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defaultThemeVersion="166925"/>
  <mc:AlternateContent xmlns:mc="http://schemas.openxmlformats.org/markup-compatibility/2006">
    <mc:Choice Requires="x15">
      <x15ac:absPath xmlns:x15ac="http://schemas.microsoft.com/office/spreadsheetml/2010/11/ac" url="https://mcultura-my.sharepoint.com/personal/mescobars_mincultura_gov_co/Documents/@2024/TORRE CENTRAL PRIMEROS AUXILIOS/EVALUACIÓN DE OFERTAS/EVALUACIÓN/EVALUACIÓN DEFINITIVA/"/>
    </mc:Choice>
  </mc:AlternateContent>
  <xr:revisionPtr revIDLastSave="32" documentId="8_{D49ABB2B-3818-4C53-A2F4-2E0ED49AB37C}" xr6:coauthVersionLast="47" xr6:coauthVersionMax="47" xr10:uidLastSave="{55A6FF6C-BEE7-468B-B98E-0FE20EB88DAD}"/>
  <workbookProtection workbookAlgorithmName="SHA-512" workbookHashValue="o5a8L9CHp3GwuxXQjsfKEUGWFY9Ebi93FGuIYIyDLEBZTKJBz7Tt73Mb0eZLmhSgquM+ymUNjxrppqCtznwmpg==" workbookSaltValue="Yy7DmWhYVK516X4BhSTPig==" workbookSpinCount="100000" lockStructure="1"/>
  <bookViews>
    <workbookView xWindow="-108" yWindow="-108" windowWidth="23256" windowHeight="12456" xr2:uid="{3F2C9138-AC35-413B-9B06-9A11F1E04E0C}"/>
  </bookViews>
  <sheets>
    <sheet name="00 VERIFICACIÓN DOC" sheetId="2" r:id="rId1"/>
    <sheet name="FORMATO 1" sheetId="10" r:id="rId2"/>
    <sheet name="FORMATO 2" sheetId="11" r:id="rId3"/>
    <sheet name="FORMATO 3- EXPERIENCIA" sheetId="13" state="hidden" r:id="rId4"/>
    <sheet name="FORMATO 3- EXPERIENCIA (2)" sheetId="32" r:id="rId5"/>
    <sheet name="FORMATO 5- CAPACIDAD RESIDUAL" sheetId="16" r:id="rId6"/>
    <sheet name="FORMATO 6- SEGURIDAD" sheetId="15" state="hidden" r:id="rId7"/>
    <sheet name="FORMATO 7- FACTOR DE CALIDAD" sheetId="17" r:id="rId8"/>
    <sheet name="FORMATO 8- VINCULACIÓN " sheetId="18" state="hidden" r:id="rId9"/>
    <sheet name="FORMATO 9" sheetId="19" r:id="rId10"/>
    <sheet name="FORMATO 10A" sheetId="20" state="hidden" r:id="rId11"/>
    <sheet name="FORMATO 10B" sheetId="23" state="hidden" r:id="rId12"/>
    <sheet name="FORMATO 10C" sheetId="24" state="hidden" r:id="rId13"/>
    <sheet name="FORMATO 10D" sheetId="25" state="hidden" r:id="rId14"/>
    <sheet name="FORMATO 10E" sheetId="26" state="hidden" r:id="rId15"/>
    <sheet name="FORMATO 10F" sheetId="27" state="hidden" r:id="rId16"/>
    <sheet name="FORMATO 10G" sheetId="30" state="hidden" r:id="rId17"/>
    <sheet name="FORMATO 10H" sheetId="31" state="hidden" r:id="rId18"/>
    <sheet name="FORMATO 11" sheetId="21" r:id="rId19"/>
    <sheet name="FORMATO 12" sheetId="22" state="hidden" r:id="rId20"/>
    <sheet name="FORMATO 13" sheetId="28" r:id="rId21"/>
    <sheet name="FORMATO 14" sheetId="29" r:id="rId22"/>
  </sheets>
  <definedNames>
    <definedName name="_xlnm.Print_Area" localSheetId="0">'00 VERIFICACIÓN DOC'!$B$1:$N$204</definedName>
    <definedName name="_xlnm.Print_Area" localSheetId="1">'FORMATO 1'!$A$1:$M$44</definedName>
    <definedName name="_xlnm.Print_Area" localSheetId="18">'FORMATO 11'!$A$2:$M$33</definedName>
    <definedName name="_xlnm.Print_Area" localSheetId="19">'FORMATO 12'!$A$1:$M$36</definedName>
    <definedName name="_xlnm.Print_Area" localSheetId="20">'FORMATO 13'!$A$1:$M$49</definedName>
    <definedName name="_xlnm.Print_Area" localSheetId="21">'FORMATO 14'!$A$1:$M$37</definedName>
    <definedName name="_xlnm.Print_Area" localSheetId="2">'FORMATO 2'!$A$1:$M$49</definedName>
    <definedName name="_xlnm.Print_Area" localSheetId="3">'FORMATO 3- EXPERIENCIA'!$A$1:$R$68</definedName>
    <definedName name="_xlnm.Print_Area" localSheetId="4">'FORMATO 3- EXPERIENCIA (2)'!$A$1:$R$58</definedName>
    <definedName name="_xlnm.Print_Area" localSheetId="5">'FORMATO 5- CAPACIDAD RESIDUAL'!$A$1:$M$293</definedName>
    <definedName name="_xlnm.Print_Area" localSheetId="7">'FORMATO 7- FACTOR DE CALIDAD'!$A$2:$M$38</definedName>
    <definedName name="_xlnm.Print_Area" localSheetId="8">'FORMATO 8- VINCULACIÓN '!$A$1:$M$37</definedName>
    <definedName name="_xlnm.Print_Area" localSheetId="9">'FORMATO 9'!$B:$M</definedName>
    <definedName name="_xlnm.Print_Titles" localSheetId="0">'00 VERIFICACIÓN DOC'!$2:$21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83" i="2" l="1"/>
  <c r="K264" i="16" l="1"/>
  <c r="G264" i="16"/>
  <c r="I264" i="16" s="1"/>
  <c r="G263" i="16"/>
  <c r="G262" i="16"/>
  <c r="E262" i="16"/>
  <c r="I261" i="16"/>
  <c r="K261" i="16" s="1"/>
  <c r="G261" i="16"/>
  <c r="G260" i="16"/>
  <c r="I260" i="16" s="1"/>
  <c r="E260" i="16"/>
  <c r="E216" i="16"/>
  <c r="E217" i="16"/>
  <c r="E218" i="16"/>
  <c r="E212" i="16"/>
  <c r="E213" i="16"/>
  <c r="E214" i="16"/>
  <c r="E215" i="16"/>
  <c r="E191" i="16"/>
  <c r="E190" i="16"/>
  <c r="E189" i="16"/>
  <c r="E188" i="16"/>
  <c r="E187" i="16"/>
  <c r="E196" i="16"/>
  <c r="E195" i="16"/>
  <c r="E194" i="16"/>
  <c r="E193" i="16"/>
  <c r="E192" i="16"/>
  <c r="E201" i="16"/>
  <c r="E200" i="16"/>
  <c r="E199" i="16"/>
  <c r="E198" i="16"/>
  <c r="E197" i="16"/>
  <c r="E206" i="16"/>
  <c r="E205" i="16"/>
  <c r="E204" i="16"/>
  <c r="E203" i="16"/>
  <c r="E202" i="16"/>
  <c r="E175" i="16"/>
  <c r="E174" i="16"/>
  <c r="E173" i="16"/>
  <c r="E172" i="16"/>
  <c r="E179" i="16"/>
  <c r="E178" i="16"/>
  <c r="E177" i="16"/>
  <c r="E176" i="16"/>
  <c r="E183" i="16"/>
  <c r="E182" i="16"/>
  <c r="E181" i="16"/>
  <c r="E180" i="16"/>
  <c r="E207" i="16"/>
  <c r="E186" i="16"/>
  <c r="E185" i="16"/>
  <c r="E184" i="16"/>
  <c r="E124" i="16"/>
  <c r="G123" i="16"/>
  <c r="G124" i="16"/>
  <c r="E122" i="16"/>
  <c r="E77" i="16"/>
  <c r="E78" i="16"/>
  <c r="E79" i="16"/>
  <c r="E75" i="16"/>
  <c r="E76" i="16"/>
  <c r="E71" i="16"/>
  <c r="E72" i="16"/>
  <c r="E73" i="16"/>
  <c r="E74" i="16"/>
  <c r="E64" i="16"/>
  <c r="E63" i="16"/>
  <c r="E66" i="16"/>
  <c r="E65" i="16"/>
  <c r="E68" i="16"/>
  <c r="E67" i="16"/>
  <c r="B272" i="16"/>
  <c r="I266" i="16"/>
  <c r="I265" i="16"/>
  <c r="F253" i="16"/>
  <c r="E138" i="16" s="1"/>
  <c r="E225" i="16"/>
  <c r="F227" i="16" s="1"/>
  <c r="E137" i="16" s="1"/>
  <c r="B222" i="16"/>
  <c r="E219" i="16"/>
  <c r="E211" i="16"/>
  <c r="E210" i="16"/>
  <c r="E209" i="16"/>
  <c r="E208" i="16"/>
  <c r="E171" i="16"/>
  <c r="E170" i="16"/>
  <c r="E169" i="16"/>
  <c r="E168" i="16"/>
  <c r="E167" i="16"/>
  <c r="E166" i="16"/>
  <c r="E165" i="16"/>
  <c r="E164" i="16"/>
  <c r="E163" i="16"/>
  <c r="L147" i="16"/>
  <c r="E139" i="16" s="1"/>
  <c r="I136" i="16"/>
  <c r="G122" i="16"/>
  <c r="F115" i="16"/>
  <c r="E27" i="16" s="1"/>
  <c r="E87" i="16"/>
  <c r="F89" i="16" s="1"/>
  <c r="E26" i="16" s="1"/>
  <c r="B84" i="16"/>
  <c r="E80" i="16"/>
  <c r="E70" i="16"/>
  <c r="E69" i="16"/>
  <c r="E62" i="16"/>
  <c r="E61" i="16"/>
  <c r="E60" i="16"/>
  <c r="E59" i="16"/>
  <c r="E58" i="16"/>
  <c r="E57" i="16"/>
  <c r="E56" i="16"/>
  <c r="E55" i="16"/>
  <c r="E54" i="16"/>
  <c r="E53" i="16"/>
  <c r="E52" i="16"/>
  <c r="L36" i="16"/>
  <c r="E28" i="16" s="1"/>
  <c r="F50" i="32"/>
  <c r="I123" i="16" l="1"/>
  <c r="K123" i="16" s="1"/>
  <c r="I122" i="16"/>
  <c r="K122" i="16" s="1"/>
  <c r="E153" i="16"/>
  <c r="K260" i="16"/>
  <c r="I262" i="16"/>
  <c r="K262" i="16" s="1"/>
  <c r="I263" i="16"/>
  <c r="K263" i="16" s="1"/>
  <c r="E42" i="16"/>
  <c r="I124" i="16"/>
  <c r="K124" i="16" s="1"/>
  <c r="O47" i="32"/>
  <c r="O46" i="32"/>
  <c r="U28" i="32"/>
  <c r="K10" i="2"/>
  <c r="O37" i="32"/>
  <c r="O38" i="32"/>
  <c r="O35" i="32"/>
  <c r="O36" i="32"/>
  <c r="O32" i="32"/>
  <c r="O32" i="13"/>
  <c r="K129" i="16" l="1"/>
  <c r="E29" i="16" s="1"/>
  <c r="K267" i="16"/>
  <c r="E140" i="16" s="1"/>
  <c r="O34" i="32"/>
  <c r="O33" i="32"/>
  <c r="G20" i="32"/>
  <c r="E20" i="32"/>
  <c r="J194" i="2"/>
  <c r="O37" i="13"/>
  <c r="F34" i="2"/>
  <c r="F33" i="2"/>
  <c r="F32" i="2"/>
  <c r="E21" i="30"/>
  <c r="G21" i="30"/>
  <c r="G21" i="31"/>
  <c r="E21" i="31"/>
  <c r="F31" i="2"/>
  <c r="F29" i="2"/>
  <c r="F25" i="2"/>
  <c r="T4" i="2"/>
  <c r="H31" i="11" s="1"/>
  <c r="T5" i="2"/>
  <c r="H32" i="11" s="1"/>
  <c r="T6" i="2"/>
  <c r="H33" i="11" s="1"/>
  <c r="S4" i="2"/>
  <c r="C31" i="11" s="1"/>
  <c r="S5" i="2"/>
  <c r="C32" i="11" s="1"/>
  <c r="S6" i="2"/>
  <c r="C33" i="11" s="1"/>
  <c r="T3" i="2"/>
  <c r="H30" i="11" s="1"/>
  <c r="T2" i="2"/>
  <c r="H29" i="11" s="1"/>
  <c r="S3" i="2"/>
  <c r="C30" i="11" s="1"/>
  <c r="S2" i="2"/>
  <c r="C29" i="11" s="1"/>
  <c r="F24" i="2"/>
  <c r="F54" i="2"/>
  <c r="F55" i="2"/>
  <c r="F53" i="2"/>
  <c r="F56" i="2"/>
  <c r="Q1" i="11" l="1"/>
  <c r="N29" i="11"/>
  <c r="Q2" i="11"/>
  <c r="N30" i="11"/>
  <c r="O40" i="32"/>
  <c r="M51" i="32" l="1"/>
  <c r="E154" i="16"/>
  <c r="M50" i="32"/>
  <c r="E43" i="16"/>
  <c r="F198" i="2"/>
  <c r="F197" i="2"/>
  <c r="F196" i="2"/>
  <c r="F126" i="2"/>
  <c r="F103" i="2"/>
  <c r="F102" i="2"/>
  <c r="F95" i="2"/>
  <c r="F96" i="2"/>
  <c r="F97" i="2"/>
  <c r="F94" i="2"/>
  <c r="E21" i="16"/>
  <c r="G20" i="13"/>
  <c r="E20" i="13"/>
  <c r="G22" i="11"/>
  <c r="E22" i="11"/>
  <c r="G21" i="10"/>
  <c r="E21" i="10"/>
  <c r="E21" i="29"/>
  <c r="G21" i="29"/>
  <c r="F191" i="2"/>
  <c r="F192" i="2"/>
  <c r="D190" i="2"/>
  <c r="E21" i="28"/>
  <c r="G21" i="28"/>
  <c r="E21" i="22"/>
  <c r="G21" i="22"/>
  <c r="F185" i="2"/>
  <c r="F186" i="2"/>
  <c r="E21" i="21"/>
  <c r="G21" i="21"/>
  <c r="F181" i="2"/>
  <c r="F179" i="2"/>
  <c r="F180" i="2"/>
  <c r="F178" i="2"/>
  <c r="G21" i="26"/>
  <c r="E21" i="26"/>
  <c r="F172" i="2"/>
  <c r="F170" i="2"/>
  <c r="F171" i="2"/>
  <c r="F169" i="2"/>
  <c r="F163" i="2"/>
  <c r="F161" i="2"/>
  <c r="F162" i="2"/>
  <c r="F160" i="2"/>
  <c r="E21" i="25"/>
  <c r="G21" i="25"/>
  <c r="F152" i="2"/>
  <c r="F153" i="2"/>
  <c r="F151" i="2"/>
  <c r="F154" i="2"/>
  <c r="E22" i="24"/>
  <c r="E21" i="24"/>
  <c r="G21" i="24"/>
  <c r="F142" i="2"/>
  <c r="F143" i="2"/>
  <c r="F144" i="2"/>
  <c r="F141" i="2"/>
  <c r="F79" i="2"/>
  <c r="F145" i="2"/>
  <c r="G21" i="23"/>
  <c r="E21" i="23"/>
  <c r="F133" i="2"/>
  <c r="F134" i="2"/>
  <c r="F132" i="2"/>
  <c r="F135" i="2"/>
  <c r="F125" i="2"/>
  <c r="F117" i="2"/>
  <c r="F118" i="2"/>
  <c r="F119" i="2"/>
  <c r="E21" i="20"/>
  <c r="G21" i="20"/>
  <c r="E21" i="19"/>
  <c r="G21" i="19"/>
  <c r="E21" i="18"/>
  <c r="G21" i="18"/>
  <c r="F110" i="2"/>
  <c r="F109" i="2"/>
  <c r="F108" i="2"/>
  <c r="F111" i="2"/>
  <c r="F104" i="2"/>
  <c r="G21" i="15"/>
  <c r="F87" i="2"/>
  <c r="U51" i="13"/>
  <c r="G21" i="17"/>
  <c r="F70" i="2"/>
  <c r="F57" i="2"/>
  <c r="O51" i="13"/>
  <c r="O52" i="13"/>
  <c r="F66" i="2"/>
  <c r="F65" i="2"/>
  <c r="F49" i="2"/>
  <c r="U28" i="13"/>
  <c r="F51" i="2"/>
  <c r="F101" i="2" s="1"/>
  <c r="F50" i="2"/>
  <c r="F159" i="2" s="1"/>
  <c r="G21" i="16"/>
  <c r="R22" i="2"/>
  <c r="J20" i="32" s="1"/>
  <c r="O36" i="13"/>
  <c r="R3" i="2"/>
  <c r="J14" i="32" s="1"/>
  <c r="R5" i="2"/>
  <c r="J13" i="32" s="1"/>
  <c r="R2" i="2"/>
  <c r="D15" i="32" s="1"/>
  <c r="Q5" i="2"/>
  <c r="Q7" i="32" s="1"/>
  <c r="Q3" i="2"/>
  <c r="E10" i="32" s="1"/>
  <c r="Q2" i="2"/>
  <c r="E8" i="32" s="1"/>
  <c r="Q1" i="2"/>
  <c r="R9" i="2"/>
  <c r="O53" i="13"/>
  <c r="O54" i="13"/>
  <c r="O55" i="13"/>
  <c r="O33" i="13"/>
  <c r="O34" i="13"/>
  <c r="O35" i="13"/>
  <c r="O38" i="13"/>
  <c r="R21" i="2"/>
  <c r="R19" i="2"/>
  <c r="R18" i="2"/>
  <c r="R17" i="2"/>
  <c r="J19" i="32" s="1"/>
  <c r="R16" i="2"/>
  <c r="J18" i="32" s="1"/>
  <c r="R15" i="2"/>
  <c r="J17" i="32" s="1"/>
  <c r="R11" i="2"/>
  <c r="J16" i="32" s="1"/>
  <c r="R4" i="2"/>
  <c r="J15" i="32" s="1"/>
  <c r="R1" i="2"/>
  <c r="D13" i="32" s="1"/>
  <c r="H34" i="11"/>
  <c r="F167" i="2" l="1"/>
  <c r="F92" i="2"/>
  <c r="F158" i="2"/>
  <c r="F84" i="2"/>
  <c r="I32" i="32"/>
  <c r="I34" i="32"/>
  <c r="I33" i="32"/>
  <c r="B50" i="32"/>
  <c r="I35" i="32"/>
  <c r="B51" i="32"/>
  <c r="F131" i="2"/>
  <c r="F140" i="2"/>
  <c r="D8" i="31"/>
  <c r="E7" i="32"/>
  <c r="L21" i="32"/>
  <c r="F21" i="32"/>
  <c r="O58" i="13"/>
  <c r="F63" i="2"/>
  <c r="F130" i="2"/>
  <c r="F76" i="2"/>
  <c r="F139" i="2"/>
  <c r="F123" i="2"/>
  <c r="F83" i="2"/>
  <c r="F149" i="2"/>
  <c r="J21" i="30"/>
  <c r="J21" i="31"/>
  <c r="J16" i="11"/>
  <c r="J15" i="30"/>
  <c r="J15" i="31"/>
  <c r="F168" i="2"/>
  <c r="D16" i="29"/>
  <c r="D16" i="30"/>
  <c r="D16" i="31"/>
  <c r="F177" i="2"/>
  <c r="J16" i="29"/>
  <c r="J16" i="31"/>
  <c r="J16" i="30"/>
  <c r="J17" i="29"/>
  <c r="J17" i="30"/>
  <c r="J17" i="31"/>
  <c r="J19" i="29"/>
  <c r="J19" i="30"/>
  <c r="J19" i="31"/>
  <c r="J18" i="29"/>
  <c r="J18" i="30"/>
  <c r="J18" i="31"/>
  <c r="D9" i="30"/>
  <c r="D9" i="31"/>
  <c r="J20" i="29"/>
  <c r="J20" i="31"/>
  <c r="J20" i="30"/>
  <c r="D11" i="31"/>
  <c r="D11" i="30"/>
  <c r="J8" i="10"/>
  <c r="T2" i="10" s="1"/>
  <c r="J8" i="31" s="1"/>
  <c r="J8" i="30"/>
  <c r="D195" i="2"/>
  <c r="D14" i="30"/>
  <c r="D14" i="31"/>
  <c r="J14" i="29"/>
  <c r="J14" i="31"/>
  <c r="J14" i="30"/>
  <c r="F176" i="2"/>
  <c r="F93" i="2"/>
  <c r="D15" i="13"/>
  <c r="F150" i="2"/>
  <c r="F124" i="2"/>
  <c r="F100" i="2"/>
  <c r="D8" i="28"/>
  <c r="D8" i="29"/>
  <c r="D9" i="28"/>
  <c r="D9" i="29"/>
  <c r="D11" i="28"/>
  <c r="D11" i="29"/>
  <c r="J8" i="28"/>
  <c r="J8" i="29"/>
  <c r="D14" i="28"/>
  <c r="D14" i="29"/>
  <c r="J15" i="28"/>
  <c r="J15" i="29"/>
  <c r="J21" i="28"/>
  <c r="J21" i="29"/>
  <c r="J14" i="22"/>
  <c r="J14" i="28"/>
  <c r="D8" i="21"/>
  <c r="D8" i="22"/>
  <c r="D9" i="21"/>
  <c r="D9" i="22"/>
  <c r="D11" i="21"/>
  <c r="D11" i="22"/>
  <c r="D13" i="13"/>
  <c r="D16" i="28"/>
  <c r="J16" i="26"/>
  <c r="J16" i="28"/>
  <c r="J17" i="26"/>
  <c r="J17" i="28"/>
  <c r="J18" i="25"/>
  <c r="J18" i="28"/>
  <c r="J19" i="23"/>
  <c r="J19" i="28"/>
  <c r="J20" i="22"/>
  <c r="J20" i="28"/>
  <c r="J8" i="26"/>
  <c r="J8" i="21"/>
  <c r="J14" i="25"/>
  <c r="J14" i="21"/>
  <c r="J21" i="26"/>
  <c r="J21" i="21"/>
  <c r="D8" i="25"/>
  <c r="D8" i="26"/>
  <c r="D9" i="25"/>
  <c r="D9" i="26"/>
  <c r="D11" i="25"/>
  <c r="D11" i="26"/>
  <c r="J8" i="24"/>
  <c r="J8" i="25"/>
  <c r="J21" i="24"/>
  <c r="J21" i="25"/>
  <c r="D8" i="23"/>
  <c r="D8" i="24"/>
  <c r="D9" i="23"/>
  <c r="D9" i="24"/>
  <c r="D11" i="23"/>
  <c r="D11" i="24"/>
  <c r="J14" i="23"/>
  <c r="J14" i="24"/>
  <c r="Q7" i="13"/>
  <c r="J8" i="23"/>
  <c r="O61" i="13"/>
  <c r="O62" i="13" s="1"/>
  <c r="O57" i="13"/>
  <c r="O59" i="13" s="1"/>
  <c r="D8" i="17"/>
  <c r="D8" i="20"/>
  <c r="D8" i="19"/>
  <c r="D8" i="18"/>
  <c r="D9" i="17"/>
  <c r="D9" i="20"/>
  <c r="D9" i="19"/>
  <c r="D9" i="18"/>
  <c r="D11" i="17"/>
  <c r="D11" i="20"/>
  <c r="D11" i="19"/>
  <c r="D11" i="18"/>
  <c r="J8" i="17"/>
  <c r="J8" i="19"/>
  <c r="J8" i="18"/>
  <c r="J14" i="17"/>
  <c r="J14" i="20"/>
  <c r="J14" i="19"/>
  <c r="J14" i="18"/>
  <c r="J21" i="15"/>
  <c r="J21" i="20"/>
  <c r="J21" i="19"/>
  <c r="J21" i="18"/>
  <c r="J14" i="16"/>
  <c r="J14" i="15"/>
  <c r="O45" i="13"/>
  <c r="O47" i="13" s="1"/>
  <c r="D8" i="15"/>
  <c r="D8" i="16"/>
  <c r="D9" i="15"/>
  <c r="D9" i="16"/>
  <c r="D11" i="15"/>
  <c r="D11" i="16"/>
  <c r="I26" i="16" s="1"/>
  <c r="I137" i="16" s="1"/>
  <c r="D278" i="16" s="1"/>
  <c r="D281" i="16" s="1"/>
  <c r="J8" i="15"/>
  <c r="J8" i="16"/>
  <c r="D184" i="2"/>
  <c r="D175" i="2"/>
  <c r="D166" i="2"/>
  <c r="D157" i="2"/>
  <c r="D148" i="2"/>
  <c r="D138" i="2"/>
  <c r="D129" i="2"/>
  <c r="D122" i="2"/>
  <c r="D114" i="2"/>
  <c r="D90" i="2"/>
  <c r="D82" i="2"/>
  <c r="D74" i="2"/>
  <c r="D61" i="2"/>
  <c r="D48" i="2"/>
  <c r="J20" i="13"/>
  <c r="J21" i="16"/>
  <c r="D8" i="10"/>
  <c r="E7" i="13"/>
  <c r="D8" i="11"/>
  <c r="E8" i="13"/>
  <c r="D9" i="11"/>
  <c r="D11" i="10"/>
  <c r="E10" i="13"/>
  <c r="V13" i="13" s="1"/>
  <c r="D11" i="11"/>
  <c r="J13" i="13"/>
  <c r="J15" i="11"/>
  <c r="J14" i="10"/>
  <c r="Q4" i="2"/>
  <c r="Q10" i="32" s="1"/>
  <c r="R10" i="2"/>
  <c r="J8" i="27"/>
  <c r="D16" i="17"/>
  <c r="D17" i="11"/>
  <c r="D16" i="18"/>
  <c r="D16" i="19"/>
  <c r="J21" i="11"/>
  <c r="D16" i="20"/>
  <c r="J20" i="11"/>
  <c r="D16" i="25"/>
  <c r="J19" i="13"/>
  <c r="D16" i="26"/>
  <c r="J18" i="13"/>
  <c r="D16" i="27"/>
  <c r="D15" i="11"/>
  <c r="J14" i="13"/>
  <c r="D14" i="20"/>
  <c r="D14" i="26"/>
  <c r="J15" i="21"/>
  <c r="D16" i="16"/>
  <c r="E271" i="16" s="1"/>
  <c r="D16" i="23"/>
  <c r="D16" i="21"/>
  <c r="J17" i="11"/>
  <c r="J17" i="13"/>
  <c r="D16" i="10"/>
  <c r="D14" i="15"/>
  <c r="D16" i="24"/>
  <c r="D16" i="22"/>
  <c r="J18" i="11"/>
  <c r="J16" i="13"/>
  <c r="F21" i="13" s="1"/>
  <c r="D16" i="15"/>
  <c r="J15" i="25"/>
  <c r="J19" i="11"/>
  <c r="J15" i="13"/>
  <c r="L21" i="13" s="1"/>
  <c r="O40" i="13"/>
  <c r="J20" i="24"/>
  <c r="J20" i="21"/>
  <c r="J20" i="10"/>
  <c r="J20" i="26"/>
  <c r="J20" i="15"/>
  <c r="J20" i="20"/>
  <c r="J20" i="23"/>
  <c r="J20" i="18"/>
  <c r="J20" i="16"/>
  <c r="J20" i="27"/>
  <c r="J20" i="19"/>
  <c r="J20" i="25"/>
  <c r="J20" i="17"/>
  <c r="J19" i="15"/>
  <c r="J19" i="10"/>
  <c r="J19" i="21"/>
  <c r="J19" i="26"/>
  <c r="J19" i="20"/>
  <c r="J19" i="22"/>
  <c r="J19" i="17"/>
  <c r="J19" i="24"/>
  <c r="J19" i="16"/>
  <c r="J19" i="18"/>
  <c r="J19" i="27"/>
  <c r="J19" i="19"/>
  <c r="J19" i="25"/>
  <c r="J18" i="10"/>
  <c r="J18" i="20"/>
  <c r="J18" i="15"/>
  <c r="J18" i="22"/>
  <c r="J18" i="19"/>
  <c r="J18" i="23"/>
  <c r="J18" i="27"/>
  <c r="J18" i="18"/>
  <c r="J18" i="24"/>
  <c r="J18" i="16"/>
  <c r="J18" i="26"/>
  <c r="J18" i="17"/>
  <c r="J18" i="21"/>
  <c r="J15" i="20"/>
  <c r="J15" i="19"/>
  <c r="J15" i="24"/>
  <c r="J15" i="27"/>
  <c r="J15" i="15"/>
  <c r="J15" i="22"/>
  <c r="J15" i="17"/>
  <c r="J15" i="10"/>
  <c r="J15" i="16"/>
  <c r="J15" i="18"/>
  <c r="J15" i="23"/>
  <c r="J15" i="26"/>
  <c r="D14" i="10"/>
  <c r="D14" i="16"/>
  <c r="D14" i="19"/>
  <c r="D14" i="25"/>
  <c r="D14" i="22"/>
  <c r="D14" i="18"/>
  <c r="D14" i="24"/>
  <c r="D14" i="21"/>
  <c r="D14" i="17"/>
  <c r="D14" i="23"/>
  <c r="D14" i="27"/>
  <c r="J17" i="17"/>
  <c r="J17" i="27"/>
  <c r="J17" i="16"/>
  <c r="J17" i="25"/>
  <c r="J17" i="10"/>
  <c r="J17" i="24"/>
  <c r="J17" i="23"/>
  <c r="J17" i="20"/>
  <c r="J17" i="19"/>
  <c r="J17" i="22"/>
  <c r="J17" i="18"/>
  <c r="J17" i="21"/>
  <c r="J17" i="15"/>
  <c r="J16" i="10"/>
  <c r="J16" i="16"/>
  <c r="J16" i="15"/>
  <c r="J16" i="17"/>
  <c r="J16" i="18"/>
  <c r="J16" i="19"/>
  <c r="J16" i="20"/>
  <c r="J16" i="23"/>
  <c r="J16" i="24"/>
  <c r="J16" i="25"/>
  <c r="J16" i="27"/>
  <c r="J16" i="22"/>
  <c r="J16" i="21"/>
  <c r="O43" i="32" l="1"/>
  <c r="O42" i="32"/>
  <c r="H50" i="32" s="1"/>
  <c r="E134" i="16"/>
  <c r="B274" i="16"/>
  <c r="B273" i="16"/>
  <c r="E23" i="16"/>
  <c r="J8" i="22"/>
  <c r="T12" i="32"/>
  <c r="T10" i="32"/>
  <c r="J8" i="11"/>
  <c r="J8" i="20"/>
  <c r="J11" i="29"/>
  <c r="J11" i="31"/>
  <c r="J11" i="30"/>
  <c r="J11" i="22"/>
  <c r="J11" i="28"/>
  <c r="J11" i="26"/>
  <c r="J11" i="21"/>
  <c r="J11" i="24"/>
  <c r="J11" i="25"/>
  <c r="Q10" i="13"/>
  <c r="J11" i="23"/>
  <c r="J11" i="17"/>
  <c r="J11" i="20"/>
  <c r="J11" i="19"/>
  <c r="J11" i="18"/>
  <c r="J11" i="15"/>
  <c r="J11" i="16"/>
  <c r="I27" i="16" s="1"/>
  <c r="J11" i="10"/>
  <c r="J11" i="11"/>
  <c r="J50" i="32" l="1"/>
  <c r="J51" i="32"/>
  <c r="I138" i="16"/>
  <c r="T13" i="13"/>
  <c r="O41" i="13"/>
  <c r="O42" i="13"/>
  <c r="O46" i="13"/>
  <c r="F41" i="16" l="1"/>
  <c r="F46" i="16" s="1"/>
  <c r="E25" i="16" s="1"/>
  <c r="F152" i="16"/>
  <c r="F157" i="16" s="1"/>
  <c r="E136" i="16" s="1"/>
  <c r="F136" i="16" s="1"/>
  <c r="D274" i="16" s="1"/>
  <c r="F25" i="16" l="1"/>
  <c r="D273" i="16" s="1"/>
  <c r="D275" i="16" s="1"/>
  <c r="C283"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tc={5E6E809F-4CE1-4AAB-9D61-1EC5669C48E6}</author>
  </authors>
  <commentList>
    <comment ref="T32" authorId="0" shapeId="0" xr:uid="{5E6E809F-4CE1-4AAB-9D61-1EC5669C48E6}">
      <text>
        <t>[Comentario encadenado]
Su versión de Excel le permite leer este comentario encadenado; sin embargo, las ediciones que se apliquen se quitarán si el archivo se abre en una versión más reciente de Excel. Más información: https://go.microsoft.com/fwlink/?linkid=870924
Comentario:
    @Maria Carolina Escobar Solano Revisado en RUP, los datos del contrato así como su valor concuerdan</t>
      </text>
    </comment>
  </commentList>
</comments>
</file>

<file path=xl/sharedStrings.xml><?xml version="1.0" encoding="utf-8"?>
<sst xmlns="http://schemas.openxmlformats.org/spreadsheetml/2006/main" count="1621" uniqueCount="468">
  <si>
    <t xml:space="preserve">INTEGRANTES </t>
  </si>
  <si>
    <t>MINISTERIO DE LAS CULTURAS, LAS ARTES Y LOS SABERES</t>
  </si>
  <si>
    <t>PROCESO: SELECCIÓN ABREVIADA DE MENOR CUANTÍA MC-SA-PMC-006-2024</t>
  </si>
  <si>
    <t xml:space="preserve">00 VERIFICACIÓN DE DOCUMENTOS </t>
  </si>
  <si>
    <t>DATOS DEL PROCESO</t>
  </si>
  <si>
    <t xml:space="preserve">NO. PROCESO </t>
  </si>
  <si>
    <t>MC-SA-PMC-006-2024</t>
  </si>
  <si>
    <t>FECHA DE CIERRE</t>
  </si>
  <si>
    <t>OBJETO</t>
  </si>
  <si>
    <t>"REALIZAR LAS OBRAS DE PRIMEROS AUXILIOS Y REPARACIONES LOCATIVAS PARA LOS INMUEBLES DENOMINADOS EDIFICIO CENTRAL Y LA TORRE DOCENTE EN EL HOSPITAL SAN JUAN DE DIOS E INSTITUTO MATERNO INFANTIL"</t>
  </si>
  <si>
    <t xml:space="preserve">PRESUPUESTO OFICIAL </t>
  </si>
  <si>
    <t>PRESUPUESTO OFICIAL EN SMMLV</t>
  </si>
  <si>
    <t>DATOS DEL OFERENTE</t>
  </si>
  <si>
    <t>NOMBRE REPRESENTANTE LEGAL</t>
  </si>
  <si>
    <t>LUIS CARLOS OROZCO CASTRO</t>
  </si>
  <si>
    <t xml:space="preserve">CÉDULA CIUDADANÍA </t>
  </si>
  <si>
    <t>MATRÍCULA PROFESIONAL</t>
  </si>
  <si>
    <t>70202-326327 TLM</t>
  </si>
  <si>
    <t xml:space="preserve">PROPONENTE: </t>
  </si>
  <si>
    <t>CONSORCIO OBRAS DICO</t>
  </si>
  <si>
    <t>INTEGRANTE 1</t>
  </si>
  <si>
    <t>CYCO INGENIERÍA S.A.S.</t>
  </si>
  <si>
    <t>Porcentaje de participación:</t>
  </si>
  <si>
    <t>INTEGRANTE 2</t>
  </si>
  <si>
    <t>DIEGO FERNANDO CÉSPEDES CONTRERAS</t>
  </si>
  <si>
    <t>INTEGRANTE 3</t>
  </si>
  <si>
    <t>N/A</t>
  </si>
  <si>
    <t>INTEGRANTE 4</t>
  </si>
  <si>
    <t>INTEGRANTE 5</t>
  </si>
  <si>
    <t>AVALADOR</t>
  </si>
  <si>
    <t>SI:</t>
  </si>
  <si>
    <t>_</t>
  </si>
  <si>
    <t>NO:</t>
  </si>
  <si>
    <t>X</t>
  </si>
  <si>
    <t>NOMBRE DEL AVALADOR</t>
  </si>
  <si>
    <t>REQUISITOS</t>
  </si>
  <si>
    <t>ENTREGADO</t>
  </si>
  <si>
    <t xml:space="preserve">Formato 1- Carta de presentación </t>
  </si>
  <si>
    <t>Formato 2- Conformación de proponente plural.</t>
  </si>
  <si>
    <t>Formato 3- Experiencia licitación de obra publica de infraestructura social</t>
  </si>
  <si>
    <t>SI</t>
  </si>
  <si>
    <t>Formato 4- Capacidad Financiera y organizacional. (Solo para personas naturales o jurídicas extranjeras sin sucursal o domicilio en Colombia)</t>
  </si>
  <si>
    <t>Formato 5A - Capacidad Residual</t>
  </si>
  <si>
    <t>7C</t>
  </si>
  <si>
    <t>Formato 7- Plan de calidad</t>
  </si>
  <si>
    <t>Formato 8- Vinculación personas con discapacidad</t>
  </si>
  <si>
    <t>Formato 9- Industria Nacional</t>
  </si>
  <si>
    <t>Formato 11- Autorización para el tratamiento de datos personales</t>
  </si>
  <si>
    <t>Emprendimiento y empresas de mujeres</t>
  </si>
  <si>
    <t>Acreditación MiPymes</t>
  </si>
  <si>
    <t>CRITERIOS DE DESEMPATE</t>
  </si>
  <si>
    <t>Formato 10A-Participación mayoritaria de mujeres cabeza de familia y/o mujeres víctima de violencia intrafamiliar.</t>
  </si>
  <si>
    <t>Formato 10B- Vinculación de personas en condición de discapacidad</t>
  </si>
  <si>
    <t>Formato 10C- Vinculación de personas no beneficiarias de la pensión de vejez, familiar o sobrevivencia</t>
  </si>
  <si>
    <t>Formato 10D- Vinculación de población indígena, negra, afrocolombiana, raizal, palenquera,  rom o gitana</t>
  </si>
  <si>
    <t>Formato 10E- Participación mayoritaria de personas en proceso de reincorporación y/o reintegración (Personas Jurídicas)</t>
  </si>
  <si>
    <t>Formato 10F- Participación mayoritaria de mujeres cabeza de familia y/o personas en proceso de reincorporación y/o reintegración (Personas Jurídicas)</t>
  </si>
  <si>
    <t>Formato 10G- Pagos realizados a MiPymes, cooperativas o asociaciones mutuales</t>
  </si>
  <si>
    <t>Formato 10H- Acreditación MiPymes</t>
  </si>
  <si>
    <t>FORMATO 1- CARTA DE PRESENTACIÓN DE LA OFERTA</t>
  </si>
  <si>
    <t>Nota: El representante legal debe ser arquitecto o ingeniero)</t>
  </si>
  <si>
    <t xml:space="preserve">REPRESENTANTE LEGAL </t>
  </si>
  <si>
    <t>Copia cédula de ciudadanía.</t>
  </si>
  <si>
    <t>Copia matrícula profesional.</t>
  </si>
  <si>
    <t>Certificado de antecedentes expedido por el COPNIA (No mayor a 30 días).</t>
  </si>
  <si>
    <t>Copia cédula de ciudadanía AVALADOR</t>
  </si>
  <si>
    <t>Copia matrícula profesional AVALADOR</t>
  </si>
  <si>
    <t>Certificado de antecedentes expedido por el COPNIA (No mayor a 30 días)</t>
  </si>
  <si>
    <t xml:space="preserve">Poder autentificado por notaria </t>
  </si>
  <si>
    <t>RESULTADO DE LA EVALUACIÓN</t>
  </si>
  <si>
    <t>FORMATO 2- CONFORMACIÓN DE PROPONENTE PLURAL</t>
  </si>
  <si>
    <t>El proponente deberá diligenciar el formato dependiendo de la forma asociativa con la que se presente (Consorcio o Unión Temporal)</t>
  </si>
  <si>
    <t>FORMATO 2A- Documento de conformación de consorcio.</t>
  </si>
  <si>
    <t>Porcentajes</t>
  </si>
  <si>
    <t xml:space="preserve">Copia cédula de ciudadanía representante legal suplente </t>
  </si>
  <si>
    <t>Vigencia proponente plural</t>
  </si>
  <si>
    <t>FORMATO 2B- Documento de conformación de unión temporal.</t>
  </si>
  <si>
    <t>FORMATO 3- EXPERIENCIA LICITACIÓN DE OBRA PÚBLICA DE INFRAESTRUCTURA</t>
  </si>
  <si>
    <t>FORMATO 3- EXPERIENCIA</t>
  </si>
  <si>
    <t>Certificado RUP vigente.</t>
  </si>
  <si>
    <t>FORMATO 5- CAPACIDAD ORGANIZACIONAL</t>
  </si>
  <si>
    <t>Dictamen de auditoría revisor fiscal</t>
  </si>
  <si>
    <t>Certificado de vigencia revisor fiscal</t>
  </si>
  <si>
    <t>FORMATO 6- PAGOS DE SEGURIDAD SOCIAL Y APORTES LEGALES</t>
  </si>
  <si>
    <t xml:space="preserve">PERSONAS JURÍDICA </t>
  </si>
  <si>
    <t>NIT</t>
  </si>
  <si>
    <t>Copia cédula de ciudadanía revisor Fiscal.</t>
  </si>
  <si>
    <t>Tarjeta profesional revisor Fiscal.</t>
  </si>
  <si>
    <t>Certificación pago aportes seguridad social de los últimos 6 meses (Si la empresa tiene menos de 6 meses acreditar pagos desde la fecha de constitución) 30 días de expedición</t>
  </si>
  <si>
    <t>PERSONA NATURAL</t>
  </si>
  <si>
    <t xml:space="preserve">Nota* Proponentes plurales deben presentar por separado los requisitos </t>
  </si>
  <si>
    <t>Documento de identidad.</t>
  </si>
  <si>
    <t>Matricula profesional.</t>
  </si>
  <si>
    <t>Certificación afiliación con fecha de expedición no mayor a treinta (30)</t>
  </si>
  <si>
    <t xml:space="preserve">Si la persona cumple con los requisitos de pensión presentar certificado que acredite esta condición. </t>
  </si>
  <si>
    <t>FORMATO 7A- FACTOR DE CALIDAD</t>
  </si>
  <si>
    <t>FORMATO 7C- PLAN DE CALIDAD</t>
  </si>
  <si>
    <t>Suscripción Formato 7C-Plan de calidad específico</t>
  </si>
  <si>
    <t>FORMATO 8- VINCULACIÓN DE PERSONAS CON DISCAPACIDAD</t>
  </si>
  <si>
    <t>Documento de identidad representante legal.</t>
  </si>
  <si>
    <t>Matricula profesional representante legal.</t>
  </si>
  <si>
    <t>Certificado expedido por Ministerio de Trabajo vigente.</t>
  </si>
  <si>
    <t>Suscripción Formato 8- Vinculación personas con discapacidad.</t>
  </si>
  <si>
    <t>FORMATO 9- PUNTAJE DE INDUSTRIAL NACIONAL</t>
  </si>
  <si>
    <t>Suscripción Formato 9- Puntaje de industria nacional.</t>
  </si>
  <si>
    <t>FORMATO 10A- PARTICIPACIÓN MAYORITARIA DE MUJERES CABEZA DE FAMILIA Y/O MUJERES VICTIMA DE VIOLENCIA INTRAFAMILIAR (PERSONA JURÍDICA)</t>
  </si>
  <si>
    <t>Copia cédula de ciudadanía de cada mujer participe de la sociedad.</t>
  </si>
  <si>
    <t>FORMATO 10B- VINCULACIÓN DE PERSONAS EN CONDICIÓN DE DISCAPACIDAD</t>
  </si>
  <si>
    <t>Copia cédula de ciudadanía empleado en condición de discapacidad</t>
  </si>
  <si>
    <t>Certificado de aportes al sistema de seguridad social (último año)</t>
  </si>
  <si>
    <t>FORMATO 10C- VINCULACIÓN DE PERSONAS NO BENEFICIARIAS PENSIÓN DE VEJEZ</t>
  </si>
  <si>
    <t>Copia cédula de ciudadanía empleado en condición</t>
  </si>
  <si>
    <t xml:space="preserve">FORMATO 10D- VINCULACIÓN DE POBLACIÓN INDÍGENA, NEGRA, AFROCOLOMBIANA, RAIZAL, PALENQUERA, RROM O GITANA </t>
  </si>
  <si>
    <t>Copia cédula de ciudadanía empleado</t>
  </si>
  <si>
    <t>Certificado expedida por el Ministerio de Interior</t>
  </si>
  <si>
    <t xml:space="preserve">FORMATO 10E- PARTICIPACIÓN MAYORITARIA DE PERSONAS EN PROCESO DE REINCORPORACIÓN </t>
  </si>
  <si>
    <t>Copia cédula de ciudadanía empleados en proceso de reincorporación o reintegración</t>
  </si>
  <si>
    <t>Certificado de la oficina del Alto Comisionado para la Paz, del comité Operativo para la Dejación de Armas de la Agencia para la Reintegración y la Normalización y el documento de identificación de cada persona.</t>
  </si>
  <si>
    <t xml:space="preserve">FORMATO 10F- PARTICIPACIÓN MAYORITARIA DE MUJERES CABEZA DE FAMILIA Y/O PERSONAS EN PROCESO DE REINCORPORACIÓN Y/O REINTEGRACIÓN </t>
  </si>
  <si>
    <t>FORMATO 11- AUTORIZACIÓN PARA EL TRATAMIENTO DE DATOS</t>
  </si>
  <si>
    <t>Suscripción formato 11- Autorización para el tratamiento de datos personales</t>
  </si>
  <si>
    <t>FORMATO 13- ACREDITACIÓN DE EMPRENDIMIENTOS Y EMPRESAS DE MUJERES</t>
  </si>
  <si>
    <t xml:space="preserve">Suscripción Formato 13- Acreditación de emprendimiento y empresas de mujeres </t>
  </si>
  <si>
    <t>RESULTADO DE LA EVALUACIÓN TÉCNICA</t>
  </si>
  <si>
    <t>FORMATO 14- ACREDITACIÓN DE MIPYME</t>
  </si>
  <si>
    <t>PROPONENTE:</t>
  </si>
  <si>
    <t>HABILITADO</t>
  </si>
  <si>
    <t xml:space="preserve">Suscripción Formato 14- Acreditación de MiPymes </t>
  </si>
  <si>
    <t>RUP vigente y en firme al momento de la presentación, con la clasificación por tamaño de la empresa</t>
  </si>
  <si>
    <t>COMITÉ EVALUADOR</t>
  </si>
  <si>
    <t>MÓNICA ORDUÑA MONSALVE</t>
  </si>
  <si>
    <t>DIRECTORA PATRIMONIO Y MEMORIA</t>
  </si>
  <si>
    <t>FORMATO 1-CARTA DE PRESENTACIÓN DE LA OFERTA</t>
  </si>
  <si>
    <t>"REALIZAR LAS OBRAS DE RESTAURACIÓN, REHABILITACIÓN, REFORZAMIENTO ESTRUCTURAL Y DEMÁS ACTIVIDADES COMPLEMENTARIAS PARA LA INTERVENCIÓN INTEGRAL DEL INSTITUTO MATERNO INFANTIL EN EL HOSPITAL SAN JUAN DE DIOS"</t>
  </si>
  <si>
    <t xml:space="preserve">CÉDULA DE CIUDADANÍA </t>
  </si>
  <si>
    <t xml:space="preserve">PROPONENTE </t>
  </si>
  <si>
    <t>INTEGRANTES</t>
  </si>
  <si>
    <t>DOCUMENTOS ADJUNTOS AL FORMATO (PERSONAS JURÍDICAS)</t>
  </si>
  <si>
    <t>COPIA CÉDULA DE CIUDADANÍA REPRESENTANTE LEGAL</t>
  </si>
  <si>
    <t>APORTA:</t>
  </si>
  <si>
    <t>COPIA MATRICULA PROFESIONAL REPRESENTANTE LEGAL</t>
  </si>
  <si>
    <t xml:space="preserve">CERTIFICADO DE VIGENCIA </t>
  </si>
  <si>
    <t>SUSCRIPCIÓN FORMATO 1</t>
  </si>
  <si>
    <t>DOCUMENTOS ADJUNTOS AL FORMATO (AVALADOR)</t>
  </si>
  <si>
    <t>COPIA CÉDULA DE CIUDADANÍA AVALADOR</t>
  </si>
  <si>
    <t>NO APLICA</t>
  </si>
  <si>
    <t>COPIA MATRICULA PROFESIONAL AVALADOR</t>
  </si>
  <si>
    <t xml:space="preserve">PODER AUTENTICADO POR NOTARÍA </t>
  </si>
  <si>
    <t>OBSERVACIONES</t>
  </si>
  <si>
    <t>OBS.1.1. Cumple con la suscripción correcta del FORMATO 1-CARTA DE PRESENTACIÓN DE LA OFERTA y sus correspondientes soportes.</t>
  </si>
  <si>
    <t>CUMPLE</t>
  </si>
  <si>
    <t xml:space="preserve"> </t>
  </si>
  <si>
    <t>FORMATO 2- CONFORMACIÓN DE PROPONENTE PLURAL.</t>
  </si>
  <si>
    <t>CONSORCIO</t>
  </si>
  <si>
    <t>UNIÓN TEMPORAL</t>
  </si>
  <si>
    <t>CÉDULA CIUDADANÍA</t>
  </si>
  <si>
    <t xml:space="preserve">NOMBRE SUPLENTE REPRESENTANTE LEGAL </t>
  </si>
  <si>
    <t>NOMBRE</t>
  </si>
  <si>
    <t xml:space="preserve">% PARTICIPACIÓN </t>
  </si>
  <si>
    <t xml:space="preserve">TOTAL </t>
  </si>
  <si>
    <t>DOCUMENTOS ADJUNTOS AL FORMATO</t>
  </si>
  <si>
    <t>SUSCRIPCIÓN FORMATO 2- CONFORMACIÓN DE PROPONENTE PLURAL.</t>
  </si>
  <si>
    <t xml:space="preserve">COPIA CÉDULA DE CIUDADANÍA REPRESENTANTE LEGAL SUPLENTE </t>
  </si>
  <si>
    <t>VIGENCIA PROPONENTE PLURAL</t>
  </si>
  <si>
    <t>OBS.2. A.1.Cumple ya que suscribió el FORMATO 2- CONFORMACIÓN DEL PROPONENTE PLURAL suscrito por el Representante Legal y suplente, además se adjunta cédulas de ambos representantes y matrícula profesional del Representante legal </t>
  </si>
  <si>
    <t>PROCESO: LICITACIÓN DE OBRA PÚBLICA DE INFRAESTRUCTURA SOCIAL MC LP 130 2023</t>
  </si>
  <si>
    <t>FORMATO 3- EXPERIENCIA LICITACIÓN DE OBRA PÚBLICA DE INFRAESTRUCTURA SOCIAL</t>
  </si>
  <si>
    <t>MIPYME</t>
  </si>
  <si>
    <t>EMPRESA:</t>
  </si>
  <si>
    <t>EMPRENDIMIENTO EMPRESA MUJERES</t>
  </si>
  <si>
    <t>ACTIVIDAD PRINCIPAL</t>
  </si>
  <si>
    <t>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en bienes de interés cultural y/o patrimonial.</t>
  </si>
  <si>
    <t>NO CUMPLE</t>
  </si>
  <si>
    <t>CANT. CONTRATOS</t>
  </si>
  <si>
    <t>EXPERIENCIA GENERAL</t>
  </si>
  <si>
    <t>No.</t>
  </si>
  <si>
    <t>ENTIDAD CONTRATANTE</t>
  </si>
  <si>
    <t xml:space="preserve">OBJETO DEL CONTRATO </t>
  </si>
  <si>
    <t>N° CONTRATO</t>
  </si>
  <si>
    <t>FECHA DE INICIO</t>
  </si>
  <si>
    <t>FECHA DE TERMINACIÓN</t>
  </si>
  <si>
    <t xml:space="preserve">NOMBRE DEL PARTICIPANTE QUE APORTA LA EXPERIENCIA </t>
  </si>
  <si>
    <t>No. Consecutivo del reporte del contrato ejecutado en el RUP</t>
  </si>
  <si>
    <t>CLASIFICADOR DE BIENES Y SERVICIOS</t>
  </si>
  <si>
    <t xml:space="preserve">VALOR DEL CONTRATO EN SMMLV </t>
  </si>
  <si>
    <t>% DE PARTICIPACIÓN</t>
  </si>
  <si>
    <t>VALOR DEL CONTRATO EN SMMLV
x 
Porcentaje participación</t>
  </si>
  <si>
    <t>ACTO ADMÓN DECLARATORÍA</t>
  </si>
  <si>
    <t>CUMPLE / NO CUMPLE</t>
  </si>
  <si>
    <t>OBSERVACIÓN</t>
  </si>
  <si>
    <t>(EXPERIENCIA GENERAL - EXPERIENCIA ESPECIFICA)
40% PRESUPESTO OBRA
-Por lo menos uno (1) de los contratos válidos aportados como experiencia general debe corresponder al 40% del presupuesto oficial del componente de obra del presente proceso de selección</t>
  </si>
  <si>
    <t>Aeropuerto del Oriente</t>
  </si>
  <si>
    <t>EJECUCION DE LAS OBRAS DE MODERNIZACION PARA EL EDIFICIO TERMINAL, PARQUEADERO SUBTERRANEO, TORRE DE CONTROL, CENTRO DE ACOPIO, CENTRO DE SERVICIOS EN TIERRA, CARNILES, PORTERIA Y URBANISMO LADO TIERRA DEL AEROPUERTO INTERNACIONAL SIMON BOLIVAR SANTA MARTA</t>
  </si>
  <si>
    <t>Contrato EPC</t>
  </si>
  <si>
    <t>CONTEIN SAS</t>
  </si>
  <si>
    <t>721214; 721029; 721015</t>
  </si>
  <si>
    <t>Cumple con lo solicitado en la presentación de la experiencia.</t>
  </si>
  <si>
    <t>(EXPERIENCIA GENERAL)</t>
  </si>
  <si>
    <t xml:space="preserve">COLMEDICA MEDICINA PREPAGADA SA </t>
  </si>
  <si>
    <t>CONSTRUCCION DE ACABADOS INTERIORES, REDES ELECTRICAS Y HIDROSANITARIAS, ASI COMO EL SUMINISTRO, INSTALACION Y ENTREGA DE LOS EQUIPOS PARA EL CENTRO MEDICO CALLE 122</t>
  </si>
  <si>
    <t>S/N</t>
  </si>
  <si>
    <t>721015; 721214</t>
  </si>
  <si>
    <t xml:space="preserve">(EXPERIENCIA GENERAL - EXPERIENCIA ESPECIFICA)
BIC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</si>
  <si>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EMPRESA PROMOTORA DEL DESARROLLO TERRITORIAL (ENTERRITORIO)</t>
  </si>
  <si>
    <t>RESTAURACION DE CASAS DE SANTA BARBARA Y CONSTRUCCION DEL EDIFICIO ARCHIVO DEL MINISTERIO DE HACIENDA</t>
  </si>
  <si>
    <t>721015; 721029; 721214</t>
  </si>
  <si>
    <t>(EXPERIENCIA GENERAL - EXPERIENCIA ESPECIFICA)
INSTITUCIONAL EN SALUD
- Por lo menos uno (1) de los contratos válidos aportados como experiencia general debe corresponder a una edificación institucional - salud.</t>
  </si>
  <si>
    <t>CLINICA LA SABANA S.A.</t>
  </si>
  <si>
    <t>CONSTRUCCIÓN DE LA FASE I DE LA CLÍNICA LA SABANA EN LA CIUDAD DE BOGOTÁ D.C, UBICADA EN LA AVENIDA 19 # 102-71 DE LA CIUDAD DE BOGOTÁ D.C.</t>
  </si>
  <si>
    <t xml:space="preserve">721214; </t>
  </si>
  <si>
    <t>CONSTRUCCION DE LA FASE II DE LA CLINICA LA SABANA EN LA CIUDAD DE BOGOTA, UBICADA EN LA AVENIDA 19 #102-71 DE LA CIUDAD DE BOGOTA</t>
  </si>
  <si>
    <t xml:space="preserve">(EXPERIENCIA ADICIONAL- EXPERIENCIA ESPECIFICA)
BIC NIVEL 1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</si>
  <si>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t>MINISTERIO DE CULTURA</t>
  </si>
  <si>
    <t xml:space="preserve">CONTRATAR LOS ESTUDIOS TECNICOS Y PROYECTOS DE RESTAURACION DE LOS EDIFICIOS SIBERIA Y MANTENIMIENTO QUE HACEN PARTE DEL COMPLEJO HOSPITALARIO SAN JUAN DE DIOS DE BOGOTA </t>
  </si>
  <si>
    <t>3979 de 2021</t>
  </si>
  <si>
    <t>MC ARQUITECTOS SA</t>
  </si>
  <si>
    <t>LEY 735 DE 2022</t>
  </si>
  <si>
    <t>VALOR SUMATORIA CONTRATOS ACREDITADOS PARA EXPERIENCIA GENERAL DEL PROPONENTE (SMLV)</t>
  </si>
  <si>
    <t>NO HABILITADO</t>
  </si>
  <si>
    <t>Valor mínimo a certificar del Presupuesto oficial de obra (expresado en SMLV), de acuerdo con el documento base, numeral 3.5.7</t>
  </si>
  <si>
    <t>Sumatoria igual o superior al 100% del POE</t>
  </si>
  <si>
    <t>Por lo menos uno (1) de los contratos válidos aportados como experiencia general debe corresponder a una edificación institucional - salud.</t>
  </si>
  <si>
    <t>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t>
  </si>
  <si>
    <t>MAYOR VALOR DE LOS CONTRATOS ACREDITADOS PARA EXPERIENCIA GENERAL DEL PROPONENTE (SMLV)</t>
  </si>
  <si>
    <t>Por lo menos uno (1) de los contratos válidos aportados como experiencia general debe corresponder al 40% del presupuesto oficial del componente de obra del presente proceso de selección.</t>
  </si>
  <si>
    <t>Por lo menos uno (1) de los contratos válidos aportados como experiencia general debe corresponder al 40% del presupuesto oficial del presente proceso de selección.</t>
  </si>
  <si>
    <t>EXPERIENCIA ADICIONAL</t>
  </si>
  <si>
    <t>(EXPERIENCIA ADICIONAL - EXPERIENCIA ESPECIFICA)
40% PRESUPESTO DISEÑO
- Por lo menos uno (1) de los contratos válidos aportados como experiencia adicional debe corresponder al 40% del presupuesto oficial del presente proceso de seleccion para el componente de diseño.</t>
  </si>
  <si>
    <t>DYKITO  VENTURE SAS</t>
  </si>
  <si>
    <t>ESTRUCTURA TECNICA, LEGAL Y FINANCIERA A NIVEL DE FACTIBILIDAD, DISEÑOS Y ESTUDIOS TECNICOS BAJO LA METODOLOGIA BIM (BUILDING INFORMATION MODELING) PARA LA CONSTRUCCION DE UNA CLINICA DE ALTA COMPLEJIDAD EN LA CIUDAD DE YOPAL - CASANARE</t>
  </si>
  <si>
    <t>DYK-005-2017</t>
  </si>
  <si>
    <t>721015; 721029; 721033; 721214</t>
  </si>
  <si>
    <t>(EXPERIENCIA ADICIONAL - EXPERIENCIA ESPECIFICA)
BIC NIVEL 1
- 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t>
  </si>
  <si>
    <t>VALOR SUMATORIA CONTRATOS ACREDITADOS PARA EXPERIENCIA GENERAL DEL PROPONENTE</t>
  </si>
  <si>
    <t>Valor mínimo a certificar del Presupuesto oficial del componente de estudios y diseños (expresado en SMLV), de acuerdo con el documento base, numeral 3.5.7</t>
  </si>
  <si>
    <t>Sumatoria igual o superior al 100% del POE Para el componente de diseño (3481 SMLV)</t>
  </si>
  <si>
    <t>Por lo menos uno (1) de los contratos válidos aportados como experiencia adicional debe corresponder a Estudios técnicos y/o Diseño de un proyecto de intervención de un bien de interés cultural, Nivel 1 y 2 o su equivalente en la categoría respectiva y que cuente con valores patrimoniales de acuerdo con el artículo 2.4.1.2 del Decreto 1080 de 2015 (anterior artículo 6 del Decreto 763 de 2009).</t>
  </si>
  <si>
    <t>Por lo menos uno (1) de los contratos válidos aportados como experiencia adicional debe corresponder al 40% del presupuesto oficial del presente proceso de selección para el componente de diseño.</t>
  </si>
  <si>
    <t xml:space="preserve">OBSERVACIONES: </t>
  </si>
  <si>
    <t>OBS.3.1.
OBS.3.2.</t>
  </si>
  <si>
    <t>FECHA DE REVISIÓN</t>
  </si>
  <si>
    <t>CONSTRUCCIÓN Y/O MEJORAMIENTO Y/O ADECUACIÓN Y/O MANTENIMIENTO Y/O REMODELACIÓN Y/O CONSERVACIÓN Y/O RESTAURACIÓN Y/O RECUPERACIÓN Y/O AMPLIACIÓN Y/O REFORZAMIENTO Y/O MODIFICACIÓN Y/O REPARACIONES LOCATIVAS DE EDIFICACIONES</t>
  </si>
  <si>
    <t>Experiencia</t>
  </si>
  <si>
    <t>Específica</t>
  </si>
  <si>
    <t>COMANDO FAC</t>
  </si>
  <si>
    <t>OBRA PÚBLICA PARA EL MANTENIMIENTO PREVENTIVO Y CORRECTIVO, CUBIERTAS Y 
EDIFICACIONES GIMNASIO MILITAR FUERZA AÉREA GIMFA</t>
  </si>
  <si>
    <t>084-00-B_x0002_COFAC-BACOF_x0002_2023</t>
  </si>
  <si>
    <t>721033; 721029; 721015</t>
  </si>
  <si>
    <t>General</t>
  </si>
  <si>
    <t xml:space="preserve">FISCALIA 
GENERAL DE LA 
NACION </t>
  </si>
  <si>
    <t>PRESTAR EL SERVICIO DE OBRAS DE ADECUACIÓN Y/O MANTENIMIENTO LOCATIVO 
POR EL SISTEMA DE PRECIOS UNITARIOS FIJOS SIN FORMULA DE REAJUSTE Y A TODO COSTO, CON SUMINISTRO DE INSUMOS, MATERIALES, HERRAMIENTA Y MANO DE OBRA, QUE SE 
REQUIERAN EN LAS SEDES DE LA FISCALÍA GENERAL DE LA NACIÓN REGIONAL EJE 
CAFETERO, SECCIONAL SEDE RISARALDA, CALDAS Y CHOCÓ</t>
  </si>
  <si>
    <t>FGN-REC-0010-
2021</t>
  </si>
  <si>
    <t>DIRECCIÓN DE 
IMPUESTOS Y 
ADUANAS 
NACIONALES</t>
  </si>
  <si>
    <t>CONTRATAR A PRECIOS UNITARIOS FIJOS LAS OBRAS DE ADECUACIÓN, MANTENIMIENTO Y REPARACIÓN DE LA SEDE DE LA DIRECCIÓN 
SECCIONAL DE IMPUESTOS Y ADUANAS DE IBAGUÉ</t>
  </si>
  <si>
    <t>09-005-2022</t>
  </si>
  <si>
    <t>Acuerdo 116 de 2000 - POT.
Se ajusta la fecha de terminación del contrato de acuerdo con el Acta de Liquidación FT-ADF-2090 del 30 de diciembre de 2022</t>
  </si>
  <si>
    <t>ALCALDIA 
MUNICIPAL DE 
RIOBLANCO</t>
  </si>
  <si>
    <t>MEJORAMIENTO DE LA INFRAESTRUCTURA DE LA BIBLIOTECA PIO LEÓN VARGAS OVIEDO, LA CASA DE MÚSICA ALBERTO MARTÍNEZ BARBOSA Y EL SALON MULTIPLE - BIBLIOTECA DEL CENTRO POBLADO DE HERRERA DEL MUNICIPIO DE RIOBLANCO TOLIMA</t>
  </si>
  <si>
    <t>386-2022</t>
  </si>
  <si>
    <t>Falta aportar certificación del contrato</t>
  </si>
  <si>
    <t>Cantidad de contratos con los cuales el proponente cumple la experiencia acreditada</t>
  </si>
  <si>
    <t>Por lo menos uno (1) de los contratos válidos aportados como experiencia general debe corresponder a una edificación BIC</t>
  </si>
  <si>
    <t>Por lo menos uno (1) de los contratos válidos aportados como experiencia general debe contemplar la construcción y/o conservación y/o restauración y/o recuperación y/o ampliación y/o reforzamiento y/o modificación de edificaciones consideradas de interés cultural y/o patrimonial.</t>
  </si>
  <si>
    <t>Por lo menos uno (1) de los contratos válidos aportados como experiencia general debe corresponder al 50% del presupuesto oficial del presente proceso de selección.</t>
  </si>
  <si>
    <t>INTEGRANTE:</t>
  </si>
  <si>
    <t>EXP. ACREDITADA</t>
  </si>
  <si>
    <t>EXPERIENCIA SOLICITADA</t>
  </si>
  <si>
    <t>% EXPERIENCIA ACREDITADA</t>
  </si>
  <si>
    <t>% PARTICIPACIÓN EN EL CONSORCIO</t>
  </si>
  <si>
    <t>FORMATO 5- CAPACIDAD RESIDUAL</t>
  </si>
  <si>
    <t>CAPACIDAD RESIDUAL PROPONENTE:</t>
  </si>
  <si>
    <t>Factor</t>
  </si>
  <si>
    <t xml:space="preserve">Puntaje máximo </t>
  </si>
  <si>
    <t>Puntaje obtenido</t>
  </si>
  <si>
    <t>CAPACIDAD RESIDUAL</t>
  </si>
  <si>
    <t>Presupuesto oficial</t>
  </si>
  <si>
    <t>Experiencia (E)</t>
  </si>
  <si>
    <t>AÑO PUBLICACIÓN</t>
  </si>
  <si>
    <t>Capacidad financiera (CF)</t>
  </si>
  <si>
    <t>VALOR</t>
  </si>
  <si>
    <t>Capacidad técnica (CT)</t>
  </si>
  <si>
    <t>SMMLV</t>
  </si>
  <si>
    <t>Capacidad organizacional (CO)</t>
  </si>
  <si>
    <t>Saldos de contratos en ejecución (SCE)</t>
  </si>
  <si>
    <t>A. CAPACIDAD DE ORGANIZACIÓN DEL PROPONENTE</t>
  </si>
  <si>
    <t xml:space="preserve">AÑOS DE INFORMACIÓN FINANCIERA </t>
  </si>
  <si>
    <t>CAPACIDAD DE ORGANIZACIÓN</t>
  </si>
  <si>
    <t>VALORES</t>
  </si>
  <si>
    <t xml:space="preserve">Cinco (5) años o más. </t>
  </si>
  <si>
    <t>Mayor Ingreso Operacional obtenido en los últimos cinco (5) años.</t>
  </si>
  <si>
    <t>Entre uno (1) y cinco (5) años. *</t>
  </si>
  <si>
    <t>Mayor Ingreso Operacional obtenido en los años de constitución formal del proponente</t>
  </si>
  <si>
    <t xml:space="preserve">Menos de un (1) año. ** </t>
  </si>
  <si>
    <t>**USD 125.000,00</t>
  </si>
  <si>
    <t>CO</t>
  </si>
  <si>
    <t>Evaluación:</t>
  </si>
  <si>
    <t>Observación:</t>
  </si>
  <si>
    <t>B. EXPERIENCIA</t>
  </si>
  <si>
    <r>
      <t>Valor total de los contratos inscritos en el RUP en Pesos</t>
    </r>
    <r>
      <rPr>
        <sz val="8"/>
        <color rgb="FF000000"/>
        <rFont val="Calibri"/>
        <family val="2"/>
        <scheme val="minor"/>
      </rPr>
      <t xml:space="preserve"> (1</t>
    </r>
    <r>
      <rPr>
        <sz val="11"/>
        <color rgb="FF000000"/>
        <rFont val="Calibri"/>
        <family val="2"/>
        <scheme val="minor"/>
      </rPr>
      <t>)</t>
    </r>
  </si>
  <si>
    <r>
      <t>Valor de los contratos inscritos en el RUP en SMMLV</t>
    </r>
    <r>
      <rPr>
        <sz val="8"/>
        <color rgb="FF000000"/>
        <rFont val="Calibri"/>
        <family val="2"/>
        <scheme val="minor"/>
      </rPr>
      <t xml:space="preserve"> (2</t>
    </r>
    <r>
      <rPr>
        <sz val="11"/>
        <color rgb="FF000000"/>
        <rFont val="Calibri"/>
        <family val="2"/>
        <scheme val="minor"/>
      </rPr>
      <t>)</t>
    </r>
  </si>
  <si>
    <t>Notas:</t>
  </si>
  <si>
    <t>Porcentaje de participación cuando el proponente es plural.</t>
  </si>
  <si>
    <t>(1) Valor reportado por el oferente en los documentos allegados. Certificación firmada por el representante legal</t>
  </si>
  <si>
    <t>EXPERIENCIA TOTAL OFERENTE (INDIVIDUAL O PLURAL)</t>
  </si>
  <si>
    <t>(2) Valor verificado por la Entidad en el orden del consecutivo RUP, que inician por 72. No corresponde a la totalidad de los contratos inscritos en el RUP, pero otorgan el máximo puntaje a obtener.</t>
  </si>
  <si>
    <t xml:space="preserve">SUPERIOR A </t>
  </si>
  <si>
    <t xml:space="preserve">HASTA </t>
  </si>
  <si>
    <t>PUNTAJE</t>
  </si>
  <si>
    <t>(3) Si el contrato no corresponde al segmento 72, esta contratación se reporta con valor contratado = 0</t>
  </si>
  <si>
    <t xml:space="preserve">En adelante </t>
  </si>
  <si>
    <t>No. Consecutivo RUP</t>
  </si>
  <si>
    <t>Valor contratado en SMMLV (3)</t>
  </si>
  <si>
    <t>% Participación</t>
  </si>
  <si>
    <t>Valor experiencia SMMLV</t>
  </si>
  <si>
    <t>Observaciones:</t>
  </si>
  <si>
    <t>El proponente reporta en el formato un valor diferente en el contrato No. 26, con respecto a lo reportado en el RUP. La Entidad toma como valor de verificación el reportado en el RUP.</t>
  </si>
  <si>
    <t>C. CAPACIDAD FINANCIERA DEL OFERENTE</t>
  </si>
  <si>
    <t>Activo Corriente</t>
  </si>
  <si>
    <t>Pasivo Corriente.</t>
  </si>
  <si>
    <t>Índice de Liquidez.</t>
  </si>
  <si>
    <t xml:space="preserve">I.L. SUPERIOR A </t>
  </si>
  <si>
    <t xml:space="preserve">I.L. HASTA </t>
  </si>
  <si>
    <t>PUNTAJE PREVISTO</t>
  </si>
  <si>
    <t>D. CAPACIDAD TÉCNICA</t>
  </si>
  <si>
    <t>REGISTRO DE PROFESIONALES</t>
  </si>
  <si>
    <t>Número y año del Contrato Laboral o de la prestación de servicios profesionales</t>
  </si>
  <si>
    <t>Vigencia del Contrato</t>
  </si>
  <si>
    <t>NÚMERO MATRÍCULA PROFESIONAL</t>
  </si>
  <si>
    <t xml:space="preserve">COPIA MATRÍCULA PROFESIONAL </t>
  </si>
  <si>
    <t>PROFESIÓN</t>
  </si>
  <si>
    <t>NO</t>
  </si>
  <si>
    <t>Contrato 01 del 04/12/2019</t>
  </si>
  <si>
    <t>Indefinido</t>
  </si>
  <si>
    <t>x</t>
  </si>
  <si>
    <t>Ingeniero Civil</t>
  </si>
  <si>
    <t>Capacidad técnica</t>
  </si>
  <si>
    <t>PROFESIONALES TOTALES OFERENTE (INDIVIDUAL O PLURAL)</t>
  </si>
  <si>
    <t>Profesionales arquitectura, ingeniería, y geología</t>
  </si>
  <si>
    <t xml:space="preserve">DESDE: </t>
  </si>
  <si>
    <t xml:space="preserve">HASTA: </t>
  </si>
  <si>
    <t>E. SALDO DE CONTRATOS EN EJECUCIÓN</t>
  </si>
  <si>
    <t>Consecutivo</t>
  </si>
  <si>
    <t>Contrato No.</t>
  </si>
  <si>
    <t>Fecha de inicio</t>
  </si>
  <si>
    <t>Plazo</t>
  </si>
  <si>
    <t>Porcentaje participación</t>
  </si>
  <si>
    <t>Dias ejecutados</t>
  </si>
  <si>
    <t>Fecha suspensión</t>
  </si>
  <si>
    <t>Plazo faltante</t>
  </si>
  <si>
    <t>Valor contrato</t>
  </si>
  <si>
    <t>Saldo contrato ejecución</t>
  </si>
  <si>
    <t>Observaciones de la Entidad</t>
  </si>
  <si>
    <t>(Dias)</t>
  </si>
  <si>
    <t>(Si aplica)</t>
  </si>
  <si>
    <t>FISCALIA GENERAL DE LA NACION</t>
  </si>
  <si>
    <t>No se reporta el No. Del contrato</t>
  </si>
  <si>
    <t>FONDO FINANCIERO DISTRITAL DE SALUD - ALCALDIA DE BOGOTA D.C</t>
  </si>
  <si>
    <t>CENTRAL ADMINISTRATIVA Y  CONTABLE CENAC IBAGUE</t>
  </si>
  <si>
    <t>VALOR FINAL CONTRATOS EN EJECUCIÓN (SCE)</t>
  </si>
  <si>
    <t>De acuerdo con los términos del numeral 3.10 del documento base, literal A. Capacidad de organización (CO), el proponente anexa el estado de resultado integral del año que haya obtenido el mayor ingreso operacional en los últimos cinco (5) años firmado por el representante legal, contador y revisor fiscal y/o contador independiente.</t>
  </si>
  <si>
    <t xml:space="preserve">Observaciones: </t>
  </si>
  <si>
    <t>En el RUP se encuentra reportado activo corriente por $ 736.080.000, lo cual difiere de los estados financieros. La Entidad toma el valor reportado en los Estado Financieros.</t>
  </si>
  <si>
    <t>DIEGO FERNANDO CESPEDES CONTRERAS</t>
  </si>
  <si>
    <t>Contrato N. 001 de 2011</t>
  </si>
  <si>
    <t>70202-206890 TLM</t>
  </si>
  <si>
    <t>El integrante Dorado Asociados SAS reporta los mismos profesionales que el integrante Juan Pablo Dorado Martínez, con los mismos No. De contrato.</t>
  </si>
  <si>
    <t>INSTITUTO DE TRANSITO DEL MUNICIPIO CHAPARRAL</t>
  </si>
  <si>
    <t>ALCALDÍA MUNICIPIO DE CHAPARRAL</t>
  </si>
  <si>
    <t>ALCALDÍA MUNICIPIO DE PLANADAS</t>
  </si>
  <si>
    <t>El documento entregado por el proponente está firmado con fecha 21 de noviembre de 2024, pero reporta contratos con fecha de inicio posterior, ver consecutivos No. 4 y No. 5.</t>
  </si>
  <si>
    <t>CAPACIDAD RESIDUAL CONSORCIO</t>
  </si>
  <si>
    <t>CAPACIDAD RESIDUAL PROCESO DE CONTRATACIÓN:</t>
  </si>
  <si>
    <t>Presupuesto Oficial Estimado (POE)</t>
  </si>
  <si>
    <t>Anticipo</t>
  </si>
  <si>
    <t>Plazo estimado del contrato en meses</t>
  </si>
  <si>
    <t>APODERADO</t>
  </si>
  <si>
    <t>___</t>
  </si>
  <si>
    <t>COPIA CÉDULA DE CIUDADANÍA REPRESENTANTE LEGAL O APODERADO</t>
  </si>
  <si>
    <t>POR REVISAR</t>
  </si>
  <si>
    <t>MATRICULA PROFESIONAL REPRESENTANTE LEGAL O APODERADO</t>
  </si>
  <si>
    <t>COPIA CÉDULA DE CIUDADANÍA REVISOR FISCAL</t>
  </si>
  <si>
    <t xml:space="preserve">COPIA TARJETA PROFESIONAL REVISOR FISCAL </t>
  </si>
  <si>
    <t xml:space="preserve">CERTIFICADO PAGO APORTES SEGURIDAD SOCIAL EMPLEADOS </t>
  </si>
  <si>
    <t>NOTA*</t>
  </si>
  <si>
    <t>DOCUMENTOS ADJUNTOS AL FORMATO (PERSONAS NATURALES)</t>
  </si>
  <si>
    <t>CERTIFICACIÓN AFILIACIÓN CON FECHA DE EXPEDICIÓN NO MAYOR A TREINTA (30) DÍAS</t>
  </si>
  <si>
    <t>SI LA PERSONA CUMPLE CON LOS REQUISITOS DE PENSIÓN PRESENTAR CERTIFICADO QUE ACREDITE ESTA CONDICIÓN.</t>
  </si>
  <si>
    <t xml:space="preserve">Proponentes plurales deben presentar por separado los requisitos </t>
  </si>
  <si>
    <t>OBS.6.1.
OBS.6.2.</t>
  </si>
  <si>
    <t>PENDIENTE</t>
  </si>
  <si>
    <t>FORMATO 7- FACTOR DE CALIDAD</t>
  </si>
  <si>
    <t>FORMATO 7C- PLAN DE CALIDAD (20 PUNTOS)</t>
  </si>
  <si>
    <t>COPIA CÉDULA DE CIUDADANÍA REPRESENTANTE LEGAL O AVALADOR</t>
  </si>
  <si>
    <t>MATRICULA PROFESIONAL REPRESENTANTE LEGAL O AVALADOR</t>
  </si>
  <si>
    <t>SUSCRIPCIÓN FORMATO 7C- PLAN DE CALIDAD</t>
  </si>
  <si>
    <t>OBS.7.1. Cumple ya que suscribió el FORMATO 7C- PLAN DE CALIDAD</t>
  </si>
  <si>
    <t>FORMATO 8- VINCULACIÓN PERSONAS CON DISCAPACIDAD</t>
  </si>
  <si>
    <t>MATRICULA PROFESIONAL REPRESENTANTE LEGAL O REVISOR FISCAL</t>
  </si>
  <si>
    <t>CERTIFICADO EXPEDIDO POR MINISTERIO DE TRABAJO VIGENTE.</t>
  </si>
  <si>
    <t>SUSCRIPCIÓN FORMATO 8- VINCULACIÓN PERSONAS CON DISCAPACIDAD</t>
  </si>
  <si>
    <t>No se aportan certificaciones que acrediten personas con discapacidad vinculadas a los integrantes del Consorcio.</t>
  </si>
  <si>
    <t>FORMATO 9- PUNTAJE DE INDUSTRIA NACIONAL</t>
  </si>
  <si>
    <t>SUSCRIPCIÓN FORMATO 9- PUNTAJE DE INDUSTRIA NACIONAL</t>
  </si>
  <si>
    <t xml:space="preserve">OBS.9.1.Cumple con la suscripción correcta del FORMATO 9- PUNTAJE INDUSTRIA NACIONAL suscrito por el Representante Legal, además se adjunta cédulas de los representantes legales y RUP de empresas que conformarán el consorcio. 
</t>
  </si>
  <si>
    <t>PERSONA JURÍDICA</t>
  </si>
  <si>
    <t>SUSCRIPCIÓN FORMATO 10A- PARTICIPACIÓN MAYORITARIA DE MUJERES CABEZA DE FAMILIA Y/O MUJERES VICTIMA DE VIOLENCIA INTRAFAMILIAR (PERSONA JURÍDICA)</t>
  </si>
  <si>
    <t>CERTIFICADO EXPEDIDO POR MINISTERIO DE TRABAJO VIGENTE</t>
  </si>
  <si>
    <t>COPIA CÉDULA DE CIUDADANIA DE CADA MUJER PARTICIPE DE LA SOCIEDAD</t>
  </si>
  <si>
    <t>OBS.10A.1.
OBS.10A.2.</t>
  </si>
  <si>
    <t>SUSCRIPCIÓN FORMATO 10B- VINCULACIÓN DE PERSONAS EN CONDICIÓN DE DISCAPACIDAD</t>
  </si>
  <si>
    <t>CERTIFICADO EXPEDIDO POR EL MINISTERIO DE TRABAJO VIGENTE</t>
  </si>
  <si>
    <t>COPIA CÉDULA DE CIUDADANÍA EMPLEO EN CONDICIÓN DE DISCAPACIDAD</t>
  </si>
  <si>
    <t>CERTIFICADO DE APORTES AL SISTEMA DE SEGURIDAD SOCIAL (ÚLTIMO AÑO)</t>
  </si>
  <si>
    <t>OBS.10B.1.
OBS.10B.2.</t>
  </si>
  <si>
    <t xml:space="preserve">FORMATO 10C- VINCULACIÓN DE PERSONAS NO BENEFICIARIAS DE PENSIÓN DE VEJEZ, FAMILIAR O SOBREVIVENCIA </t>
  </si>
  <si>
    <t>EMPLEADOR- PROPONENTE</t>
  </si>
  <si>
    <t xml:space="preserve">SUSCRIPCIÓN FORMATO 10C- VINCULACIÓN DE PERSONAS NO BENEFICIARIAS DE PENSIÓN DE VEJEZ, FAMILIAR O SOBREVIVENCIA </t>
  </si>
  <si>
    <t>COPIA CÉDULA DE CIUDADANÍA EMPLEADO</t>
  </si>
  <si>
    <t>OBS.10C.1.
OBS.10C.2.</t>
  </si>
  <si>
    <t xml:space="preserve">SUSCRIPCIÓN FORMATO 10D- VINCULACIÓN DE POBLACIÓN INDÍGENA, NEGRA, AFROCOLOMBIANA, RAIZAL, PALENQUERA, RROM O GITANA </t>
  </si>
  <si>
    <t>CERTIFICADO EXPEDIDA POR EL MINISTERIO DEL INTERIOR</t>
  </si>
  <si>
    <t>OBS.10D.1.
OBS.10D.2.</t>
  </si>
  <si>
    <t>CÓDIGO REPRESENTANTE LEGAL</t>
  </si>
  <si>
    <t xml:space="preserve">SUSCRIPCIÓN FORMATO 10E- PARTICIPACIÓN MAYORITARIA DE PERSONAS EN PROCESO DE REINCORPORACIÓN </t>
  </si>
  <si>
    <t>COPIA CÉDULA DE CIUDADANÍA EMPLEADOS EN PROCESO DE REINCORPORACIÓN O REINTEGRACIÓN</t>
  </si>
  <si>
    <t>CERTIFICADO DE LA OFICINA DEL ALTO COMISIONADO PARA LA PAZ, DEL COMITÉ OPERATIVO PARA LA DEJACIÓN DE ARMAS DE LA AGENCIA PARA LA REINTEGRACIÓN Y LA NORMALIZACIÓN Y EL DOCUMENTO DE IDENTIFICACIÓN DE CADA PERSONA.</t>
  </si>
  <si>
    <t>OBS.10E.1.
OBS.10E.2.</t>
  </si>
  <si>
    <t>MC LP 130 2023</t>
  </si>
  <si>
    <t xml:space="preserve">PERSONAS JURÍDICAS </t>
  </si>
  <si>
    <t xml:space="preserve">SUSCRIPCIÓN FORMATO 10F- PARTICIPACIÓN MAYORITARIA DE MUJERES CABEZA DE FAMILIA Y/O PERSONAS EN PROCESO DE REINCORPORACIÓN Y/O REINTEGRACIÓN </t>
  </si>
  <si>
    <t>OBS.10F.1.
OBS.10F.2.</t>
  </si>
  <si>
    <t xml:space="preserve">FORMATO 10G- PAGOS REALIZADOS A MIPYMES, COOPERATIVAS O ASOCIACIONES </t>
  </si>
  <si>
    <t xml:space="preserve">CÉDULA REPRESENTANTE LEGAL </t>
  </si>
  <si>
    <t xml:space="preserve">SUSCRIPCIÓN FORMATO 10G- PAGOS REALIZADOS A MIPYMES, COOPERATIVAS O ASOCIACIONES </t>
  </si>
  <si>
    <t>OBS.10G.1.
OBS.10G.2.</t>
  </si>
  <si>
    <t>OBS.10H.1.
OBS.10H.2.</t>
  </si>
  <si>
    <t>FORMATO  11</t>
  </si>
  <si>
    <t>SUSCRIPCIÓN FORMATO 11-  AUTORIZACIÓN PARA EL TRATAMIENTO DE DATOS</t>
  </si>
  <si>
    <t>OBS.11.1. Aporta el formato para el tratamiento de datos, sin firma. No es obligatoria la firma de este documento.</t>
  </si>
  <si>
    <t>FORMATO 12- FACTOR DE SOSTENIBILIDAD TÉCNICO AMBIENTAL AGREGADO</t>
  </si>
  <si>
    <t xml:space="preserve">CÉDULA DE CIUDADANIA </t>
  </si>
  <si>
    <t>SUSCRIPCIÓN FORMATO 12- FACTOR DE SOSTENIBILIDAD TÉCNICO AMBIENTAL AGREGADO</t>
  </si>
  <si>
    <t xml:space="preserve">OBS.12.1.Cumple con la suscripción correcta del FORMATO 12-FACTOR DE SOSTENIBILIDAD TÉCNICO AMBIENTAL AGREGADO y sus correspondientes soportes.
</t>
  </si>
  <si>
    <t>FORMATO 13-  ACREDITACIÓN DE EMPRENDIMIENTOS Y EMPRESAS DE MUJERES</t>
  </si>
  <si>
    <t>FORMATO 13</t>
  </si>
  <si>
    <t xml:space="preserve">SUSCRIPCIÓN FORMATO 13- ACREDITACIÓN DE EMPRENDIMIENTOS Y EMPRESAS DE MUJERES							</t>
  </si>
  <si>
    <t>PERSONA JURÍDICA EN SU MAYORÍA SON MUJERES Y LOS DERECHOS DE PROPIEDAD HAN PERTENECIDO A ÉSTAS DURANTE EL ÚLTIMO AÑO</t>
  </si>
  <si>
    <t>CEDULA</t>
  </si>
  <si>
    <t>NÚMERO DE ACCIONES</t>
  </si>
  <si>
    <t xml:space="preserve">PORCENTAJE DE ACCIONES </t>
  </si>
  <si>
    <t xml:space="preserve">LEIDY CONSTANZA CASTRO </t>
  </si>
  <si>
    <t xml:space="preserve">APORTA:	</t>
  </si>
  <si>
    <t>EL CINCUENTA POR CIENTO (50 %) DE LOS EMPLEOS DEL NIVEL DIRECTIVO DE LA PERSONA JURÍDICA SON EJERCIDOS POR MUJERES Y ESTAS HAN ESTADO VINCULADAS LABORALMENTE DURANTE AL MENOS EL ÚLTIMO AÑO</t>
  </si>
  <si>
    <t>CONTRATO VIGENTE O CERTIFICADO</t>
  </si>
  <si>
    <t>PLANILLA SEGURIDAD SOCIAL</t>
  </si>
  <si>
    <t>Las personas presentadas hacen parte de la empresa CYCO INGENIERÍA S.A.S., la cual es integrante del consorcio</t>
  </si>
  <si>
    <t>Cumple con la suscripción correcta del FORMATO 13- ACREDITACIÓN DE EMPRENDIMIENTOS Y EMPRESAS DE MUJERES y sus correspondientes soportes, dado que se presenta la comprobación de la persona jurídica en su mayoría por mujeres y han estado vinculadas en sus acciones durante más de un año.</t>
  </si>
  <si>
    <t>FORMATO 14-  ACREDITACIÓN DE MIPYME</t>
  </si>
  <si>
    <t>FORMATO 14</t>
  </si>
  <si>
    <t>SUSCRIPCIÓN FORMATO 14- ACREDITACIÓN DE MIPYIME</t>
  </si>
  <si>
    <t>RUP VIGENTE Y EN FIRME AL MOMENTO DE LA PRESENTACIÓN, CON LA CLASIFICACIÓN POR TAMAÑO DE LA EMPRESA</t>
  </si>
  <si>
    <t>OBS.14.1. Cumple a través de la entrega del RUP vigente y en firme al momento de la presentación por lo cual según lo estipulado en los Formatos 14A y 14B.</t>
  </si>
  <si>
    <t>REQUERIMIENTO</t>
  </si>
  <si>
    <t>Mariana Saldarriaga</t>
  </si>
  <si>
    <t>Contratista Dirección de Patrimonio y Memoria</t>
  </si>
  <si>
    <t>Se reciben los documentos solicitados por la Entidad y por tanto, se da curso al subsane de los requerimientos. El equipo evaluador técnico recomienda la habilitación del proponente.</t>
  </si>
  <si>
    <t>De acuerdo con lo requerido por la entidad se recibe el  subsane el dictamen de auditoria a 31 de diciembre de 2022, siendo este el año repotado como mayor ingreso operacional, en los términos del numeral 3,10,1, literal A. Tambien aportó el certificado de antecedentes disciplinarios vigente del Sr. Carlos Eduardo Bedoya</t>
  </si>
  <si>
    <t>FECHA DE ACTUALIZACIÓN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</si>
</sst>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5" formatCode="&quot;$&quot;\ #,##0;\-&quot;$&quot;\ #,##0"/>
    <numFmt numFmtId="8" formatCode="&quot;$&quot;\ #,##0.00;[Red]\-&quot;$&quot;\ #,##0.00"/>
    <numFmt numFmtId="43" formatCode="_-* #,##0.00_-;\-* #,##0.00_-;_-* &quot;-&quot;??_-;_-@_-"/>
    <numFmt numFmtId="164" formatCode="_-* #,##0.00\ &quot;€&quot;_-;\-* #,##0.00\ &quot;€&quot;_-;_-* &quot;-&quot;??\ &quot;€&quot;_-;_-@_-"/>
    <numFmt numFmtId="165" formatCode="_-&quot;$&quot;* #,##0_-;\-&quot;$&quot;* #,##0_-;_-&quot;$&quot;* &quot;-&quot;_-;_-@_-"/>
    <numFmt numFmtId="166" formatCode="&quot;$&quot;\ #,##0.00"/>
    <numFmt numFmtId="167" formatCode="0.0"/>
    <numFmt numFmtId="168" formatCode="&quot;$&quot;\ #,##0"/>
    <numFmt numFmtId="169" formatCode="_-[$$-240A]\ * #,##0_-;\-[$$-240A]\ * #,##0_-;_-[$$-240A]\ * &quot;-&quot;??_-;_-@_-"/>
    <numFmt numFmtId="170" formatCode="#,##0.0"/>
    <numFmt numFmtId="171" formatCode="#,##0.0000"/>
  </numFmts>
  <fonts count="49" x14ac:knownFonts="1">
    <font>
      <sz val="12"/>
      <color theme="1"/>
      <name val="Calibri"/>
      <family val="2"/>
      <scheme val="minor"/>
    </font>
    <font>
      <sz val="11"/>
      <color theme="1"/>
      <name val="Arial Narrow"/>
      <family val="2"/>
    </font>
    <font>
      <b/>
      <sz val="11"/>
      <color theme="1"/>
      <name val="Arial Narrow"/>
      <family val="2"/>
    </font>
    <font>
      <sz val="12"/>
      <color theme="1"/>
      <name val="Calibri"/>
      <family val="2"/>
      <scheme val="minor"/>
    </font>
    <font>
      <sz val="11"/>
      <color theme="1"/>
      <name val="Calibri"/>
      <family val="2"/>
      <scheme val="minor"/>
    </font>
    <font>
      <b/>
      <sz val="11"/>
      <color theme="0" tint="-0.249977111117893"/>
      <name val="Arial Narrow"/>
      <family val="2"/>
    </font>
    <font>
      <sz val="14"/>
      <color theme="1"/>
      <name val="Arial Narrow"/>
      <family val="2"/>
    </font>
    <font>
      <b/>
      <sz val="14"/>
      <color theme="0" tint="-0.249977111117893"/>
      <name val="Arial Narrow"/>
      <family val="2"/>
    </font>
    <font>
      <sz val="11"/>
      <color theme="1"/>
      <name val="Verdana"/>
      <family val="2"/>
    </font>
    <font>
      <b/>
      <sz val="11"/>
      <color theme="1"/>
      <name val="Verdana"/>
      <family val="2"/>
    </font>
    <font>
      <sz val="10"/>
      <color theme="1"/>
      <name val="Verdana"/>
      <family val="2"/>
    </font>
    <font>
      <b/>
      <sz val="10"/>
      <color theme="1"/>
      <name val="Verdana"/>
      <family val="2"/>
    </font>
    <font>
      <b/>
      <sz val="10"/>
      <color theme="0"/>
      <name val="Verdana"/>
      <family val="2"/>
    </font>
    <font>
      <sz val="10.5"/>
      <color theme="1"/>
      <name val="Verdana"/>
      <family val="2"/>
    </font>
    <font>
      <sz val="14"/>
      <color theme="1"/>
      <name val="Verdana"/>
      <family val="2"/>
    </font>
    <font>
      <b/>
      <sz val="14"/>
      <color theme="1"/>
      <name val="Verdana"/>
      <family val="2"/>
    </font>
    <font>
      <sz val="11"/>
      <name val="Verdana"/>
      <family val="2"/>
    </font>
    <font>
      <b/>
      <sz val="9"/>
      <color theme="1"/>
      <name val="Verdana"/>
      <family val="2"/>
    </font>
    <font>
      <sz val="9"/>
      <color theme="1"/>
      <name val="Verdana"/>
      <family val="2"/>
    </font>
    <font>
      <b/>
      <sz val="9"/>
      <color theme="4"/>
      <name val="Verdana"/>
      <family val="2"/>
    </font>
    <font>
      <b/>
      <sz val="9"/>
      <color theme="8"/>
      <name val="Verdana"/>
      <family val="2"/>
    </font>
    <font>
      <b/>
      <sz val="9"/>
      <color theme="0"/>
      <name val="Verdana"/>
      <family val="2"/>
    </font>
    <font>
      <b/>
      <sz val="9"/>
      <color rgb="FF0070C0"/>
      <name val="Verdana"/>
      <family val="2"/>
    </font>
    <font>
      <sz val="8"/>
      <name val="Calibri"/>
      <family val="2"/>
      <scheme val="minor"/>
    </font>
    <font>
      <b/>
      <sz val="10"/>
      <color rgb="FF0070C0"/>
      <name val="Verdana"/>
      <family val="2"/>
    </font>
    <font>
      <sz val="11"/>
      <color theme="1"/>
      <name val="Arial Narrow"/>
      <family val="2"/>
    </font>
    <font>
      <sz val="10"/>
      <color theme="1"/>
      <name val="Verdana"/>
      <family val="2"/>
    </font>
    <font>
      <b/>
      <sz val="10"/>
      <color theme="1"/>
      <name val="Verdana"/>
      <family val="2"/>
    </font>
    <font>
      <sz val="8"/>
      <color theme="1"/>
      <name val="Verdana"/>
      <family val="2"/>
    </font>
    <font>
      <sz val="14"/>
      <color theme="1"/>
      <name val="Arial Narrow"/>
      <family val="2"/>
    </font>
    <font>
      <b/>
      <sz val="11"/>
      <color theme="1"/>
      <name val="Calibri"/>
      <family val="2"/>
      <scheme val="minor"/>
    </font>
    <font>
      <b/>
      <sz val="11"/>
      <color rgb="FF000000"/>
      <name val="Calibri"/>
      <family val="2"/>
      <scheme val="minor"/>
    </font>
    <font>
      <sz val="11"/>
      <color rgb="FF000000"/>
      <name val="Calibri"/>
      <family val="2"/>
      <scheme val="minor"/>
    </font>
    <font>
      <sz val="9"/>
      <color rgb="FF000000"/>
      <name val="Calibri"/>
      <family val="2"/>
      <scheme val="minor"/>
    </font>
    <font>
      <b/>
      <sz val="12"/>
      <color theme="1"/>
      <name val="Calibri"/>
      <family val="2"/>
      <scheme val="minor"/>
    </font>
    <font>
      <b/>
      <sz val="16"/>
      <color theme="1"/>
      <name val="Calibri"/>
      <family val="2"/>
      <scheme val="minor"/>
    </font>
    <font>
      <b/>
      <sz val="10"/>
      <color theme="0"/>
      <name val="Arial"/>
      <family val="2"/>
      <charset val="1"/>
    </font>
    <font>
      <sz val="11"/>
      <color rgb="FFFFFFFF"/>
      <name val="Calibri"/>
      <family val="2"/>
      <scheme val="minor"/>
    </font>
    <font>
      <b/>
      <sz val="14"/>
      <color theme="1"/>
      <name val="Calibri"/>
      <family val="2"/>
      <scheme val="minor"/>
    </font>
    <font>
      <sz val="10"/>
      <color rgb="FF000000"/>
      <name val="Verdana"/>
      <family val="2"/>
    </font>
    <font>
      <sz val="8"/>
      <color theme="1"/>
      <name val="Arial Narrow"/>
      <family val="2"/>
    </font>
    <font>
      <b/>
      <sz val="8"/>
      <color theme="1"/>
      <name val="Arial Narrow"/>
      <family val="2"/>
    </font>
    <font>
      <sz val="9.5"/>
      <color rgb="FF000000"/>
      <name val="Verdana"/>
      <family val="2"/>
    </font>
    <font>
      <sz val="11"/>
      <color rgb="FF7030A0"/>
      <name val="Verdana"/>
      <family val="2"/>
    </font>
    <font>
      <sz val="8"/>
      <color rgb="FF000000"/>
      <name val="Calibri"/>
      <family val="2"/>
      <scheme val="minor"/>
    </font>
    <font>
      <sz val="11"/>
      <color theme="4"/>
      <name val="Calibri"/>
      <family val="2"/>
      <scheme val="minor"/>
    </font>
    <font>
      <b/>
      <sz val="11"/>
      <color theme="4"/>
      <name val="Calibri"/>
      <family val="2"/>
      <scheme val="minor"/>
    </font>
    <font>
      <b/>
      <sz val="9"/>
      <color theme="1"/>
      <name val="Verdana"/>
      <family val="2"/>
    </font>
    <font>
      <b/>
      <sz val="14"/>
      <name val="Verdana"/>
      <family val="2"/>
    </font>
  </fonts>
  <fills count="20">
    <fill>
      <patternFill patternType="none"/>
    </fill>
    <fill>
      <patternFill patternType="gray125"/>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bgColor indexed="64"/>
      </patternFill>
    </fill>
    <fill>
      <patternFill patternType="solid">
        <fgColor rgb="FF7030A0"/>
        <bgColor indexed="64"/>
      </patternFill>
    </fill>
    <fill>
      <patternFill patternType="solid">
        <fgColor theme="6" tint="-0.499984740745262"/>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6"/>
        <bgColor indexed="64"/>
      </patternFill>
    </fill>
    <fill>
      <patternFill patternType="solid">
        <fgColor theme="1" tint="0.34998626667073579"/>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2" tint="-0.499984740745262"/>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rgb="FFD0CECE"/>
        <bgColor rgb="FF000000"/>
      </patternFill>
    </fill>
    <fill>
      <patternFill patternType="solid">
        <fgColor theme="4" tint="0.79998168889431442"/>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theme="6"/>
      </left>
      <right style="thin">
        <color theme="6"/>
      </right>
      <top style="thin">
        <color theme="6"/>
      </top>
      <bottom style="thin">
        <color theme="6"/>
      </bottom>
      <diagonal/>
    </border>
    <border>
      <left style="thin">
        <color theme="6"/>
      </left>
      <right/>
      <top style="thin">
        <color theme="6"/>
      </top>
      <bottom style="thin">
        <color theme="6"/>
      </bottom>
      <diagonal/>
    </border>
    <border>
      <left/>
      <right/>
      <top style="thin">
        <color theme="6"/>
      </top>
      <bottom style="thin">
        <color theme="6"/>
      </bottom>
      <diagonal/>
    </border>
    <border>
      <left/>
      <right style="thin">
        <color theme="6"/>
      </right>
      <top style="thin">
        <color theme="6"/>
      </top>
      <bottom style="thin">
        <color theme="6"/>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top style="thin">
        <color theme="6" tint="-0.499984740745262"/>
      </top>
      <bottom style="thin">
        <color theme="6" tint="-0.499984740745262"/>
      </bottom>
      <diagonal/>
    </border>
    <border>
      <left/>
      <right/>
      <top style="thin">
        <color theme="6" tint="-0.499984740745262"/>
      </top>
      <bottom style="thin">
        <color theme="6" tint="-0.499984740745262"/>
      </bottom>
      <diagonal/>
    </border>
    <border>
      <left/>
      <right style="thin">
        <color theme="6" tint="-0.499984740745262"/>
      </right>
      <top style="thin">
        <color theme="6" tint="-0.499984740745262"/>
      </top>
      <bottom style="thin">
        <color theme="6" tint="-0.499984740745262"/>
      </bottom>
      <diagonal/>
    </border>
    <border>
      <left/>
      <right/>
      <top style="thin">
        <color theme="6" tint="-0.499984740745262"/>
      </top>
      <bottom/>
      <diagonal/>
    </border>
    <border>
      <left style="thin">
        <color theme="6" tint="-0.499984740745262"/>
      </left>
      <right/>
      <top style="thin">
        <color theme="6" tint="-0.499984740745262"/>
      </top>
      <bottom/>
      <diagonal/>
    </border>
    <border>
      <left style="thin">
        <color theme="6" tint="-0.499984740745262"/>
      </left>
      <right/>
      <top/>
      <bottom/>
      <diagonal/>
    </border>
    <border>
      <left/>
      <right style="thin">
        <color theme="6" tint="-0.499984740745262"/>
      </right>
      <top style="thin">
        <color theme="6" tint="-0.499984740745262"/>
      </top>
      <bottom/>
      <diagonal/>
    </border>
    <border>
      <left/>
      <right style="thin">
        <color theme="6" tint="-0.499984740745262"/>
      </right>
      <top/>
      <bottom/>
      <diagonal/>
    </border>
    <border>
      <left style="thin">
        <color theme="6" tint="-0.499984740745262"/>
      </left>
      <right/>
      <top/>
      <bottom style="thin">
        <color theme="6" tint="-0.499984740745262"/>
      </bottom>
      <diagonal/>
    </border>
    <border>
      <left/>
      <right/>
      <top/>
      <bottom style="thin">
        <color theme="6" tint="-0.499984740745262"/>
      </bottom>
      <diagonal/>
    </border>
    <border>
      <left/>
      <right style="thin">
        <color theme="6" tint="-0.499984740745262"/>
      </right>
      <top/>
      <bottom style="thin">
        <color theme="6" tint="-0.499984740745262"/>
      </bottom>
      <diagonal/>
    </border>
    <border>
      <left style="thin">
        <color theme="6" tint="-0.499984740745262"/>
      </left>
      <right style="thin">
        <color theme="6" tint="-0.499984740745262"/>
      </right>
      <top/>
      <bottom style="thin">
        <color theme="6" tint="-0.499984740745262"/>
      </bottom>
      <diagonal/>
    </border>
    <border>
      <left style="medium">
        <color theme="6" tint="-0.499984740745262"/>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right/>
      <top style="medium">
        <color theme="6" tint="-0.499984740745262"/>
      </top>
      <bottom/>
      <diagonal/>
    </border>
    <border>
      <left/>
      <right/>
      <top/>
      <bottom style="medium">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rgb="FF000000"/>
      </left>
      <right style="thin">
        <color rgb="FF000000"/>
      </right>
      <top style="thin">
        <color rgb="FF000000"/>
      </top>
      <bottom style="thin">
        <color rgb="FF000000"/>
      </bottom>
      <diagonal/>
    </border>
    <border>
      <left style="thin">
        <color theme="6" tint="-0.499984740745262"/>
      </left>
      <right style="thin">
        <color theme="6" tint="-0.499984740745262"/>
      </right>
      <top/>
      <bottom/>
      <diagonal/>
    </border>
    <border>
      <left/>
      <right style="thin">
        <color rgb="FF000000"/>
      </right>
      <top style="thin">
        <color rgb="FF000000"/>
      </top>
      <bottom style="thin">
        <color rgb="FF000000"/>
      </bottom>
      <diagonal/>
    </border>
    <border>
      <left style="thin">
        <color theme="6" tint="-0.499984740745262"/>
      </left>
      <right/>
      <top style="thin">
        <color theme="6" tint="-0.499984740745262"/>
      </top>
      <bottom style="thin">
        <color indexed="64"/>
      </bottom>
      <diagonal/>
    </border>
    <border>
      <left/>
      <right/>
      <top style="thin">
        <color theme="6" tint="-0.499984740745262"/>
      </top>
      <bottom style="thin">
        <color indexed="64"/>
      </bottom>
      <diagonal/>
    </border>
    <border>
      <left/>
      <right style="thin">
        <color rgb="FF000000"/>
      </right>
      <top style="thin">
        <color theme="6" tint="-0.499984740745262"/>
      </top>
      <bottom style="thin">
        <color indexed="64"/>
      </bottom>
      <diagonal/>
    </border>
    <border>
      <left/>
      <right style="thin">
        <color rgb="FF000000"/>
      </right>
      <top style="thin">
        <color indexed="64"/>
      </top>
      <bottom style="thin">
        <color indexed="64"/>
      </bottom>
      <diagonal/>
    </border>
    <border>
      <left/>
      <right style="medium">
        <color indexed="64"/>
      </right>
      <top/>
      <bottom/>
      <diagonal/>
    </border>
    <border>
      <left style="medium">
        <color indexed="64"/>
      </left>
      <right/>
      <top/>
      <bottom/>
      <diagonal/>
    </border>
    <border>
      <left/>
      <right style="thin">
        <color theme="6" tint="-0.499984740745262"/>
      </right>
      <top style="thin">
        <color theme="6" tint="-0.499984740745262"/>
      </top>
      <bottom style="thin">
        <color indexed="64"/>
      </bottom>
      <diagonal/>
    </border>
    <border>
      <left style="thin">
        <color theme="6" tint="-0.499984740745262"/>
      </left>
      <right/>
      <top style="thin">
        <color indexed="64"/>
      </top>
      <bottom style="thin">
        <color indexed="64"/>
      </bottom>
      <diagonal/>
    </border>
    <border>
      <left style="thin">
        <color theme="6" tint="-0.499984740745262"/>
      </left>
      <right/>
      <top style="thin">
        <color indexed="64"/>
      </top>
      <bottom/>
      <diagonal/>
    </border>
    <border>
      <left/>
      <right style="medium">
        <color indexed="64"/>
      </right>
      <top style="medium">
        <color indexed="64"/>
      </top>
      <bottom style="medium">
        <color indexed="64"/>
      </bottom>
      <diagonal/>
    </border>
    <border>
      <left/>
      <right style="thin">
        <color rgb="FF000000"/>
      </right>
      <top style="thin">
        <color theme="6" tint="-0.499984740745262"/>
      </top>
      <bottom style="thin">
        <color theme="6" tint="-0.499984740745262"/>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rgb="FF000000"/>
      </left>
      <right style="thin">
        <color rgb="FF000000"/>
      </right>
      <top style="thin">
        <color rgb="FF000000"/>
      </top>
      <bottom style="thin">
        <color indexed="64"/>
      </bottom>
      <diagonal/>
    </border>
  </borders>
  <cellStyleXfs count="6">
    <xf numFmtId="0" fontId="0" fillId="0" borderId="0"/>
    <xf numFmtId="165" fontId="3" fillId="0" borderId="0" applyFont="0" applyFill="0" applyBorder="0" applyAlignment="0" applyProtection="0"/>
    <xf numFmtId="0" fontId="4" fillId="0" borderId="0"/>
    <xf numFmtId="43"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cellStyleXfs>
  <cellXfs count="647">
    <xf numFmtId="0" fontId="0" fillId="0" borderId="0" xfId="0"/>
    <xf numFmtId="0" fontId="1" fillId="0" borderId="0" xfId="0" applyFont="1"/>
    <xf numFmtId="0" fontId="1" fillId="0" borderId="0" xfId="0" applyFont="1" applyAlignment="1">
      <alignment horizontal="left" vertical="center"/>
    </xf>
    <xf numFmtId="0" fontId="2" fillId="0" borderId="0" xfId="0" applyFont="1" applyAlignment="1">
      <alignment horizontal="center" vertical="center" wrapText="1"/>
    </xf>
    <xf numFmtId="0" fontId="5" fillId="3" borderId="0" xfId="0" applyFont="1" applyFill="1"/>
    <xf numFmtId="0" fontId="6" fillId="0" borderId="0" xfId="0" applyFont="1"/>
    <xf numFmtId="0" fontId="7" fillId="3" borderId="0" xfId="0" applyFont="1" applyFill="1"/>
    <xf numFmtId="3" fontId="6" fillId="0" borderId="0" xfId="0" applyNumberFormat="1" applyFont="1"/>
    <xf numFmtId="0" fontId="8" fillId="0" borderId="0" xfId="0" applyFont="1"/>
    <xf numFmtId="0" fontId="10" fillId="0" borderId="0" xfId="0" applyFont="1"/>
    <xf numFmtId="0" fontId="11" fillId="0" borderId="0" xfId="0" applyFont="1"/>
    <xf numFmtId="0" fontId="11" fillId="0" borderId="0" xfId="0" applyFont="1" applyAlignment="1">
      <alignment horizontal="center"/>
    </xf>
    <xf numFmtId="0" fontId="10" fillId="0" borderId="0" xfId="0" applyFont="1" applyAlignment="1">
      <alignment wrapText="1"/>
    </xf>
    <xf numFmtId="0" fontId="11" fillId="0" borderId="0" xfId="0" applyFont="1" applyAlignment="1">
      <alignment horizontal="center" vertical="center"/>
    </xf>
    <xf numFmtId="0" fontId="8" fillId="0" borderId="1" xfId="0" applyFont="1" applyBorder="1" applyAlignment="1">
      <alignment horizontal="left" vertical="center" wrapText="1"/>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165" fontId="8" fillId="0" borderId="1" xfId="1" applyFont="1" applyFill="1" applyBorder="1" applyAlignment="1">
      <alignment vertical="center"/>
    </xf>
    <xf numFmtId="2" fontId="9" fillId="4" borderId="1" xfId="0" applyNumberFormat="1" applyFont="1" applyFill="1" applyBorder="1" applyAlignment="1">
      <alignment horizontal="center" vertical="center"/>
    </xf>
    <xf numFmtId="9" fontId="8" fillId="0" borderId="1" xfId="0" applyNumberFormat="1" applyFont="1" applyBorder="1" applyAlignment="1">
      <alignment horizontal="center" vertical="center"/>
    </xf>
    <xf numFmtId="0" fontId="9" fillId="0" borderId="1" xfId="0" applyFont="1" applyBorder="1" applyAlignment="1">
      <alignment horizontal="center" vertical="center"/>
    </xf>
    <xf numFmtId="0" fontId="8" fillId="0" borderId="1" xfId="0" applyFont="1" applyBorder="1" applyAlignment="1">
      <alignment vertical="center" wrapText="1"/>
    </xf>
    <xf numFmtId="0" fontId="14" fillId="0" borderId="0" xfId="0" applyFont="1"/>
    <xf numFmtId="0" fontId="11" fillId="0" borderId="4" xfId="0" applyFont="1" applyBorder="1" applyAlignment="1">
      <alignment horizontal="center"/>
    </xf>
    <xf numFmtId="0" fontId="11" fillId="0" borderId="0" xfId="0" applyFont="1" applyAlignment="1">
      <alignment vertical="center"/>
    </xf>
    <xf numFmtId="0" fontId="11" fillId="0" borderId="0" xfId="0" applyFont="1" applyAlignment="1">
      <alignment vertical="center" wrapText="1"/>
    </xf>
    <xf numFmtId="0" fontId="10" fillId="0" borderId="21" xfId="0" applyFont="1" applyBorder="1"/>
    <xf numFmtId="0" fontId="11" fillId="0" borderId="13" xfId="0" applyFont="1" applyBorder="1" applyAlignment="1">
      <alignment horizontal="center" vertical="center"/>
    </xf>
    <xf numFmtId="0" fontId="0" fillId="0" borderId="0" xfId="0" applyAlignment="1">
      <alignment horizontal="center"/>
    </xf>
    <xf numFmtId="0" fontId="10" fillId="0" borderId="0" xfId="0" applyFont="1" applyAlignment="1">
      <alignment horizontal="center"/>
    </xf>
    <xf numFmtId="0" fontId="17" fillId="10" borderId="1"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10" fillId="0" borderId="1" xfId="0" applyFont="1" applyBorder="1" applyAlignment="1">
      <alignment horizontal="center" vertical="center"/>
    </xf>
    <xf numFmtId="0" fontId="17" fillId="0" borderId="1" xfId="0" applyFont="1" applyBorder="1" applyAlignment="1">
      <alignment horizontal="center" vertical="center"/>
    </xf>
    <xf numFmtId="0" fontId="10" fillId="0" borderId="22" xfId="0" applyFont="1" applyBorder="1" applyAlignment="1">
      <alignment horizontal="center" vertical="center"/>
    </xf>
    <xf numFmtId="0" fontId="10" fillId="0" borderId="25" xfId="0" applyFont="1" applyBorder="1" applyAlignment="1">
      <alignment horizontal="center" vertical="center"/>
    </xf>
    <xf numFmtId="0" fontId="17" fillId="0" borderId="0" xfId="0" applyFont="1" applyAlignment="1">
      <alignment horizontal="center" vertical="center"/>
    </xf>
    <xf numFmtId="0" fontId="18" fillId="0" borderId="0" xfId="0" applyFont="1" applyAlignment="1">
      <alignment horizontal="left" wrapText="1"/>
    </xf>
    <xf numFmtId="0" fontId="18" fillId="0" borderId="0" xfId="0" applyFont="1"/>
    <xf numFmtId="0" fontId="18" fillId="0" borderId="0" xfId="0" applyFont="1" applyAlignment="1">
      <alignment horizontal="center" vertical="center"/>
    </xf>
    <xf numFmtId="0" fontId="19" fillId="0" borderId="1" xfId="0" applyFont="1" applyBorder="1" applyAlignment="1">
      <alignment horizontal="center" vertical="center"/>
    </xf>
    <xf numFmtId="0" fontId="17" fillId="0" borderId="0" xfId="0" applyFont="1" applyAlignment="1">
      <alignment horizontal="left"/>
    </xf>
    <xf numFmtId="0" fontId="17" fillId="0" borderId="0" xfId="0" applyFont="1" applyAlignment="1">
      <alignment horizontal="center"/>
    </xf>
    <xf numFmtId="0" fontId="17" fillId="0" borderId="9" xfId="0" applyFont="1" applyBorder="1" applyAlignment="1">
      <alignment horizontal="center" vertical="center"/>
    </xf>
    <xf numFmtId="0" fontId="20" fillId="0" borderId="9" xfId="0" applyFont="1" applyBorder="1" applyAlignment="1">
      <alignment horizontal="center" vertical="center"/>
    </xf>
    <xf numFmtId="0" fontId="17" fillId="0" borderId="9" xfId="0" applyFont="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wrapText="1"/>
    </xf>
    <xf numFmtId="0" fontId="22" fillId="0" borderId="1" xfId="0" applyFont="1" applyBorder="1" applyAlignment="1">
      <alignment horizontal="center" vertical="center"/>
    </xf>
    <xf numFmtId="0" fontId="0" fillId="2" borderId="0" xfId="0" applyFill="1"/>
    <xf numFmtId="0" fontId="10" fillId="2" borderId="0" xfId="0" applyFont="1" applyFill="1"/>
    <xf numFmtId="0" fontId="10" fillId="2" borderId="0" xfId="0" applyFont="1" applyFill="1" applyAlignment="1">
      <alignment wrapText="1"/>
    </xf>
    <xf numFmtId="0" fontId="17" fillId="0" borderId="0" xfId="0" applyFont="1"/>
    <xf numFmtId="0" fontId="17" fillId="0" borderId="0" xfId="0" applyFont="1" applyAlignment="1">
      <alignment wrapText="1"/>
    </xf>
    <xf numFmtId="0" fontId="10" fillId="0" borderId="0" xfId="0" applyFont="1" applyAlignment="1">
      <alignment vertical="center"/>
    </xf>
    <xf numFmtId="0" fontId="1" fillId="0" borderId="0" xfId="0" applyFont="1" applyAlignment="1">
      <alignment vertical="center"/>
    </xf>
    <xf numFmtId="0" fontId="10" fillId="0" borderId="13" xfId="0" applyFont="1" applyBorder="1" applyAlignment="1">
      <alignment horizontal="center" vertical="center"/>
    </xf>
    <xf numFmtId="14" fontId="1" fillId="0" borderId="0" xfId="0" applyNumberFormat="1" applyFont="1"/>
    <xf numFmtId="0" fontId="10" fillId="0" borderId="17" xfId="0" applyFont="1" applyBorder="1" applyAlignment="1">
      <alignment horizontal="center" vertical="center"/>
    </xf>
    <xf numFmtId="9" fontId="17" fillId="0" borderId="1" xfId="0" applyNumberFormat="1" applyFont="1" applyBorder="1" applyAlignment="1">
      <alignment horizontal="center" vertical="center"/>
    </xf>
    <xf numFmtId="0" fontId="25" fillId="0" borderId="0" xfId="0" applyFont="1" applyAlignment="1">
      <alignment vertical="center"/>
    </xf>
    <xf numFmtId="0" fontId="1" fillId="0" borderId="0" xfId="0" applyFont="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14" fontId="8" fillId="0" borderId="1" xfId="0" applyNumberFormat="1" applyFont="1" applyBorder="1" applyAlignment="1">
      <alignment horizontal="center" vertical="top"/>
    </xf>
    <xf numFmtId="0" fontId="8" fillId="0" borderId="1" xfId="0" applyFont="1" applyBorder="1" applyAlignment="1">
      <alignment horizontal="center" vertical="top" wrapText="1"/>
    </xf>
    <xf numFmtId="9" fontId="8" fillId="0" borderId="1" xfId="0" applyNumberFormat="1" applyFont="1" applyBorder="1" applyAlignment="1">
      <alignment horizontal="center" vertical="top"/>
    </xf>
    <xf numFmtId="0" fontId="9" fillId="0" borderId="1" xfId="0" applyFont="1" applyBorder="1" applyAlignment="1">
      <alignment horizontal="center" vertical="top"/>
    </xf>
    <xf numFmtId="0" fontId="1" fillId="0" borderId="0" xfId="0" applyFont="1" applyAlignment="1">
      <alignment vertical="top"/>
    </xf>
    <xf numFmtId="0" fontId="8" fillId="0" borderId="1" xfId="0" applyFont="1" applyBorder="1" applyAlignment="1">
      <alignment vertical="top" wrapText="1"/>
    </xf>
    <xf numFmtId="166" fontId="10" fillId="0" borderId="23" xfId="0" applyNumberFormat="1" applyFont="1" applyBorder="1" applyAlignment="1">
      <alignment horizontal="center"/>
    </xf>
    <xf numFmtId="43" fontId="9" fillId="4" borderId="1" xfId="3" applyFont="1" applyFill="1" applyBorder="1" applyAlignment="1">
      <alignment horizontal="center" vertical="top"/>
    </xf>
    <xf numFmtId="167" fontId="1" fillId="0" borderId="0" xfId="0" applyNumberFormat="1" applyFont="1"/>
    <xf numFmtId="166" fontId="1" fillId="0" borderId="0" xfId="0" applyNumberFormat="1" applyFont="1"/>
    <xf numFmtId="166" fontId="0" fillId="0" borderId="0" xfId="0" applyNumberFormat="1"/>
    <xf numFmtId="3" fontId="0" fillId="0" borderId="0" xfId="0" applyNumberFormat="1"/>
    <xf numFmtId="14" fontId="0" fillId="0" borderId="0" xfId="0" applyNumberFormat="1"/>
    <xf numFmtId="3" fontId="0" fillId="2" borderId="0" xfId="0" applyNumberFormat="1" applyFill="1"/>
    <xf numFmtId="1" fontId="8" fillId="0" borderId="1" xfId="1" applyNumberFormat="1" applyFont="1" applyFill="1" applyBorder="1" applyAlignment="1">
      <alignment vertical="top" wrapText="1"/>
    </xf>
    <xf numFmtId="0" fontId="17" fillId="0" borderId="45" xfId="0" applyFont="1" applyBorder="1" applyAlignment="1">
      <alignment horizontal="center" vertical="center"/>
    </xf>
    <xf numFmtId="0" fontId="10" fillId="0" borderId="40" xfId="0" applyFont="1" applyBorder="1" applyAlignment="1">
      <alignment horizontal="center" vertical="center"/>
    </xf>
    <xf numFmtId="0" fontId="25" fillId="0" borderId="0" xfId="0" applyFont="1"/>
    <xf numFmtId="0" fontId="26" fillId="0" borderId="0" xfId="0" applyFont="1"/>
    <xf numFmtId="0" fontId="10" fillId="0" borderId="49" xfId="0" applyFont="1" applyBorder="1" applyAlignment="1">
      <alignment horizontal="center" vertical="center"/>
    </xf>
    <xf numFmtId="2" fontId="15" fillId="0" borderId="1" xfId="0" applyNumberFormat="1" applyFont="1" applyBorder="1" applyAlignment="1">
      <alignment horizontal="center" vertical="center"/>
    </xf>
    <xf numFmtId="0" fontId="29" fillId="0" borderId="0" xfId="0" applyFont="1"/>
    <xf numFmtId="0" fontId="31" fillId="2" borderId="1" xfId="0" applyFont="1" applyFill="1" applyBorder="1" applyAlignment="1">
      <alignment horizontal="center" vertical="center" wrapText="1"/>
    </xf>
    <xf numFmtId="0" fontId="0" fillId="0" borderId="1" xfId="0" applyBorder="1" applyAlignment="1">
      <alignment horizontal="center" vertical="center"/>
    </xf>
    <xf numFmtId="0" fontId="0" fillId="0" borderId="0" xfId="0" applyProtection="1">
      <protection locked="0"/>
    </xf>
    <xf numFmtId="0" fontId="0" fillId="3" borderId="5" xfId="0" applyFill="1" applyBorder="1" applyProtection="1">
      <protection locked="0"/>
    </xf>
    <xf numFmtId="0" fontId="0" fillId="3" borderId="7" xfId="0" applyFill="1" applyBorder="1" applyProtection="1">
      <protection locked="0"/>
    </xf>
    <xf numFmtId="4" fontId="30" fillId="3" borderId="5" xfId="0" applyNumberFormat="1" applyFont="1" applyFill="1" applyBorder="1"/>
    <xf numFmtId="4" fontId="30" fillId="3" borderId="7" xfId="0" applyNumberFormat="1" applyFont="1" applyFill="1" applyBorder="1"/>
    <xf numFmtId="166" fontId="0" fillId="0" borderId="5" xfId="0" applyNumberFormat="1" applyBorder="1" applyProtection="1">
      <protection locked="0"/>
    </xf>
    <xf numFmtId="166" fontId="0" fillId="0" borderId="7" xfId="0" applyNumberFormat="1" applyBorder="1" applyProtection="1">
      <protection locked="0"/>
    </xf>
    <xf numFmtId="0" fontId="32" fillId="2"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32" fillId="0" borderId="1" xfId="0" applyFont="1" applyBorder="1" applyAlignment="1">
      <alignment horizontal="center" vertical="center" wrapText="1"/>
    </xf>
    <xf numFmtId="0" fontId="30" fillId="2" borderId="45" xfId="0" applyFont="1" applyFill="1" applyBorder="1" applyAlignment="1">
      <alignment horizontal="center" vertical="center"/>
    </xf>
    <xf numFmtId="0" fontId="30" fillId="2" borderId="41" xfId="0" applyFont="1" applyFill="1" applyBorder="1" applyAlignment="1">
      <alignment horizontal="center" vertical="center"/>
    </xf>
    <xf numFmtId="0" fontId="30" fillId="3" borderId="7" xfId="0" applyFont="1" applyFill="1" applyBorder="1"/>
    <xf numFmtId="4" fontId="32" fillId="0" borderId="1" xfId="0" applyNumberFormat="1" applyFont="1" applyBorder="1" applyAlignment="1" applyProtection="1">
      <alignment vertical="center" wrapText="1"/>
      <protection locked="0"/>
    </xf>
    <xf numFmtId="10" fontId="32" fillId="0" borderId="1" xfId="0" applyNumberFormat="1" applyFont="1" applyBorder="1" applyAlignment="1" applyProtection="1">
      <alignment vertical="center" wrapText="1"/>
      <protection locked="0"/>
    </xf>
    <xf numFmtId="0" fontId="32" fillId="2" borderId="1" xfId="0" applyFont="1" applyFill="1" applyBorder="1" applyAlignment="1">
      <alignment vertical="center" wrapText="1"/>
    </xf>
    <xf numFmtId="0" fontId="27" fillId="0" borderId="0" xfId="0" applyFont="1" applyAlignment="1">
      <alignment vertical="center" wrapText="1"/>
    </xf>
    <xf numFmtId="0" fontId="17" fillId="10" borderId="1" xfId="0" applyFont="1" applyFill="1" applyBorder="1" applyAlignment="1">
      <alignment horizontal="center" vertical="center"/>
    </xf>
    <xf numFmtId="0" fontId="11" fillId="0" borderId="66" xfId="0" applyFont="1" applyBorder="1" applyAlignment="1">
      <alignment vertical="center" wrapText="1"/>
    </xf>
    <xf numFmtId="0" fontId="12" fillId="8" borderId="1" xfId="0" applyFont="1" applyFill="1" applyBorder="1"/>
    <xf numFmtId="2" fontId="15" fillId="0" borderId="47" xfId="0" applyNumberFormat="1" applyFont="1" applyBorder="1" applyAlignment="1">
      <alignment horizontal="center" vertical="center"/>
    </xf>
    <xf numFmtId="0" fontId="31" fillId="0" borderId="0" xfId="0" applyFont="1" applyAlignment="1">
      <alignment horizontal="right" vertical="center" wrapText="1"/>
    </xf>
    <xf numFmtId="166" fontId="31" fillId="0" borderId="0" xfId="0" applyNumberFormat="1" applyFont="1" applyAlignment="1">
      <alignment vertical="center" wrapText="1"/>
    </xf>
    <xf numFmtId="0" fontId="9" fillId="0" borderId="67" xfId="0" applyFont="1" applyBorder="1" applyAlignment="1">
      <alignment horizontal="center" vertical="top"/>
    </xf>
    <xf numFmtId="0" fontId="9" fillId="0" borderId="67" xfId="0" applyFont="1" applyBorder="1" applyAlignment="1">
      <alignment horizontal="center" vertical="center"/>
    </xf>
    <xf numFmtId="0" fontId="11" fillId="0" borderId="68" xfId="0" applyFont="1" applyBorder="1" applyAlignment="1">
      <alignment vertical="center" wrapText="1"/>
    </xf>
    <xf numFmtId="168" fontId="0" fillId="0" borderId="1" xfId="0" applyNumberFormat="1" applyBorder="1" applyAlignment="1">
      <alignment horizontal="center" vertical="center"/>
    </xf>
    <xf numFmtId="0" fontId="31" fillId="18" borderId="45" xfId="0" applyFont="1" applyFill="1" applyBorder="1" applyAlignment="1">
      <alignment horizontal="center" vertical="center" wrapText="1"/>
    </xf>
    <xf numFmtId="0" fontId="31" fillId="18" borderId="8" xfId="0" applyFont="1" applyFill="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vertical="center"/>
    </xf>
    <xf numFmtId="0" fontId="37" fillId="0" borderId="1" xfId="0" applyFont="1" applyBorder="1" applyAlignment="1">
      <alignment vertical="center"/>
    </xf>
    <xf numFmtId="8" fontId="32" fillId="0" borderId="1" xfId="0" applyNumberFormat="1" applyFont="1" applyBorder="1" applyAlignment="1">
      <alignment vertical="center"/>
    </xf>
    <xf numFmtId="8" fontId="31" fillId="18" borderId="1" xfId="0" applyNumberFormat="1" applyFont="1" applyFill="1" applyBorder="1"/>
    <xf numFmtId="8" fontId="0" fillId="0" borderId="1" xfId="0" applyNumberFormat="1" applyBorder="1" applyAlignment="1">
      <alignment horizontal="center" vertical="center"/>
    </xf>
    <xf numFmtId="0" fontId="17" fillId="3" borderId="1" xfId="0" applyFont="1" applyFill="1" applyBorder="1" applyAlignment="1">
      <alignment horizontal="center" vertical="center"/>
    </xf>
    <xf numFmtId="0" fontId="17" fillId="3" borderId="45" xfId="0" applyFont="1" applyFill="1" applyBorder="1" applyAlignment="1">
      <alignment horizontal="center" vertical="center"/>
    </xf>
    <xf numFmtId="0" fontId="17" fillId="0" borderId="44" xfId="0" applyFont="1" applyBorder="1" applyAlignment="1">
      <alignment horizontal="center" vertical="center"/>
    </xf>
    <xf numFmtId="0" fontId="17" fillId="3" borderId="5" xfId="0" applyFont="1" applyFill="1" applyBorder="1" applyAlignment="1">
      <alignment horizontal="center" vertical="center"/>
    </xf>
    <xf numFmtId="0" fontId="17" fillId="3" borderId="7" xfId="0" applyFont="1" applyFill="1" applyBorder="1" applyAlignment="1">
      <alignment horizontal="center" vertical="center"/>
    </xf>
    <xf numFmtId="0" fontId="17" fillId="10" borderId="8" xfId="0" applyFont="1" applyFill="1" applyBorder="1" applyAlignment="1">
      <alignment horizontal="center" vertical="center"/>
    </xf>
    <xf numFmtId="0" fontId="17" fillId="0" borderId="42" xfId="0" applyFont="1" applyBorder="1" applyAlignment="1">
      <alignment horizontal="center" vertical="center"/>
    </xf>
    <xf numFmtId="0" fontId="11" fillId="5" borderId="63" xfId="0" applyFont="1" applyFill="1" applyBorder="1" applyAlignment="1">
      <alignment horizontal="center" vertical="center"/>
    </xf>
    <xf numFmtId="0" fontId="11" fillId="5" borderId="59" xfId="0" applyFont="1" applyFill="1" applyBorder="1" applyAlignment="1">
      <alignment horizontal="center" vertical="center"/>
    </xf>
    <xf numFmtId="0" fontId="10" fillId="0" borderId="19" xfId="0" applyFont="1" applyBorder="1" applyAlignment="1">
      <alignment horizontal="center" vertical="center"/>
    </xf>
    <xf numFmtId="0" fontId="10" fillId="0" borderId="48" xfId="0" applyFont="1" applyBorder="1" applyAlignment="1">
      <alignment horizontal="center" vertical="center"/>
    </xf>
    <xf numFmtId="0" fontId="11" fillId="3" borderId="1" xfId="0" applyFont="1" applyFill="1" applyBorder="1" applyAlignment="1">
      <alignment vertical="center"/>
    </xf>
    <xf numFmtId="0" fontId="5" fillId="3" borderId="0" xfId="0" applyFont="1" applyFill="1" applyAlignment="1">
      <alignment horizontal="center" vertical="top"/>
    </xf>
    <xf numFmtId="1" fontId="8" fillId="0" borderId="1" xfId="1" applyNumberFormat="1" applyFont="1" applyBorder="1" applyAlignment="1">
      <alignment vertical="top" wrapText="1"/>
    </xf>
    <xf numFmtId="0" fontId="9" fillId="0" borderId="47" xfId="0" applyFont="1" applyBorder="1" applyAlignment="1">
      <alignment horizontal="center" vertical="top"/>
    </xf>
    <xf numFmtId="0" fontId="10" fillId="0" borderId="47" xfId="0" applyFont="1" applyBorder="1" applyAlignment="1">
      <alignment horizontal="center" vertical="center"/>
    </xf>
    <xf numFmtId="0" fontId="10" fillId="0" borderId="0" xfId="0" applyFont="1" applyAlignment="1">
      <alignment horizontal="center" vertical="center"/>
    </xf>
    <xf numFmtId="0" fontId="11" fillId="0" borderId="47" xfId="0" applyFont="1" applyBorder="1" applyAlignment="1">
      <alignment horizontal="center"/>
    </xf>
    <xf numFmtId="9" fontId="0" fillId="0" borderId="0" xfId="0" applyNumberFormat="1"/>
    <xf numFmtId="0" fontId="10" fillId="0" borderId="40" xfId="0" applyFont="1" applyBorder="1" applyAlignment="1">
      <alignment horizontal="center" vertical="center" wrapText="1"/>
    </xf>
    <xf numFmtId="0" fontId="1" fillId="0" borderId="0" xfId="0" applyFont="1" applyAlignment="1">
      <alignment wrapText="1"/>
    </xf>
    <xf numFmtId="0" fontId="8" fillId="0" borderId="7" xfId="0" applyFont="1" applyBorder="1" applyAlignment="1">
      <alignment horizontal="center" vertical="top"/>
    </xf>
    <xf numFmtId="0" fontId="8" fillId="0" borderId="47" xfId="0" applyFont="1" applyBorder="1" applyAlignment="1">
      <alignment horizontal="center" vertical="top"/>
    </xf>
    <xf numFmtId="0" fontId="8" fillId="0" borderId="42" xfId="0" applyFont="1" applyBorder="1" applyAlignment="1">
      <alignment horizontal="center" vertical="top"/>
    </xf>
    <xf numFmtId="0" fontId="8" fillId="19" borderId="1" xfId="0" applyFont="1" applyFill="1" applyBorder="1" applyAlignment="1">
      <alignment horizontal="left" vertical="top" wrapText="1"/>
    </xf>
    <xf numFmtId="0" fontId="8" fillId="19" borderId="1" xfId="0" applyFont="1" applyFill="1" applyBorder="1" applyAlignment="1">
      <alignment vertical="top" wrapText="1"/>
    </xf>
    <xf numFmtId="14" fontId="8" fillId="19" borderId="1" xfId="0" applyNumberFormat="1" applyFont="1" applyFill="1" applyBorder="1" applyAlignment="1">
      <alignment horizontal="center" vertical="top"/>
    </xf>
    <xf numFmtId="0" fontId="8" fillId="19" borderId="7" xfId="0" applyFont="1" applyFill="1" applyBorder="1" applyAlignment="1">
      <alignment horizontal="left" vertical="top" wrapText="1"/>
    </xf>
    <xf numFmtId="43" fontId="9" fillId="19" borderId="1" xfId="3" applyFont="1" applyFill="1" applyBorder="1" applyAlignment="1">
      <alignment horizontal="center" vertical="top"/>
    </xf>
    <xf numFmtId="9" fontId="8" fillId="19" borderId="1" xfId="0" applyNumberFormat="1" applyFont="1" applyFill="1" applyBorder="1" applyAlignment="1">
      <alignment horizontal="center" vertical="top"/>
    </xf>
    <xf numFmtId="0" fontId="8" fillId="19" borderId="1" xfId="0" applyFont="1" applyFill="1" applyBorder="1" applyAlignment="1">
      <alignment horizontal="center" vertical="top" wrapText="1"/>
    </xf>
    <xf numFmtId="0" fontId="18" fillId="0" borderId="55" xfId="0" applyFont="1" applyBorder="1" applyAlignment="1">
      <alignment horizontal="left" wrapText="1"/>
    </xf>
    <xf numFmtId="0" fontId="18" fillId="0" borderId="71" xfId="0" applyFont="1" applyBorder="1"/>
    <xf numFmtId="0" fontId="18" fillId="0" borderId="54" xfId="0" applyFont="1" applyBorder="1"/>
    <xf numFmtId="0" fontId="18" fillId="0" borderId="72" xfId="0" applyFont="1" applyBorder="1" applyAlignment="1">
      <alignment horizontal="left" wrapText="1"/>
    </xf>
    <xf numFmtId="0" fontId="18" fillId="0" borderId="73" xfId="0" applyFont="1" applyBorder="1"/>
    <xf numFmtId="0" fontId="17" fillId="0" borderId="73" xfId="0" applyFont="1" applyBorder="1" applyAlignment="1">
      <alignment horizontal="center" vertical="center"/>
    </xf>
    <xf numFmtId="0" fontId="18" fillId="0" borderId="73" xfId="0" applyFont="1" applyBorder="1" applyAlignment="1">
      <alignment horizontal="center" vertical="center"/>
    </xf>
    <xf numFmtId="0" fontId="18" fillId="0" borderId="74" xfId="0" applyFont="1" applyBorder="1"/>
    <xf numFmtId="0" fontId="40" fillId="0" borderId="0" xfId="0" applyFont="1"/>
    <xf numFmtId="0" fontId="28" fillId="0" borderId="0" xfId="0" applyFont="1"/>
    <xf numFmtId="0" fontId="28" fillId="0" borderId="0" xfId="0" applyFont="1" applyAlignment="1">
      <alignment vertical="center"/>
    </xf>
    <xf numFmtId="0" fontId="41" fillId="0" borderId="0" xfId="0" applyFont="1" applyAlignment="1">
      <alignment horizontal="center" vertical="center" wrapText="1"/>
    </xf>
    <xf numFmtId="0" fontId="40" fillId="0" borderId="47" xfId="0" applyFont="1" applyBorder="1" applyAlignment="1">
      <alignment horizontal="left" vertical="top" wrapText="1"/>
    </xf>
    <xf numFmtId="0" fontId="40" fillId="0" borderId="47" xfId="0" applyFont="1" applyBorder="1" applyAlignment="1">
      <alignment vertical="top" wrapText="1"/>
    </xf>
    <xf numFmtId="0" fontId="40" fillId="0" borderId="64" xfId="0" applyFont="1" applyBorder="1" applyAlignment="1">
      <alignment vertical="top" wrapText="1"/>
    </xf>
    <xf numFmtId="0" fontId="40" fillId="0" borderId="0" xfId="0" applyFont="1" applyAlignment="1">
      <alignment vertical="top"/>
    </xf>
    <xf numFmtId="0" fontId="40" fillId="0" borderId="0" xfId="0" applyFont="1" applyAlignment="1">
      <alignment horizontal="left" vertical="center" wrapText="1"/>
    </xf>
    <xf numFmtId="0" fontId="40" fillId="0" borderId="0" xfId="0" applyFont="1" applyAlignment="1">
      <alignment vertical="top" wrapText="1"/>
    </xf>
    <xf numFmtId="0" fontId="11" fillId="16" borderId="72" xfId="0" applyFont="1" applyFill="1" applyBorder="1" applyAlignment="1">
      <alignment vertical="center"/>
    </xf>
    <xf numFmtId="43" fontId="1" fillId="0" borderId="0" xfId="3" applyFont="1"/>
    <xf numFmtId="10" fontId="1" fillId="0" borderId="0" xfId="0" applyNumberFormat="1" applyFont="1"/>
    <xf numFmtId="171" fontId="14" fillId="0" borderId="0" xfId="0" applyNumberFormat="1" applyFont="1"/>
    <xf numFmtId="170" fontId="1" fillId="0" borderId="0" xfId="0" applyNumberFormat="1" applyFont="1" applyAlignment="1">
      <alignment vertical="center"/>
    </xf>
    <xf numFmtId="0" fontId="15" fillId="19" borderId="7" xfId="0" applyFont="1" applyFill="1" applyBorder="1" applyAlignment="1">
      <alignment horizontal="center" vertical="center" wrapText="1"/>
    </xf>
    <xf numFmtId="0" fontId="9" fillId="0" borderId="78" xfId="0" applyFont="1" applyBorder="1" applyAlignment="1">
      <alignment horizontal="center" vertical="top"/>
    </xf>
    <xf numFmtId="169" fontId="45" fillId="0" borderId="1" xfId="4" applyNumberFormat="1" applyFont="1" applyBorder="1" applyAlignment="1" applyProtection="1">
      <alignment vertical="center" wrapText="1"/>
      <protection locked="0"/>
    </xf>
    <xf numFmtId="0" fontId="34" fillId="0" borderId="1" xfId="0" applyFont="1" applyBorder="1" applyAlignment="1">
      <alignment horizontal="center" vertical="center" wrapText="1"/>
    </xf>
    <xf numFmtId="9" fontId="34" fillId="0" borderId="1" xfId="5" applyFont="1" applyBorder="1" applyAlignment="1">
      <alignment horizontal="center" vertical="center" wrapText="1"/>
    </xf>
    <xf numFmtId="0" fontId="0" fillId="0" borderId="1" xfId="0" applyBorder="1"/>
    <xf numFmtId="9" fontId="0" fillId="0" borderId="1" xfId="5" applyFont="1" applyBorder="1"/>
    <xf numFmtId="3" fontId="46" fillId="0" borderId="1" xfId="0" applyNumberFormat="1" applyFont="1" applyBorder="1" applyAlignment="1" applyProtection="1">
      <alignment horizontal="center" vertical="center"/>
      <protection locked="0"/>
    </xf>
    <xf numFmtId="0" fontId="45" fillId="0" borderId="1" xfId="0" applyFont="1" applyBorder="1" applyAlignment="1">
      <alignment horizontal="left" vertical="center" wrapText="1"/>
    </xf>
    <xf numFmtId="15" fontId="45" fillId="0" borderId="1" xfId="0" applyNumberFormat="1" applyFont="1" applyBorder="1" applyAlignment="1">
      <alignment vertical="center"/>
    </xf>
    <xf numFmtId="0" fontId="45" fillId="0" borderId="1" xfId="0" applyFont="1" applyBorder="1" applyAlignment="1">
      <alignment horizontal="center" vertical="center"/>
    </xf>
    <xf numFmtId="10" fontId="45" fillId="0" borderId="1" xfId="0" applyNumberFormat="1" applyFont="1" applyBorder="1" applyAlignment="1">
      <alignment vertical="center"/>
    </xf>
    <xf numFmtId="15" fontId="45" fillId="0" borderId="1" xfId="0" applyNumberFormat="1" applyFont="1" applyBorder="1" applyAlignment="1">
      <alignment horizontal="center" vertical="center"/>
    </xf>
    <xf numFmtId="8" fontId="45" fillId="0" borderId="1" xfId="0" applyNumberFormat="1" applyFont="1" applyBorder="1" applyAlignment="1">
      <alignment vertical="center"/>
    </xf>
    <xf numFmtId="0" fontId="37" fillId="0" borderId="1" xfId="0" applyFont="1" applyBorder="1" applyAlignment="1">
      <alignment horizontal="center" vertical="center"/>
    </xf>
    <xf numFmtId="4" fontId="45" fillId="0" borderId="1" xfId="0" applyNumberFormat="1" applyFont="1" applyBorder="1" applyAlignment="1" applyProtection="1">
      <alignment vertical="center" wrapText="1"/>
      <protection locked="0"/>
    </xf>
    <xf numFmtId="0" fontId="18" fillId="0" borderId="76" xfId="0" applyFont="1" applyBorder="1"/>
    <xf numFmtId="2" fontId="0" fillId="0" borderId="1" xfId="0" applyNumberFormat="1" applyBorder="1"/>
    <xf numFmtId="169" fontId="10" fillId="0" borderId="0" xfId="0" applyNumberFormat="1" applyFont="1"/>
    <xf numFmtId="0" fontId="8" fillId="0" borderId="44" xfId="0" applyFont="1" applyBorder="1" applyAlignment="1">
      <alignment horizontal="center" vertical="center"/>
    </xf>
    <xf numFmtId="0" fontId="47" fillId="0" borderId="0" xfId="0" applyFont="1" applyAlignment="1">
      <alignment horizontal="center" vertical="center"/>
    </xf>
    <xf numFmtId="0" fontId="17" fillId="0" borderId="2" xfId="0" applyFont="1" applyBorder="1" applyAlignment="1">
      <alignment horizontal="left" vertical="center"/>
    </xf>
    <xf numFmtId="0" fontId="18" fillId="0" borderId="2" xfId="0" applyFont="1" applyBorder="1" applyAlignment="1">
      <alignment horizontal="center" vertical="center"/>
    </xf>
    <xf numFmtId="0" fontId="17" fillId="0" borderId="2" xfId="0" applyFont="1" applyBorder="1"/>
    <xf numFmtId="0" fontId="18" fillId="0" borderId="73" xfId="0" applyFont="1" applyBorder="1" applyAlignment="1">
      <alignment horizontal="left" vertical="center"/>
    </xf>
    <xf numFmtId="0" fontId="11" fillId="0" borderId="75" xfId="0" applyFont="1" applyBorder="1" applyAlignment="1">
      <alignment horizontal="center" vertical="center"/>
    </xf>
    <xf numFmtId="0" fontId="11" fillId="0" borderId="76" xfId="0" applyFont="1" applyBorder="1" applyAlignment="1">
      <alignment horizontal="center" vertical="center"/>
    </xf>
    <xf numFmtId="0" fontId="11" fillId="0" borderId="77" xfId="0" applyFont="1" applyBorder="1" applyAlignment="1">
      <alignment horizontal="center" vertical="center"/>
    </xf>
    <xf numFmtId="0" fontId="11" fillId="16" borderId="73" xfId="0" applyFont="1" applyFill="1" applyBorder="1" applyAlignment="1">
      <alignment horizontal="center" vertical="center"/>
    </xf>
    <xf numFmtId="0" fontId="11" fillId="16" borderId="74" xfId="0" applyFont="1" applyFill="1" applyBorder="1" applyAlignment="1">
      <alignment horizontal="center" vertical="center"/>
    </xf>
    <xf numFmtId="0" fontId="17" fillId="0" borderId="66"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59" xfId="0" applyFont="1" applyBorder="1" applyAlignment="1">
      <alignment horizontal="center" vertical="center" wrapText="1"/>
    </xf>
    <xf numFmtId="0" fontId="17" fillId="0" borderId="45" xfId="0" applyFont="1" applyBorder="1" applyAlignment="1">
      <alignment horizontal="left" vertical="center"/>
    </xf>
    <xf numFmtId="0" fontId="17" fillId="0" borderId="45" xfId="0" applyFont="1" applyBorder="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left" vertical="center" wrapText="1"/>
    </xf>
    <xf numFmtId="0" fontId="17" fillId="10" borderId="8" xfId="0" applyFont="1" applyFill="1" applyBorder="1" applyAlignment="1">
      <alignment horizontal="center" vertical="center"/>
    </xf>
    <xf numFmtId="0" fontId="17" fillId="10" borderId="1" xfId="0" applyFont="1" applyFill="1" applyBorder="1" applyAlignment="1">
      <alignment horizontal="center" vertical="center"/>
    </xf>
    <xf numFmtId="0" fontId="18" fillId="0" borderId="1" xfId="0" applyFont="1" applyBorder="1" applyAlignment="1">
      <alignment horizontal="center" vertical="center" wrapText="1"/>
    </xf>
    <xf numFmtId="0" fontId="18" fillId="0" borderId="1" xfId="0" applyFont="1" applyBorder="1" applyAlignment="1">
      <alignment horizontal="left"/>
    </xf>
    <xf numFmtId="0" fontId="21" fillId="7" borderId="1" xfId="0" applyFont="1" applyFill="1" applyBorder="1" applyAlignment="1">
      <alignment horizontal="center"/>
    </xf>
    <xf numFmtId="0" fontId="17" fillId="0" borderId="1" xfId="0" applyFont="1" applyBorder="1" applyAlignment="1">
      <alignment horizontal="center" vertical="center" wrapText="1"/>
    </xf>
    <xf numFmtId="0" fontId="17" fillId="0" borderId="1" xfId="0" applyFont="1" applyBorder="1" applyAlignment="1">
      <alignment horizontal="left"/>
    </xf>
    <xf numFmtId="0" fontId="21" fillId="7" borderId="1" xfId="0" applyFont="1" applyFill="1" applyBorder="1" applyAlignment="1">
      <alignment horizontal="center" wrapText="1"/>
    </xf>
    <xf numFmtId="0" fontId="21" fillId="7" borderId="46" xfId="0" applyFont="1" applyFill="1" applyBorder="1" applyAlignment="1">
      <alignment horizontal="center" wrapText="1"/>
    </xf>
    <xf numFmtId="0" fontId="21" fillId="7" borderId="0" xfId="0" applyFont="1" applyFill="1" applyAlignment="1">
      <alignment horizontal="center" wrapText="1"/>
    </xf>
    <xf numFmtId="0" fontId="21" fillId="7" borderId="3" xfId="0" applyFont="1" applyFill="1" applyBorder="1" applyAlignment="1">
      <alignment horizontal="center" wrapText="1"/>
    </xf>
    <xf numFmtId="0" fontId="17" fillId="0" borderId="8" xfId="0" applyFont="1" applyBorder="1" applyAlignment="1">
      <alignment horizontal="left" vertical="center"/>
    </xf>
    <xf numFmtId="0" fontId="17" fillId="0" borderId="8" xfId="0" applyFont="1" applyBorder="1" applyAlignment="1">
      <alignment horizontal="center" vertical="center"/>
    </xf>
    <xf numFmtId="0" fontId="12" fillId="7" borderId="14" xfId="0" applyFont="1" applyFill="1" applyBorder="1" applyAlignment="1">
      <alignment horizontal="center"/>
    </xf>
    <xf numFmtId="0" fontId="12" fillId="7" borderId="15" xfId="0" applyFont="1" applyFill="1" applyBorder="1" applyAlignment="1">
      <alignment horizontal="center"/>
    </xf>
    <xf numFmtId="0" fontId="12" fillId="7" borderId="16" xfId="0" applyFont="1" applyFill="1" applyBorder="1" applyAlignment="1">
      <alignment horizontal="center"/>
    </xf>
    <xf numFmtId="0" fontId="11" fillId="2" borderId="14" xfId="0" applyFont="1" applyFill="1" applyBorder="1" applyAlignment="1">
      <alignment horizontal="center"/>
    </xf>
    <xf numFmtId="0" fontId="11" fillId="2" borderId="16" xfId="0" applyFont="1" applyFill="1" applyBorder="1" applyAlignment="1">
      <alignment horizontal="center"/>
    </xf>
    <xf numFmtId="0" fontId="10" fillId="0" borderId="18" xfId="0" applyFont="1" applyBorder="1" applyAlignment="1">
      <alignment horizontal="center" vertical="center"/>
    </xf>
    <xf numFmtId="0" fontId="10" fillId="0" borderId="17" xfId="0" applyFont="1" applyBorder="1" applyAlignment="1">
      <alignment horizontal="center" vertical="center"/>
    </xf>
    <xf numFmtId="0" fontId="10" fillId="0" borderId="20" xfId="0" applyFont="1" applyBorder="1" applyAlignment="1">
      <alignment horizontal="center" vertical="center"/>
    </xf>
    <xf numFmtId="14" fontId="11" fillId="0" borderId="17" xfId="0" applyNumberFormat="1" applyFont="1" applyBorder="1" applyAlignment="1">
      <alignment horizontal="center"/>
    </xf>
    <xf numFmtId="0" fontId="11" fillId="0" borderId="17" xfId="0" applyFont="1" applyBorder="1" applyAlignment="1">
      <alignment horizontal="center"/>
    </xf>
    <xf numFmtId="0" fontId="11" fillId="0" borderId="20" xfId="0" applyFont="1" applyBorder="1" applyAlignment="1">
      <alignment horizontal="center"/>
    </xf>
    <xf numFmtId="0" fontId="11" fillId="2" borderId="18" xfId="0" applyFont="1" applyFill="1" applyBorder="1" applyAlignment="1">
      <alignment horizontal="center" vertical="center"/>
    </xf>
    <xf numFmtId="0" fontId="11" fillId="2" borderId="20" xfId="0" applyFont="1" applyFill="1" applyBorder="1" applyAlignment="1">
      <alignment horizontal="center" vertical="center"/>
    </xf>
    <xf numFmtId="0" fontId="11" fillId="2" borderId="22" xfId="0" applyFont="1" applyFill="1" applyBorder="1" applyAlignment="1">
      <alignment horizontal="center" vertical="center"/>
    </xf>
    <xf numFmtId="0" fontId="11" fillId="2" borderId="24" xfId="0" applyFont="1" applyFill="1" applyBorder="1" applyAlignment="1">
      <alignment horizontal="center" vertical="center"/>
    </xf>
    <xf numFmtId="0" fontId="10" fillId="0" borderId="18"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168" fontId="10" fillId="0" borderId="22" xfId="0" applyNumberFormat="1" applyFont="1" applyBorder="1" applyAlignment="1">
      <alignment horizontal="center"/>
    </xf>
    <xf numFmtId="168" fontId="10" fillId="0" borderId="23" xfId="0" applyNumberFormat="1" applyFont="1" applyBorder="1" applyAlignment="1">
      <alignment horizontal="center"/>
    </xf>
    <xf numFmtId="168" fontId="10" fillId="0" borderId="24" xfId="0" applyNumberFormat="1" applyFont="1" applyBorder="1" applyAlignment="1">
      <alignment horizontal="center"/>
    </xf>
    <xf numFmtId="0" fontId="11" fillId="2" borderId="22" xfId="0" applyFont="1" applyFill="1" applyBorder="1" applyAlignment="1">
      <alignment horizontal="center"/>
    </xf>
    <xf numFmtId="0" fontId="11" fillId="2" borderId="23" xfId="0" applyFont="1" applyFill="1" applyBorder="1" applyAlignment="1">
      <alignment horizontal="center"/>
    </xf>
    <xf numFmtId="3" fontId="10" fillId="0" borderId="22" xfId="0" applyNumberFormat="1" applyFont="1" applyBorder="1" applyAlignment="1">
      <alignment horizontal="center"/>
    </xf>
    <xf numFmtId="3" fontId="10" fillId="0" borderId="23" xfId="0" applyNumberFormat="1" applyFont="1" applyBorder="1" applyAlignment="1">
      <alignment horizontal="center"/>
    </xf>
    <xf numFmtId="3" fontId="10" fillId="0" borderId="24" xfId="0" applyNumberFormat="1" applyFont="1" applyBorder="1" applyAlignment="1">
      <alignment horizontal="center"/>
    </xf>
    <xf numFmtId="0" fontId="21" fillId="11" borderId="1" xfId="0" applyFont="1" applyFill="1" applyBorder="1" applyAlignment="1">
      <alignment horizontal="center" vertical="center"/>
    </xf>
    <xf numFmtId="0" fontId="21" fillId="11" borderId="45" xfId="0" applyFont="1" applyFill="1" applyBorder="1" applyAlignment="1">
      <alignment horizontal="center" vertical="center"/>
    </xf>
    <xf numFmtId="0" fontId="18" fillId="0" borderId="9" xfId="0" applyFont="1" applyBorder="1" applyAlignment="1">
      <alignment horizontal="left" vertical="top" wrapText="1"/>
    </xf>
    <xf numFmtId="0" fontId="17" fillId="0" borderId="5" xfId="0" applyFont="1" applyBorder="1" applyAlignment="1">
      <alignment horizontal="center"/>
    </xf>
    <xf numFmtId="0" fontId="17" fillId="0" borderId="6" xfId="0" applyFont="1" applyBorder="1" applyAlignment="1">
      <alignment horizontal="center"/>
    </xf>
    <xf numFmtId="0" fontId="17" fillId="0" borderId="7" xfId="0" applyFont="1" applyBorder="1" applyAlignment="1">
      <alignment horizontal="center"/>
    </xf>
    <xf numFmtId="0" fontId="17" fillId="3" borderId="1" xfId="0" applyFont="1" applyFill="1" applyBorder="1" applyAlignment="1">
      <alignment horizontal="center" vertical="center"/>
    </xf>
    <xf numFmtId="0" fontId="17" fillId="3" borderId="5" xfId="0" applyFont="1" applyFill="1" applyBorder="1" applyAlignment="1">
      <alignment horizontal="center" vertical="center"/>
    </xf>
    <xf numFmtId="3" fontId="17" fillId="4" borderId="1" xfId="0" applyNumberFormat="1" applyFont="1" applyFill="1" applyBorder="1" applyAlignment="1">
      <alignment horizontal="center" vertical="center"/>
    </xf>
    <xf numFmtId="0" fontId="17" fillId="4" borderId="1" xfId="0" applyFont="1" applyFill="1" applyBorder="1" applyAlignment="1">
      <alignment horizontal="center" vertical="center"/>
    </xf>
    <xf numFmtId="0" fontId="17" fillId="0" borderId="46" xfId="0" applyFont="1" applyBorder="1" applyAlignment="1">
      <alignment horizontal="center" vertical="center"/>
    </xf>
    <xf numFmtId="0" fontId="17" fillId="0" borderId="0" xfId="0" applyFont="1" applyAlignment="1">
      <alignment horizontal="center" vertical="center"/>
    </xf>
    <xf numFmtId="0" fontId="17" fillId="0" borderId="3" xfId="0" applyFont="1" applyBorder="1" applyAlignment="1">
      <alignment horizontal="center" vertical="center"/>
    </xf>
    <xf numFmtId="0" fontId="17" fillId="0" borderId="1" xfId="0" applyFont="1" applyBorder="1" applyAlignment="1">
      <alignment horizontal="center"/>
    </xf>
    <xf numFmtId="0" fontId="18" fillId="0" borderId="9" xfId="0" applyFont="1" applyBorder="1" applyAlignment="1">
      <alignment horizontal="left" vertical="top"/>
    </xf>
    <xf numFmtId="0" fontId="17" fillId="3" borderId="1" xfId="0" applyFont="1" applyFill="1" applyBorder="1" applyAlignment="1">
      <alignment horizontal="center"/>
    </xf>
    <xf numFmtId="0" fontId="17" fillId="0" borderId="45" xfId="0" applyFont="1" applyBorder="1" applyAlignment="1">
      <alignment horizontal="center"/>
    </xf>
    <xf numFmtId="0" fontId="17" fillId="3" borderId="45" xfId="0" applyFont="1" applyFill="1" applyBorder="1" applyAlignment="1">
      <alignment horizontal="center"/>
    </xf>
    <xf numFmtId="0" fontId="17" fillId="3" borderId="45" xfId="0" applyFont="1" applyFill="1" applyBorder="1" applyAlignment="1">
      <alignment horizontal="center" vertical="center"/>
    </xf>
    <xf numFmtId="0" fontId="18" fillId="0" borderId="10" xfId="0" applyFont="1" applyBorder="1" applyAlignment="1">
      <alignment horizontal="left" vertical="center" wrapText="1"/>
    </xf>
    <xf numFmtId="0" fontId="18" fillId="0" borderId="11" xfId="0" applyFont="1" applyBorder="1" applyAlignment="1">
      <alignment horizontal="left" vertical="center" wrapText="1"/>
    </xf>
    <xf numFmtId="0" fontId="18" fillId="0" borderId="12" xfId="0" applyFont="1" applyBorder="1" applyAlignment="1">
      <alignment horizontal="left" vertical="center" wrapText="1"/>
    </xf>
    <xf numFmtId="0" fontId="17" fillId="0" borderId="0" xfId="0" applyFont="1" applyAlignment="1">
      <alignment horizontal="left"/>
    </xf>
    <xf numFmtId="0" fontId="18" fillId="0" borderId="5" xfId="0" applyFont="1" applyBorder="1" applyAlignment="1">
      <alignment horizontal="left"/>
    </xf>
    <xf numFmtId="0" fontId="18" fillId="0" borderId="6" xfId="0" applyFont="1" applyBorder="1" applyAlignment="1">
      <alignment horizontal="left"/>
    </xf>
    <xf numFmtId="0" fontId="18" fillId="0" borderId="7" xfId="0" applyFont="1" applyBorder="1" applyAlignment="1">
      <alignment horizontal="left"/>
    </xf>
    <xf numFmtId="0" fontId="17" fillId="0" borderId="26" xfId="0" applyFont="1" applyBorder="1" applyAlignment="1">
      <alignment horizontal="center"/>
    </xf>
    <xf numFmtId="0" fontId="17" fillId="0" borderId="27" xfId="0" applyFont="1" applyBorder="1" applyAlignment="1">
      <alignment horizontal="center"/>
    </xf>
    <xf numFmtId="0" fontId="17" fillId="0" borderId="30" xfId="0" applyFont="1" applyBorder="1" applyAlignment="1">
      <alignment horizontal="center"/>
    </xf>
    <xf numFmtId="0" fontId="17" fillId="0" borderId="31" xfId="0" applyFont="1" applyBorder="1" applyAlignment="1">
      <alignment horizontal="center"/>
    </xf>
    <xf numFmtId="0" fontId="17" fillId="0" borderId="28" xfId="0" applyFont="1" applyBorder="1" applyAlignment="1">
      <alignment horizontal="center"/>
    </xf>
    <xf numFmtId="0" fontId="17" fillId="0" borderId="29" xfId="0" applyFont="1" applyBorder="1" applyAlignment="1">
      <alignment horizontal="center"/>
    </xf>
    <xf numFmtId="0" fontId="17" fillId="0" borderId="32" xfId="0" applyFont="1" applyBorder="1" applyAlignment="1">
      <alignment horizontal="center"/>
    </xf>
    <xf numFmtId="0" fontId="17" fillId="0" borderId="33" xfId="0" applyFont="1" applyBorder="1" applyAlignment="1">
      <alignment horizontal="center"/>
    </xf>
    <xf numFmtId="0" fontId="17" fillId="0" borderId="34" xfId="0" applyFont="1" applyBorder="1" applyAlignment="1">
      <alignment horizontal="center"/>
    </xf>
    <xf numFmtId="0" fontId="17" fillId="0" borderId="1" xfId="0" applyFont="1" applyBorder="1" applyAlignment="1">
      <alignment horizontal="left" vertical="center"/>
    </xf>
    <xf numFmtId="0" fontId="17" fillId="0" borderId="32" xfId="0" applyFont="1" applyBorder="1" applyAlignment="1">
      <alignment horizontal="center" vertical="center"/>
    </xf>
    <xf numFmtId="0" fontId="17" fillId="0" borderId="33" xfId="0" applyFont="1" applyBorder="1" applyAlignment="1">
      <alignment horizontal="center" vertical="center"/>
    </xf>
    <xf numFmtId="0" fontId="17" fillId="0" borderId="34" xfId="0" applyFont="1" applyBorder="1" applyAlignment="1">
      <alignment horizontal="center" vertical="center"/>
    </xf>
    <xf numFmtId="0" fontId="18" fillId="0" borderId="10" xfId="0" applyFont="1" applyBorder="1" applyAlignment="1">
      <alignment horizontal="left" vertical="top" wrapText="1"/>
    </xf>
    <xf numFmtId="0" fontId="18" fillId="0" borderId="11" xfId="0" applyFont="1" applyBorder="1" applyAlignment="1">
      <alignment horizontal="left" vertical="top" wrapText="1"/>
    </xf>
    <xf numFmtId="0" fontId="18" fillId="0" borderId="12" xfId="0" applyFont="1" applyBorder="1" applyAlignment="1">
      <alignment horizontal="left" vertical="top" wrapText="1"/>
    </xf>
    <xf numFmtId="0" fontId="18" fillId="0" borderId="1" xfId="0" applyFont="1" applyBorder="1" applyAlignment="1">
      <alignment horizontal="left" vertical="top" wrapText="1"/>
    </xf>
    <xf numFmtId="0" fontId="18" fillId="0" borderId="1" xfId="0" applyFont="1" applyBorder="1" applyAlignment="1">
      <alignment horizontal="left" wrapText="1"/>
    </xf>
    <xf numFmtId="0" fontId="21" fillId="7" borderId="1" xfId="0" applyFont="1" applyFill="1" applyBorder="1" applyAlignment="1">
      <alignment horizontal="center" vertical="center" wrapText="1"/>
    </xf>
    <xf numFmtId="0" fontId="18" fillId="0" borderId="1" xfId="0" applyFont="1" applyBorder="1" applyAlignment="1">
      <alignment horizontal="left" vertical="center"/>
    </xf>
    <xf numFmtId="0" fontId="10" fillId="0" borderId="47" xfId="0" applyFont="1" applyBorder="1" applyAlignment="1">
      <alignment horizontal="center"/>
    </xf>
    <xf numFmtId="0" fontId="11" fillId="2" borderId="17" xfId="0" applyFont="1" applyFill="1" applyBorder="1" applyAlignment="1">
      <alignment horizontal="center"/>
    </xf>
    <xf numFmtId="0" fontId="11" fillId="2" borderId="20" xfId="0" applyFont="1" applyFill="1" applyBorder="1" applyAlignment="1">
      <alignment horizontal="center"/>
    </xf>
    <xf numFmtId="0" fontId="12" fillId="8" borderId="40" xfId="0" applyFont="1" applyFill="1" applyBorder="1" applyAlignment="1">
      <alignment horizontal="center"/>
    </xf>
    <xf numFmtId="0" fontId="12" fillId="8" borderId="13" xfId="0" applyFont="1" applyFill="1" applyBorder="1" applyAlignment="1">
      <alignment horizontal="center"/>
    </xf>
    <xf numFmtId="0" fontId="11" fillId="2" borderId="49" xfId="0" applyFont="1" applyFill="1" applyBorder="1" applyAlignment="1">
      <alignment horizontal="center"/>
    </xf>
    <xf numFmtId="0" fontId="11" fillId="2" borderId="47" xfId="0" applyFont="1" applyFill="1" applyBorder="1" applyAlignment="1">
      <alignment horizontal="center"/>
    </xf>
    <xf numFmtId="0" fontId="11" fillId="3" borderId="22" xfId="0" applyFont="1" applyFill="1" applyBorder="1" applyAlignment="1">
      <alignment horizontal="center" vertical="center"/>
    </xf>
    <xf numFmtId="0" fontId="11" fillId="3" borderId="23" xfId="0" applyFont="1" applyFill="1" applyBorder="1" applyAlignment="1">
      <alignment horizontal="center" vertical="center"/>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7" xfId="0" applyFont="1" applyBorder="1" applyAlignment="1">
      <alignment horizontal="center" vertical="center"/>
    </xf>
    <xf numFmtId="0" fontId="11" fillId="3" borderId="1" xfId="0" applyFont="1" applyFill="1" applyBorder="1" applyAlignment="1">
      <alignment horizontal="center" vertical="center"/>
    </xf>
    <xf numFmtId="0" fontId="10" fillId="0" borderId="1" xfId="0" applyFont="1" applyBorder="1" applyAlignment="1">
      <alignment horizontal="center" vertical="center"/>
    </xf>
    <xf numFmtId="0" fontId="11" fillId="3" borderId="5"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0" borderId="26" xfId="0" applyFont="1" applyBorder="1" applyAlignment="1">
      <alignment horizontal="center"/>
    </xf>
    <xf numFmtId="0" fontId="11" fillId="0" borderId="27" xfId="0" applyFont="1" applyBorder="1" applyAlignment="1">
      <alignment horizontal="center"/>
    </xf>
    <xf numFmtId="0" fontId="11" fillId="0" borderId="30" xfId="0" applyFont="1" applyBorder="1" applyAlignment="1">
      <alignment horizontal="center"/>
    </xf>
    <xf numFmtId="0" fontId="11" fillId="0" borderId="31" xfId="0" applyFont="1" applyBorder="1" applyAlignment="1">
      <alignment horizontal="center"/>
    </xf>
    <xf numFmtId="0" fontId="11" fillId="0" borderId="28" xfId="0" applyFont="1" applyBorder="1" applyAlignment="1">
      <alignment horizontal="center"/>
    </xf>
    <xf numFmtId="0" fontId="11" fillId="0" borderId="29" xfId="0" applyFont="1" applyBorder="1" applyAlignment="1">
      <alignment horizontal="center"/>
    </xf>
    <xf numFmtId="0" fontId="11" fillId="0" borderId="32" xfId="0" applyFont="1" applyBorder="1" applyAlignment="1">
      <alignment horizontal="center"/>
    </xf>
    <xf numFmtId="0" fontId="11" fillId="0" borderId="33" xfId="0" applyFont="1" applyBorder="1" applyAlignment="1">
      <alignment horizontal="center"/>
    </xf>
    <xf numFmtId="0" fontId="11" fillId="0" borderId="34" xfId="0" applyFont="1" applyBorder="1" applyAlignment="1">
      <alignment horizontal="center"/>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1" fillId="0" borderId="34" xfId="0" applyFont="1" applyBorder="1" applyAlignment="1">
      <alignment horizontal="center" vertical="center"/>
    </xf>
    <xf numFmtId="0" fontId="11" fillId="3" borderId="15" xfId="0" applyFont="1" applyFill="1" applyBorder="1" applyAlignment="1">
      <alignment horizontal="center" vertical="center"/>
    </xf>
    <xf numFmtId="0" fontId="11" fillId="3" borderId="16" xfId="0" applyFont="1" applyFill="1" applyBorder="1" applyAlignment="1">
      <alignment horizontal="center" vertical="center"/>
    </xf>
    <xf numFmtId="0" fontId="11" fillId="3" borderId="17" xfId="0" applyFont="1" applyFill="1" applyBorder="1" applyAlignment="1">
      <alignment horizontal="center" vertical="center"/>
    </xf>
    <xf numFmtId="0" fontId="11" fillId="3" borderId="20" xfId="0" applyFont="1" applyFill="1" applyBorder="1" applyAlignment="1">
      <alignment horizontal="center" vertical="center"/>
    </xf>
    <xf numFmtId="3" fontId="10" fillId="0" borderId="14" xfId="0" applyNumberFormat="1"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10" fillId="0" borderId="23" xfId="0" applyFont="1" applyBorder="1" applyAlignment="1">
      <alignment horizontal="center"/>
    </xf>
    <xf numFmtId="0" fontId="10" fillId="0" borderId="24" xfId="0" applyFont="1" applyBorder="1" applyAlignment="1">
      <alignment horizontal="center"/>
    </xf>
    <xf numFmtId="0" fontId="12" fillId="8" borderId="14" xfId="0" applyFont="1" applyFill="1" applyBorder="1" applyAlignment="1">
      <alignment horizontal="center" vertical="center"/>
    </xf>
    <xf numFmtId="0" fontId="12" fillId="8" borderId="15" xfId="0" applyFont="1" applyFill="1" applyBorder="1" applyAlignment="1">
      <alignment horizontal="center" vertical="center"/>
    </xf>
    <xf numFmtId="0" fontId="12" fillId="8" borderId="17" xfId="0" applyFont="1" applyFill="1" applyBorder="1" applyAlignment="1">
      <alignment horizontal="center" vertical="center"/>
    </xf>
    <xf numFmtId="0" fontId="12" fillId="8" borderId="16" xfId="0" applyFont="1" applyFill="1" applyBorder="1" applyAlignment="1">
      <alignment horizontal="center" vertical="center"/>
    </xf>
    <xf numFmtId="0" fontId="11" fillId="2" borderId="18" xfId="0" applyFont="1" applyFill="1" applyBorder="1" applyAlignment="1">
      <alignment horizontal="center" vertical="center" wrapText="1"/>
    </xf>
    <xf numFmtId="0" fontId="11" fillId="2" borderId="17" xfId="0" applyFont="1" applyFill="1" applyBorder="1" applyAlignment="1">
      <alignment horizontal="center" vertical="center" wrapText="1"/>
    </xf>
    <xf numFmtId="0" fontId="11" fillId="2" borderId="19" xfId="0" applyFont="1" applyFill="1" applyBorder="1" applyAlignment="1">
      <alignment horizontal="center" vertical="center" wrapText="1"/>
    </xf>
    <xf numFmtId="0" fontId="11" fillId="2" borderId="0" xfId="0" applyFont="1" applyFill="1" applyAlignment="1">
      <alignment horizontal="center" vertical="center" wrapText="1"/>
    </xf>
    <xf numFmtId="0" fontId="10" fillId="0" borderId="45" xfId="0" applyFont="1" applyBorder="1" applyAlignment="1">
      <alignment horizontal="center" vertical="center"/>
    </xf>
    <xf numFmtId="0" fontId="11" fillId="5" borderId="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3" borderId="13" xfId="0" applyFont="1" applyFill="1" applyBorder="1" applyAlignment="1">
      <alignment horizontal="center" vertical="center" wrapText="1"/>
    </xf>
    <xf numFmtId="0" fontId="10" fillId="0" borderId="13" xfId="0" applyFont="1" applyBorder="1" applyAlignment="1">
      <alignment horizontal="left" vertical="center" wrapText="1"/>
    </xf>
    <xf numFmtId="0" fontId="10" fillId="0" borderId="0" xfId="0" applyFont="1" applyAlignment="1">
      <alignment horizontal="center"/>
    </xf>
    <xf numFmtId="166" fontId="10" fillId="0" borderId="22" xfId="0" applyNumberFormat="1" applyFont="1" applyBorder="1" applyAlignment="1">
      <alignment horizontal="center"/>
    </xf>
    <xf numFmtId="166" fontId="10" fillId="0" borderId="23" xfId="0" applyNumberFormat="1" applyFont="1" applyBorder="1" applyAlignment="1">
      <alignment horizontal="center"/>
    </xf>
    <xf numFmtId="166" fontId="10" fillId="0" borderId="24" xfId="0" applyNumberFormat="1" applyFont="1" applyBorder="1" applyAlignment="1">
      <alignment horizontal="center"/>
    </xf>
    <xf numFmtId="0" fontId="11" fillId="3" borderId="14" xfId="0" applyFont="1" applyFill="1" applyBorder="1" applyAlignment="1">
      <alignment horizontal="center" vertical="center"/>
    </xf>
    <xf numFmtId="14" fontId="10" fillId="0" borderId="17" xfId="0" applyNumberFormat="1" applyFont="1" applyBorder="1" applyAlignment="1">
      <alignment horizontal="center"/>
    </xf>
    <xf numFmtId="0" fontId="10" fillId="0" borderId="17" xfId="0" applyFont="1" applyBorder="1" applyAlignment="1">
      <alignment horizontal="center"/>
    </xf>
    <xf numFmtId="0" fontId="10" fillId="0" borderId="20" xfId="0" applyFont="1" applyBorder="1" applyAlignment="1">
      <alignment horizontal="center"/>
    </xf>
    <xf numFmtId="3" fontId="10" fillId="12" borderId="14" xfId="0" applyNumberFormat="1" applyFont="1" applyFill="1" applyBorder="1" applyAlignment="1">
      <alignment horizontal="center" vertical="center"/>
    </xf>
    <xf numFmtId="0" fontId="10" fillId="12" borderId="15" xfId="0" applyFont="1" applyFill="1" applyBorder="1" applyAlignment="1">
      <alignment horizontal="center" vertical="center"/>
    </xf>
    <xf numFmtId="0" fontId="10" fillId="12" borderId="16" xfId="0" applyFont="1" applyFill="1" applyBorder="1" applyAlignment="1">
      <alignment horizontal="center" vertical="center"/>
    </xf>
    <xf numFmtId="10" fontId="10" fillId="0" borderId="14" xfId="0" applyNumberFormat="1" applyFont="1" applyBorder="1" applyAlignment="1">
      <alignment horizontal="center"/>
    </xf>
    <xf numFmtId="10" fontId="10" fillId="0" borderId="15" xfId="0" applyNumberFormat="1" applyFont="1" applyBorder="1" applyAlignment="1">
      <alignment horizontal="center"/>
    </xf>
    <xf numFmtId="10" fontId="10" fillId="0" borderId="16" xfId="0" applyNumberFormat="1" applyFont="1" applyBorder="1" applyAlignment="1">
      <alignment horizontal="center"/>
    </xf>
    <xf numFmtId="0" fontId="11" fillId="3" borderId="13" xfId="0" applyFont="1" applyFill="1" applyBorder="1" applyAlignment="1">
      <alignment horizontal="center"/>
    </xf>
    <xf numFmtId="3" fontId="10" fillId="0" borderId="14" xfId="0" applyNumberFormat="1" applyFont="1" applyBorder="1" applyAlignment="1">
      <alignment horizontal="center"/>
    </xf>
    <xf numFmtId="3" fontId="10" fillId="0" borderId="15" xfId="0" applyNumberFormat="1" applyFont="1" applyBorder="1" applyAlignment="1">
      <alignment horizontal="center"/>
    </xf>
    <xf numFmtId="3" fontId="10" fillId="0" borderId="16" xfId="0" applyNumberFormat="1" applyFont="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6" xfId="0" applyFont="1" applyFill="1" applyBorder="1" applyAlignment="1">
      <alignment horizontal="center"/>
    </xf>
    <xf numFmtId="0" fontId="11" fillId="3" borderId="14" xfId="0" applyFont="1" applyFill="1" applyBorder="1" applyAlignment="1">
      <alignment horizontal="center"/>
    </xf>
    <xf numFmtId="0" fontId="11" fillId="3" borderId="16" xfId="0" applyFont="1" applyFill="1" applyBorder="1" applyAlignment="1">
      <alignment horizontal="center"/>
    </xf>
    <xf numFmtId="0" fontId="11" fillId="0" borderId="13" xfId="0" applyFont="1" applyBorder="1" applyAlignment="1">
      <alignment horizontal="center"/>
    </xf>
    <xf numFmtId="0" fontId="10" fillId="0" borderId="14" xfId="0" applyFont="1" applyBorder="1" applyAlignment="1">
      <alignment horizontal="center"/>
    </xf>
    <xf numFmtId="0" fontId="10" fillId="0" borderId="15" xfId="0" applyFont="1" applyBorder="1" applyAlignment="1">
      <alignment horizontal="center"/>
    </xf>
    <xf numFmtId="0" fontId="10" fillId="0" borderId="16" xfId="0" applyFont="1" applyBorder="1" applyAlignment="1">
      <alignment horizontal="center"/>
    </xf>
    <xf numFmtId="0" fontId="10" fillId="0" borderId="13" xfId="0" applyFont="1" applyBorder="1" applyAlignment="1">
      <alignment horizontal="center" vertical="center"/>
    </xf>
    <xf numFmtId="0" fontId="12" fillId="9" borderId="17" xfId="0" applyFont="1" applyFill="1" applyBorder="1" applyAlignment="1">
      <alignment horizontal="center"/>
    </xf>
    <xf numFmtId="9" fontId="10" fillId="0" borderId="13" xfId="0" applyNumberFormat="1" applyFont="1" applyBorder="1" applyAlignment="1">
      <alignment horizontal="center"/>
    </xf>
    <xf numFmtId="0" fontId="12" fillId="9" borderId="23" xfId="0" applyFont="1" applyFill="1" applyBorder="1" applyAlignment="1">
      <alignment horizontal="center"/>
    </xf>
    <xf numFmtId="0" fontId="11" fillId="3" borderId="15" xfId="0" applyFont="1" applyFill="1" applyBorder="1" applyAlignment="1">
      <alignment horizontal="center"/>
    </xf>
    <xf numFmtId="0" fontId="42" fillId="0" borderId="13" xfId="0" applyFont="1" applyBorder="1" applyAlignment="1">
      <alignment horizontal="left" vertical="center" wrapText="1"/>
    </xf>
    <xf numFmtId="0" fontId="10" fillId="3" borderId="1" xfId="0" applyFont="1" applyFill="1" applyBorder="1" applyAlignment="1">
      <alignment horizontal="center"/>
    </xf>
    <xf numFmtId="0" fontId="10" fillId="0" borderId="1" xfId="0" applyFont="1" applyBorder="1" applyAlignment="1">
      <alignment horizontal="center"/>
    </xf>
    <xf numFmtId="0" fontId="10" fillId="0" borderId="5" xfId="0" applyFont="1" applyBorder="1" applyAlignment="1">
      <alignment horizontal="center"/>
    </xf>
    <xf numFmtId="0" fontId="10" fillId="0" borderId="18" xfId="0" applyFont="1" applyBorder="1" applyAlignment="1">
      <alignment horizontal="center"/>
    </xf>
    <xf numFmtId="0" fontId="12" fillId="8" borderId="14" xfId="0" applyFont="1" applyFill="1" applyBorder="1" applyAlignment="1">
      <alignment horizontal="center"/>
    </xf>
    <xf numFmtId="0" fontId="12" fillId="8" borderId="15" xfId="0" applyFont="1" applyFill="1" applyBorder="1" applyAlignment="1">
      <alignment horizontal="center"/>
    </xf>
    <xf numFmtId="0" fontId="12" fillId="8" borderId="16" xfId="0" applyFont="1" applyFill="1" applyBorder="1" applyAlignment="1">
      <alignment horizontal="center"/>
    </xf>
    <xf numFmtId="0" fontId="15" fillId="5" borderId="5" xfId="0" applyFont="1" applyFill="1" applyBorder="1" applyAlignment="1">
      <alignment horizontal="left" vertical="center" wrapText="1"/>
    </xf>
    <xf numFmtId="0" fontId="15" fillId="5" borderId="6" xfId="0" applyFont="1" applyFill="1" applyBorder="1" applyAlignment="1">
      <alignment horizontal="left" vertical="center" wrapText="1"/>
    </xf>
    <xf numFmtId="0" fontId="8" fillId="0" borderId="5" xfId="0" applyFont="1" applyBorder="1" applyAlignment="1">
      <alignment horizontal="left" vertical="top" wrapText="1"/>
    </xf>
    <xf numFmtId="0" fontId="8" fillId="0" borderId="7" xfId="0" applyFont="1" applyBorder="1" applyAlignment="1">
      <alignment horizontal="left" vertical="top" wrapText="1"/>
    </xf>
    <xf numFmtId="0" fontId="8" fillId="0" borderId="4" xfId="0" applyFont="1" applyBorder="1" applyAlignment="1">
      <alignment horizontal="center"/>
    </xf>
    <xf numFmtId="0" fontId="8" fillId="19" borderId="5" xfId="0" applyFont="1" applyFill="1" applyBorder="1" applyAlignment="1">
      <alignment horizontal="left" vertical="top" wrapText="1"/>
    </xf>
    <xf numFmtId="0" fontId="8" fillId="19" borderId="7" xfId="0" applyFont="1" applyFill="1" applyBorder="1" applyAlignment="1">
      <alignment horizontal="left" vertical="top"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2" xfId="0" applyFont="1" applyBorder="1" applyAlignment="1">
      <alignment horizontal="center"/>
    </xf>
    <xf numFmtId="0" fontId="15" fillId="5" borderId="47" xfId="0" applyFont="1" applyFill="1" applyBorder="1" applyAlignment="1">
      <alignment horizontal="left" vertical="center"/>
    </xf>
    <xf numFmtId="0" fontId="12" fillId="7" borderId="13" xfId="0" applyFont="1" applyFill="1" applyBorder="1" applyAlignment="1">
      <alignment horizontal="center"/>
    </xf>
    <xf numFmtId="0" fontId="15" fillId="5" borderId="6" xfId="0" applyFont="1" applyFill="1" applyBorder="1" applyAlignment="1">
      <alignment horizontal="left" vertical="center"/>
    </xf>
    <xf numFmtId="0" fontId="15" fillId="5" borderId="7" xfId="0" applyFont="1" applyFill="1" applyBorder="1" applyAlignment="1">
      <alignment horizontal="left" vertical="center"/>
    </xf>
    <xf numFmtId="0" fontId="15" fillId="5" borderId="5" xfId="0" applyFont="1" applyFill="1" applyBorder="1" applyAlignment="1">
      <alignment horizontal="left" vertical="center"/>
    </xf>
    <xf numFmtId="0" fontId="11" fillId="3" borderId="19" xfId="0" applyFont="1" applyFill="1" applyBorder="1" applyAlignment="1">
      <alignment horizontal="center" vertical="center"/>
    </xf>
    <xf numFmtId="0" fontId="11" fillId="3" borderId="0" xfId="0" applyFont="1" applyFill="1" applyAlignment="1">
      <alignment horizontal="center" vertical="center"/>
    </xf>
    <xf numFmtId="0" fontId="11" fillId="3" borderId="18" xfId="0" applyFont="1" applyFill="1" applyBorder="1" applyAlignment="1">
      <alignment horizontal="center" vertical="center"/>
    </xf>
    <xf numFmtId="0" fontId="11" fillId="0" borderId="38" xfId="0" applyFont="1" applyBorder="1" applyAlignment="1">
      <alignment horizontal="center"/>
    </xf>
    <xf numFmtId="0" fontId="11" fillId="0" borderId="0" xfId="0" applyFont="1" applyAlignment="1">
      <alignment horizontal="center"/>
    </xf>
    <xf numFmtId="0" fontId="11" fillId="0" borderId="39" xfId="0" applyFont="1" applyBorder="1" applyAlignment="1">
      <alignment horizontal="center"/>
    </xf>
    <xf numFmtId="0" fontId="0" fillId="0" borderId="35"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11" fillId="0" borderId="28" xfId="0" applyFont="1" applyBorder="1" applyAlignment="1">
      <alignment horizontal="center" vertical="center"/>
    </xf>
    <xf numFmtId="0" fontId="11" fillId="0" borderId="39" xfId="0" applyFont="1" applyBorder="1" applyAlignment="1">
      <alignment horizontal="center" vertical="center"/>
    </xf>
    <xf numFmtId="0" fontId="11" fillId="0" borderId="29" xfId="0" applyFont="1" applyBorder="1" applyAlignment="1">
      <alignment horizontal="center" vertical="center"/>
    </xf>
    <xf numFmtId="0" fontId="12" fillId="8" borderId="17" xfId="0" applyFont="1" applyFill="1" applyBorder="1" applyAlignment="1">
      <alignment horizontal="center"/>
    </xf>
    <xf numFmtId="0" fontId="11" fillId="2" borderId="13" xfId="0" applyFont="1" applyFill="1" applyBorder="1" applyAlignment="1">
      <alignment horizontal="center"/>
    </xf>
    <xf numFmtId="0" fontId="10" fillId="0" borderId="14" xfId="0" applyFont="1" applyBorder="1" applyAlignment="1">
      <alignment horizontal="center" vertical="center"/>
    </xf>
    <xf numFmtId="14" fontId="10" fillId="0" borderId="15" xfId="0" applyNumberFormat="1" applyFont="1" applyBorder="1" applyAlignment="1">
      <alignment horizontal="center"/>
    </xf>
    <xf numFmtId="0" fontId="11" fillId="2" borderId="13" xfId="0" applyFont="1" applyFill="1" applyBorder="1" applyAlignment="1">
      <alignment horizontal="center" vertical="center"/>
    </xf>
    <xf numFmtId="0" fontId="10" fillId="0" borderId="13" xfId="0" applyFont="1" applyBorder="1" applyAlignment="1">
      <alignment horizontal="center" vertical="center" wrapText="1"/>
    </xf>
    <xf numFmtId="5" fontId="10" fillId="0" borderId="13" xfId="4" applyNumberFormat="1" applyFont="1" applyBorder="1" applyAlignment="1">
      <alignment horizontal="center" vertical="center"/>
    </xf>
    <xf numFmtId="0" fontId="34" fillId="17" borderId="1" xfId="0" applyFont="1" applyFill="1" applyBorder="1" applyAlignment="1">
      <alignment horizontal="center" vertical="center"/>
    </xf>
    <xf numFmtId="0" fontId="11" fillId="17" borderId="1" xfId="0" applyFont="1" applyFill="1" applyBorder="1" applyAlignment="1">
      <alignment horizontal="center" vertical="center"/>
    </xf>
    <xf numFmtId="0" fontId="11"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8" fillId="0" borderId="1" xfId="0" applyFont="1" applyBorder="1" applyAlignment="1">
      <alignment horizontal="center" vertical="center" wrapText="1"/>
    </xf>
    <xf numFmtId="0" fontId="17" fillId="10" borderId="1" xfId="0" applyFont="1" applyFill="1" applyBorder="1" applyAlignment="1">
      <alignment horizontal="center" vertical="center" wrapText="1"/>
    </xf>
    <xf numFmtId="0" fontId="17" fillId="10" borderId="5" xfId="0" applyFont="1" applyFill="1" applyBorder="1" applyAlignment="1">
      <alignment horizontal="center" vertical="center" wrapText="1"/>
    </xf>
    <xf numFmtId="0" fontId="17" fillId="10" borderId="7" xfId="0" applyFont="1" applyFill="1" applyBorder="1" applyAlignment="1">
      <alignment horizontal="center" vertical="center" wrapText="1"/>
    </xf>
    <xf numFmtId="0" fontId="8" fillId="19" borderId="1" xfId="0" applyFont="1" applyFill="1" applyBorder="1" applyAlignment="1">
      <alignment horizontal="left" vertical="top" wrapText="1"/>
    </xf>
    <xf numFmtId="0" fontId="13" fillId="19" borderId="5" xfId="0" applyFont="1" applyFill="1" applyBorder="1" applyAlignment="1">
      <alignment horizontal="left" vertical="top" wrapText="1"/>
    </xf>
    <xf numFmtId="0" fontId="13" fillId="19" borderId="7" xfId="0" applyFont="1" applyFill="1" applyBorder="1" applyAlignment="1">
      <alignment horizontal="left" vertical="top" wrapText="1"/>
    </xf>
    <xf numFmtId="0" fontId="15" fillId="5" borderId="0" xfId="0" applyFont="1" applyFill="1" applyAlignment="1">
      <alignment horizontal="center" vertical="center" wrapText="1"/>
    </xf>
    <xf numFmtId="0" fontId="15" fillId="5" borderId="54" xfId="0" applyFont="1" applyFill="1" applyBorder="1" applyAlignment="1">
      <alignment horizontal="center" vertical="center" wrapText="1"/>
    </xf>
    <xf numFmtId="0" fontId="9" fillId="0" borderId="55" xfId="0" applyFont="1" applyBorder="1" applyAlignment="1">
      <alignment horizontal="center" vertical="center"/>
    </xf>
    <xf numFmtId="0" fontId="9" fillId="0" borderId="0" xfId="0" applyFont="1" applyAlignment="1">
      <alignment horizontal="center" vertical="center"/>
    </xf>
    <xf numFmtId="0" fontId="15" fillId="5" borderId="47" xfId="0" applyFont="1" applyFill="1" applyBorder="1" applyAlignment="1">
      <alignment horizontal="left" vertical="center" wrapText="1"/>
    </xf>
    <xf numFmtId="0" fontId="9" fillId="0" borderId="1" xfId="0" applyFont="1" applyBorder="1" applyAlignment="1">
      <alignment horizontal="left"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9" fillId="3" borderId="1" xfId="0" applyFont="1" applyFill="1" applyBorder="1" applyAlignment="1">
      <alignment horizontal="center"/>
    </xf>
    <xf numFmtId="0" fontId="8" fillId="0" borderId="1" xfId="0" applyFont="1" applyBorder="1" applyAlignment="1">
      <alignment horizontal="center" vertical="center"/>
    </xf>
    <xf numFmtId="43" fontId="43" fillId="19" borderId="5" xfId="0" applyNumberFormat="1" applyFont="1" applyFill="1" applyBorder="1" applyAlignment="1">
      <alignment vertical="center" wrapText="1"/>
    </xf>
    <xf numFmtId="0" fontId="43" fillId="19" borderId="7" xfId="0" applyFont="1" applyFill="1" applyBorder="1" applyAlignment="1">
      <alignment vertical="center" wrapText="1"/>
    </xf>
    <xf numFmtId="2" fontId="8" fillId="0" borderId="1" xfId="0" applyNumberFormat="1" applyFont="1" applyBorder="1" applyAlignment="1">
      <alignment horizontal="center" vertical="center"/>
    </xf>
    <xf numFmtId="10" fontId="8" fillId="0" borderId="1" xfId="5" applyNumberFormat="1" applyFont="1" applyBorder="1" applyAlignment="1">
      <alignment horizontal="center"/>
    </xf>
    <xf numFmtId="10" fontId="8" fillId="0" borderId="1" xfId="0" applyNumberFormat="1" applyFont="1" applyBorder="1" applyAlignment="1">
      <alignment horizontal="center"/>
    </xf>
    <xf numFmtId="0" fontId="8" fillId="0" borderId="1" xfId="0" applyFont="1" applyBorder="1" applyAlignment="1">
      <alignment horizontal="center"/>
    </xf>
    <xf numFmtId="0" fontId="43" fillId="19" borderId="5" xfId="0" applyFont="1" applyFill="1" applyBorder="1" applyAlignment="1">
      <alignment vertical="center" wrapText="1"/>
    </xf>
    <xf numFmtId="0" fontId="43" fillId="19" borderId="5" xfId="0" applyFont="1" applyFill="1" applyBorder="1" applyAlignment="1">
      <alignment horizontal="left" vertical="top" wrapText="1"/>
    </xf>
    <xf numFmtId="0" fontId="43" fillId="19" borderId="7" xfId="0" applyFont="1" applyFill="1" applyBorder="1" applyAlignment="1">
      <alignment horizontal="left" vertical="top" wrapText="1"/>
    </xf>
    <xf numFmtId="0" fontId="15" fillId="5" borderId="78" xfId="0" applyFont="1" applyFill="1" applyBorder="1" applyAlignment="1">
      <alignment horizontal="left" vertical="center" wrapText="1"/>
    </xf>
    <xf numFmtId="0" fontId="15" fillId="5" borderId="78" xfId="0" applyFont="1" applyFill="1" applyBorder="1" applyAlignment="1">
      <alignment horizontal="left" vertical="center"/>
    </xf>
    <xf numFmtId="0" fontId="8" fillId="0" borderId="0" xfId="0" applyFont="1" applyAlignment="1">
      <alignment horizontal="center"/>
    </xf>
    <xf numFmtId="0" fontId="10" fillId="0" borderId="1" xfId="0" applyFont="1" applyBorder="1" applyAlignment="1">
      <alignment horizontal="center" vertical="center" wrapText="1"/>
    </xf>
    <xf numFmtId="0" fontId="16" fillId="19" borderId="1" xfId="0" applyFont="1" applyFill="1" applyBorder="1" applyAlignment="1">
      <alignment horizontal="left" vertical="top" wrapText="1"/>
    </xf>
    <xf numFmtId="0" fontId="10" fillId="0" borderId="69" xfId="0" applyFont="1" applyBorder="1" applyAlignment="1">
      <alignment horizontal="left" vertical="center" wrapText="1"/>
    </xf>
    <xf numFmtId="0" fontId="10" fillId="0" borderId="67" xfId="0" applyFont="1" applyBorder="1" applyAlignment="1">
      <alignment horizontal="left" vertical="center" wrapText="1"/>
    </xf>
    <xf numFmtId="0" fontId="12" fillId="8" borderId="46" xfId="0" applyFont="1" applyFill="1" applyBorder="1" applyAlignment="1">
      <alignment horizontal="left"/>
    </xf>
    <xf numFmtId="0" fontId="12" fillId="8" borderId="0" xfId="0" applyFont="1" applyFill="1" applyAlignment="1">
      <alignment horizontal="left"/>
    </xf>
    <xf numFmtId="0" fontId="10" fillId="0" borderId="1" xfId="0" applyFont="1" applyBorder="1" applyAlignment="1">
      <alignment horizontal="left" vertical="center"/>
    </xf>
    <xf numFmtId="169" fontId="10" fillId="0" borderId="1" xfId="4" applyNumberFormat="1" applyFont="1" applyBorder="1" applyAlignment="1">
      <alignment horizontal="left" vertical="center"/>
    </xf>
    <xf numFmtId="1" fontId="10" fillId="0" borderId="1" xfId="4" applyNumberFormat="1" applyFont="1" applyBorder="1" applyAlignment="1">
      <alignment horizontal="left" vertical="center"/>
    </xf>
    <xf numFmtId="0" fontId="11" fillId="0" borderId="1" xfId="0" applyFont="1" applyBorder="1" applyAlignment="1">
      <alignment horizontal="left" vertical="center" wrapText="1"/>
    </xf>
    <xf numFmtId="169" fontId="11" fillId="0" borderId="1" xfId="4" applyNumberFormat="1" applyFont="1" applyBorder="1" applyAlignment="1">
      <alignment horizontal="left" vertical="center"/>
    </xf>
    <xf numFmtId="0" fontId="12" fillId="8" borderId="5"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1" fillId="0" borderId="1" xfId="0" applyFont="1" applyBorder="1" applyAlignment="1">
      <alignment horizontal="center"/>
    </xf>
    <xf numFmtId="0" fontId="10" fillId="0" borderId="1" xfId="0" applyFont="1" applyBorder="1" applyAlignment="1">
      <alignment horizontal="left" vertical="center" wrapText="1"/>
    </xf>
    <xf numFmtId="0" fontId="31" fillId="18" borderId="5" xfId="0" applyFont="1" applyFill="1" applyBorder="1" applyAlignment="1">
      <alignment horizontal="center"/>
    </xf>
    <xf numFmtId="0" fontId="31" fillId="18" borderId="6" xfId="0" applyFont="1" applyFill="1" applyBorder="1" applyAlignment="1">
      <alignment horizontal="center"/>
    </xf>
    <xf numFmtId="0" fontId="31" fillId="18" borderId="7" xfId="0" applyFont="1" applyFill="1" applyBorder="1" applyAlignment="1">
      <alignment horizontal="center"/>
    </xf>
    <xf numFmtId="0" fontId="30" fillId="0" borderId="5" xfId="0" applyFont="1" applyBorder="1" applyAlignment="1">
      <alignment horizontal="center" vertical="center"/>
    </xf>
    <xf numFmtId="0" fontId="30" fillId="0" borderId="6" xfId="0" applyFont="1" applyBorder="1" applyAlignment="1">
      <alignment horizontal="center" vertical="center"/>
    </xf>
    <xf numFmtId="0" fontId="30" fillId="0" borderId="7" xfId="0" applyFont="1" applyBorder="1" applyAlignment="1">
      <alignment horizontal="center" vertical="center"/>
    </xf>
    <xf numFmtId="0" fontId="31" fillId="0" borderId="1" xfId="0" applyFont="1" applyBorder="1" applyAlignment="1">
      <alignment horizontal="center" vertical="center" wrapText="1"/>
    </xf>
    <xf numFmtId="0" fontId="10" fillId="0" borderId="66" xfId="0" applyFont="1" applyBorder="1" applyAlignment="1">
      <alignment horizontal="left" vertical="center" wrapText="1"/>
    </xf>
    <xf numFmtId="0" fontId="10" fillId="0" borderId="70" xfId="0" applyFont="1" applyBorder="1" applyAlignment="1">
      <alignment horizontal="left" vertical="center" wrapText="1"/>
    </xf>
    <xf numFmtId="0" fontId="10" fillId="0" borderId="59" xfId="0" applyFont="1" applyBorder="1" applyAlignment="1">
      <alignment horizontal="left" vertical="center" wrapText="1"/>
    </xf>
    <xf numFmtId="0" fontId="35" fillId="16" borderId="1" xfId="0" applyFont="1" applyFill="1" applyBorder="1" applyAlignment="1">
      <alignment horizontal="center" vertical="center"/>
    </xf>
    <xf numFmtId="0" fontId="12" fillId="6" borderId="1" xfId="0" applyFont="1" applyFill="1" applyBorder="1" applyAlignment="1">
      <alignment horizontal="center"/>
    </xf>
    <xf numFmtId="0" fontId="31" fillId="18" borderId="45" xfId="0" applyFont="1" applyFill="1" applyBorder="1" applyAlignment="1">
      <alignment horizontal="center" vertical="center" wrapText="1"/>
    </xf>
    <xf numFmtId="0" fontId="31" fillId="18" borderId="8" xfId="0" applyFont="1" applyFill="1" applyBorder="1" applyAlignment="1">
      <alignment horizontal="center" vertical="center" wrapText="1"/>
    </xf>
    <xf numFmtId="0" fontId="31" fillId="18" borderId="41" xfId="0" applyFont="1" applyFill="1" applyBorder="1" applyAlignment="1">
      <alignment horizontal="center" vertical="center" wrapText="1"/>
    </xf>
    <xf numFmtId="0" fontId="31" fillId="18" borderId="2" xfId="0" applyFont="1" applyFill="1" applyBorder="1" applyAlignment="1">
      <alignment horizontal="center" vertical="center" wrapText="1"/>
    </xf>
    <xf numFmtId="0" fontId="31" fillId="18" borderId="46" xfId="0" applyFont="1" applyFill="1" applyBorder="1" applyAlignment="1">
      <alignment horizontal="center" vertical="center" wrapText="1"/>
    </xf>
    <xf numFmtId="0" fontId="31" fillId="18" borderId="0" xfId="0" applyFont="1" applyFill="1" applyAlignment="1">
      <alignment horizontal="center" vertical="center" wrapText="1"/>
    </xf>
    <xf numFmtId="0" fontId="28"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10" fillId="0" borderId="5" xfId="0" applyFont="1" applyBorder="1" applyAlignment="1">
      <alignment horizontal="left" vertical="center"/>
    </xf>
    <xf numFmtId="0" fontId="10" fillId="0" borderId="7" xfId="0" applyFont="1" applyBorder="1" applyAlignment="1">
      <alignment horizontal="left" vertical="center"/>
    </xf>
    <xf numFmtId="3" fontId="10" fillId="0" borderId="5" xfId="0" applyNumberFormat="1" applyFont="1" applyBorder="1" applyAlignment="1">
      <alignment horizontal="center" vertical="center"/>
    </xf>
    <xf numFmtId="0" fontId="12" fillId="8" borderId="1" xfId="0" applyFont="1" applyFill="1" applyBorder="1" applyAlignment="1">
      <alignment horizontal="center" vertical="center"/>
    </xf>
    <xf numFmtId="0" fontId="10" fillId="0" borderId="5" xfId="0" applyFont="1" applyBorder="1" applyAlignment="1">
      <alignment horizontal="left" vertical="center" wrapText="1"/>
    </xf>
    <xf numFmtId="0" fontId="10" fillId="0" borderId="7" xfId="0" applyFont="1" applyBorder="1" applyAlignment="1">
      <alignment horizontal="left" vertical="center" wrapText="1"/>
    </xf>
    <xf numFmtId="3" fontId="10" fillId="0" borderId="7" xfId="0" applyNumberFormat="1" applyFont="1" applyBorder="1" applyAlignment="1">
      <alignment horizontal="center" vertical="center"/>
    </xf>
    <xf numFmtId="0" fontId="32" fillId="2" borderId="1" xfId="0" applyFont="1" applyFill="1" applyBorder="1" applyAlignment="1">
      <alignment horizontal="center" vertical="center" wrapText="1"/>
    </xf>
    <xf numFmtId="0" fontId="12" fillId="8" borderId="1" xfId="0" applyFont="1" applyFill="1" applyBorder="1" applyAlignment="1">
      <alignment horizontal="center"/>
    </xf>
    <xf numFmtId="0" fontId="17" fillId="0" borderId="43" xfId="0" applyFont="1" applyBorder="1" applyAlignment="1">
      <alignment horizontal="center" vertical="center"/>
    </xf>
    <xf numFmtId="0" fontId="17" fillId="0" borderId="44" xfId="0" applyFont="1" applyBorder="1" applyAlignment="1">
      <alignment horizontal="center" vertical="center"/>
    </xf>
    <xf numFmtId="0" fontId="17" fillId="0" borderId="46" xfId="0" applyFont="1" applyBorder="1" applyAlignment="1">
      <alignment horizontal="center" vertical="center" wrapText="1"/>
    </xf>
    <xf numFmtId="0" fontId="17" fillId="0" borderId="41" xfId="0" applyFont="1" applyBorder="1" applyAlignment="1">
      <alignment horizontal="center" vertical="center"/>
    </xf>
    <xf numFmtId="0" fontId="17" fillId="0" borderId="42" xfId="0" applyFont="1" applyBorder="1" applyAlignment="1">
      <alignment horizontal="center" vertical="center"/>
    </xf>
    <xf numFmtId="0" fontId="35" fillId="16" borderId="45" xfId="0" applyFont="1" applyFill="1" applyBorder="1" applyAlignment="1">
      <alignment horizontal="center" vertical="center"/>
    </xf>
    <xf numFmtId="0" fontId="35" fillId="16" borderId="65" xfId="0" applyFont="1" applyFill="1" applyBorder="1" applyAlignment="1">
      <alignment horizontal="center" vertical="center"/>
    </xf>
    <xf numFmtId="0" fontId="35" fillId="16" borderId="8" xfId="0" applyFont="1" applyFill="1" applyBorder="1" applyAlignment="1">
      <alignment horizontal="center" vertical="center"/>
    </xf>
    <xf numFmtId="0" fontId="10" fillId="0" borderId="0" xfId="0" applyFont="1" applyAlignment="1">
      <alignment horizontal="left" vertical="center" wrapText="1"/>
    </xf>
    <xf numFmtId="0" fontId="30" fillId="2" borderId="1" xfId="0" applyFont="1" applyFill="1" applyBorder="1" applyAlignment="1">
      <alignment horizontal="left"/>
    </xf>
    <xf numFmtId="166" fontId="0" fillId="0" borderId="1" xfId="0" applyNumberFormat="1" applyBorder="1" applyAlignment="1" applyProtection="1">
      <alignment horizontal="right"/>
      <protection locked="0"/>
    </xf>
    <xf numFmtId="0" fontId="31" fillId="14" borderId="5" xfId="0" applyFont="1" applyFill="1" applyBorder="1" applyAlignment="1">
      <alignment vertical="center" wrapText="1"/>
    </xf>
    <xf numFmtId="0" fontId="31" fillId="14" borderId="6" xfId="0" applyFont="1" applyFill="1" applyBorder="1" applyAlignment="1">
      <alignment vertical="center" wrapText="1"/>
    </xf>
    <xf numFmtId="0" fontId="31" fillId="14" borderId="7" xfId="0" applyFont="1" applyFill="1" applyBorder="1" applyAlignment="1">
      <alignment vertical="center" wrapText="1"/>
    </xf>
    <xf numFmtId="2" fontId="31" fillId="15" borderId="5" xfId="0" applyNumberFormat="1" applyFont="1" applyFill="1" applyBorder="1" applyAlignment="1">
      <alignment horizontal="center" vertical="center" wrapText="1"/>
    </xf>
    <xf numFmtId="2" fontId="31" fillId="15" borderId="7" xfId="0" applyNumberFormat="1" applyFont="1" applyFill="1" applyBorder="1" applyAlignment="1">
      <alignment horizontal="center" vertical="center" wrapText="1"/>
    </xf>
    <xf numFmtId="166" fontId="32" fillId="0" borderId="1" xfId="0" applyNumberFormat="1" applyFont="1" applyBorder="1" applyAlignment="1" applyProtection="1">
      <alignment vertical="center" wrapText="1"/>
      <protection locked="0"/>
    </xf>
    <xf numFmtId="0" fontId="31" fillId="0" borderId="5" xfId="0" applyFont="1" applyBorder="1" applyAlignment="1">
      <alignment horizontal="right" vertical="center" wrapText="1"/>
    </xf>
    <xf numFmtId="0" fontId="31" fillId="0" borderId="6" xfId="0" applyFont="1" applyBorder="1" applyAlignment="1">
      <alignment horizontal="right" vertical="center" wrapText="1"/>
    </xf>
    <xf numFmtId="0" fontId="31" fillId="0" borderId="7" xfId="0" applyFont="1" applyBorder="1" applyAlignment="1">
      <alignment horizontal="right" vertical="center" wrapText="1"/>
    </xf>
    <xf numFmtId="166" fontId="31" fillId="0" borderId="1" xfId="0" applyNumberFormat="1" applyFont="1" applyBorder="1" applyAlignment="1">
      <alignment vertical="center" wrapText="1"/>
    </xf>
    <xf numFmtId="0" fontId="32" fillId="2" borderId="5" xfId="0" applyFont="1" applyFill="1" applyBorder="1" applyAlignment="1">
      <alignment horizontal="left" vertical="center" wrapText="1"/>
    </xf>
    <xf numFmtId="0" fontId="32" fillId="2" borderId="6" xfId="0" applyFont="1" applyFill="1" applyBorder="1" applyAlignment="1">
      <alignment horizontal="left" vertical="center" wrapText="1"/>
    </xf>
    <xf numFmtId="0" fontId="32" fillId="2" borderId="7" xfId="0" applyFont="1" applyFill="1" applyBorder="1" applyAlignment="1">
      <alignment horizontal="left" vertical="center" wrapText="1"/>
    </xf>
    <xf numFmtId="4" fontId="32" fillId="9" borderId="45" xfId="0" applyNumberFormat="1" applyFont="1" applyFill="1" applyBorder="1" applyAlignment="1">
      <alignment horizontal="center" vertical="center" wrapText="1"/>
    </xf>
    <xf numFmtId="4" fontId="32" fillId="9" borderId="65" xfId="0" applyNumberFormat="1" applyFont="1" applyFill="1" applyBorder="1" applyAlignment="1">
      <alignment horizontal="center" vertical="center" wrapText="1"/>
    </xf>
    <xf numFmtId="4" fontId="32" fillId="9" borderId="8" xfId="0" applyNumberFormat="1" applyFont="1" applyFill="1" applyBorder="1" applyAlignment="1">
      <alignment horizontal="center" vertical="center" wrapText="1"/>
    </xf>
    <xf numFmtId="0" fontId="32" fillId="2" borderId="5" xfId="0" applyFont="1" applyFill="1" applyBorder="1" applyAlignment="1">
      <alignment vertical="center" wrapText="1"/>
    </xf>
    <xf numFmtId="0" fontId="32" fillId="2" borderId="6" xfId="0" applyFont="1" applyFill="1" applyBorder="1" applyAlignment="1">
      <alignment vertical="center" wrapText="1"/>
    </xf>
    <xf numFmtId="0" fontId="32" fillId="2" borderId="7" xfId="0" applyFont="1" applyFill="1" applyBorder="1" applyAlignment="1">
      <alignment vertical="center" wrapText="1"/>
    </xf>
    <xf numFmtId="0" fontId="30" fillId="13" borderId="5" xfId="0" applyFont="1" applyFill="1" applyBorder="1" applyAlignment="1">
      <alignment horizontal="center"/>
    </xf>
    <xf numFmtId="0" fontId="30" fillId="13" borderId="6" xfId="0" applyFont="1" applyFill="1" applyBorder="1" applyAlignment="1">
      <alignment horizontal="center"/>
    </xf>
    <xf numFmtId="0" fontId="30" fillId="13" borderId="7" xfId="0" applyFont="1" applyFill="1" applyBorder="1" applyAlignment="1">
      <alignment horizontal="center"/>
    </xf>
    <xf numFmtId="0" fontId="31" fillId="2" borderId="1" xfId="0" applyFont="1" applyFill="1" applyBorder="1" applyAlignment="1">
      <alignment horizontal="center"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0" fillId="2" borderId="46" xfId="0" applyFont="1" applyFill="1" applyBorder="1" applyAlignment="1">
      <alignment horizontal="center"/>
    </xf>
    <xf numFmtId="0" fontId="30" fillId="2" borderId="3" xfId="0" applyFont="1" applyFill="1" applyBorder="1" applyAlignment="1">
      <alignment horizontal="center"/>
    </xf>
    <xf numFmtId="0" fontId="30" fillId="2" borderId="41" xfId="0" applyFont="1" applyFill="1" applyBorder="1" applyAlignment="1">
      <alignment horizontal="center" vertical="center"/>
    </xf>
    <xf numFmtId="0" fontId="30" fillId="2" borderId="42" xfId="0" applyFont="1" applyFill="1" applyBorder="1" applyAlignment="1">
      <alignment horizontal="center" vertical="center"/>
    </xf>
    <xf numFmtId="0" fontId="30" fillId="3" borderId="5" xfId="0" applyFont="1" applyFill="1" applyBorder="1" applyAlignment="1">
      <alignment horizontal="center"/>
    </xf>
    <xf numFmtId="0" fontId="30" fillId="3" borderId="6" xfId="0" applyFont="1" applyFill="1" applyBorder="1" applyAlignment="1">
      <alignment horizontal="center"/>
    </xf>
    <xf numFmtId="0" fontId="30" fillId="3" borderId="7" xfId="0" applyFont="1" applyFill="1" applyBorder="1" applyAlignment="1">
      <alignment horizontal="center"/>
    </xf>
    <xf numFmtId="0" fontId="0" fillId="0" borderId="1" xfId="0" applyBorder="1" applyAlignment="1">
      <alignment horizontal="center"/>
    </xf>
    <xf numFmtId="168" fontId="38" fillId="0" borderId="41" xfId="0" applyNumberFormat="1" applyFont="1" applyBorder="1" applyAlignment="1">
      <alignment horizontal="center" vertical="center"/>
    </xf>
    <xf numFmtId="168" fontId="38" fillId="0" borderId="42" xfId="0" applyNumberFormat="1" applyFont="1" applyBorder="1" applyAlignment="1">
      <alignment horizontal="center" vertical="center"/>
    </xf>
    <xf numFmtId="168" fontId="38" fillId="0" borderId="46" xfId="0" applyNumberFormat="1" applyFont="1" applyBorder="1" applyAlignment="1">
      <alignment horizontal="center" vertical="center"/>
    </xf>
    <xf numFmtId="168" fontId="38" fillId="0" borderId="3" xfId="0" applyNumberFormat="1" applyFont="1" applyBorder="1" applyAlignment="1">
      <alignment horizontal="center" vertical="center"/>
    </xf>
    <xf numFmtId="168" fontId="38" fillId="0" borderId="43" xfId="0" applyNumberFormat="1" applyFont="1" applyBorder="1" applyAlignment="1">
      <alignment horizontal="center" vertical="center"/>
    </xf>
    <xf numFmtId="168" fontId="38" fillId="0" borderId="44" xfId="0" applyNumberFormat="1" applyFont="1" applyBorder="1" applyAlignment="1">
      <alignment horizontal="center" vertical="center"/>
    </xf>
    <xf numFmtId="0" fontId="11" fillId="0" borderId="66" xfId="0" applyFont="1" applyBorder="1" applyAlignment="1">
      <alignment horizontal="left" vertical="center"/>
    </xf>
    <xf numFmtId="0" fontId="11" fillId="0" borderId="70" xfId="0" applyFont="1" applyBorder="1" applyAlignment="1">
      <alignment horizontal="left" vertical="center"/>
    </xf>
    <xf numFmtId="0" fontId="11" fillId="0" borderId="59" xfId="0" applyFont="1" applyBorder="1" applyAlignment="1">
      <alignment horizontal="left" vertical="center"/>
    </xf>
    <xf numFmtId="0" fontId="9" fillId="0" borderId="13" xfId="0" applyFont="1" applyBorder="1" applyAlignment="1">
      <alignment horizontal="left" vertical="center" wrapText="1"/>
    </xf>
    <xf numFmtId="0" fontId="10" fillId="0" borderId="5" xfId="0" applyFont="1" applyBorder="1" applyAlignment="1">
      <alignment horizontal="center" vertical="center" wrapText="1"/>
    </xf>
    <xf numFmtId="0" fontId="10" fillId="0" borderId="66" xfId="0" applyFont="1" applyBorder="1" applyAlignment="1">
      <alignment horizontal="left" wrapText="1"/>
    </xf>
    <xf numFmtId="0" fontId="10" fillId="0" borderId="70" xfId="0" applyFont="1" applyBorder="1" applyAlignment="1">
      <alignment horizontal="left" wrapText="1"/>
    </xf>
    <xf numFmtId="0" fontId="10" fillId="0" borderId="59" xfId="0" applyFont="1" applyBorder="1" applyAlignment="1">
      <alignment horizontal="left" wrapText="1"/>
    </xf>
    <xf numFmtId="0" fontId="10" fillId="0" borderId="76" xfId="0" applyFont="1" applyBorder="1" applyAlignment="1">
      <alignment horizontal="left" vertical="center" wrapText="1"/>
    </xf>
    <xf numFmtId="0" fontId="10" fillId="0" borderId="77" xfId="0" applyFont="1" applyBorder="1" applyAlignment="1">
      <alignment horizontal="left" vertical="center" wrapText="1"/>
    </xf>
    <xf numFmtId="0" fontId="10" fillId="0" borderId="73" xfId="0" applyFont="1" applyBorder="1" applyAlignment="1">
      <alignment horizontal="left" vertical="center" wrapText="1"/>
    </xf>
    <xf numFmtId="0" fontId="10" fillId="0" borderId="74" xfId="0" applyFont="1" applyBorder="1" applyAlignment="1">
      <alignment horizontal="left" vertical="center" wrapText="1"/>
    </xf>
    <xf numFmtId="0" fontId="11" fillId="0" borderId="75" xfId="0" applyFont="1" applyBorder="1" applyAlignment="1">
      <alignment horizontal="center" vertical="center" wrapText="1"/>
    </xf>
    <xf numFmtId="0" fontId="11" fillId="0" borderId="72" xfId="0" applyFont="1" applyBorder="1" applyAlignment="1">
      <alignment horizontal="center" vertical="center" wrapText="1"/>
    </xf>
    <xf numFmtId="0" fontId="10" fillId="0" borderId="46" xfId="0" applyFont="1" applyBorder="1" applyAlignment="1">
      <alignment horizontal="center"/>
    </xf>
    <xf numFmtId="0" fontId="10" fillId="0" borderId="3" xfId="0" applyFont="1" applyBorder="1" applyAlignment="1">
      <alignment horizontal="center"/>
    </xf>
    <xf numFmtId="0" fontId="11" fillId="2" borderId="49" xfId="0" applyFont="1" applyFill="1" applyBorder="1" applyAlignment="1">
      <alignment horizontal="center" vertical="center"/>
    </xf>
    <xf numFmtId="0" fontId="11" fillId="2" borderId="47" xfId="0" applyFont="1" applyFill="1" applyBorder="1" applyAlignment="1">
      <alignment horizontal="center" vertical="center"/>
    </xf>
    <xf numFmtId="0" fontId="10" fillId="0" borderId="60" xfId="0" applyFont="1" applyBorder="1" applyAlignment="1">
      <alignment horizontal="center"/>
    </xf>
    <xf numFmtId="0" fontId="10" fillId="0" borderId="14" xfId="0" applyFont="1" applyBorder="1" applyAlignment="1">
      <alignment horizontal="center" wrapText="1"/>
    </xf>
    <xf numFmtId="0" fontId="10" fillId="0" borderId="15" xfId="0" applyFont="1" applyBorder="1" applyAlignment="1">
      <alignment horizontal="center" wrapText="1"/>
    </xf>
    <xf numFmtId="0" fontId="10" fillId="0" borderId="60" xfId="0" applyFont="1" applyBorder="1" applyAlignment="1">
      <alignment horizontal="center" wrapText="1"/>
    </xf>
    <xf numFmtId="0" fontId="10" fillId="0" borderId="61" xfId="0" applyFont="1" applyBorder="1" applyAlignment="1">
      <alignment horizontal="center"/>
    </xf>
    <xf numFmtId="0" fontId="10" fillId="0" borderId="62" xfId="0" applyFont="1" applyBorder="1" applyAlignment="1">
      <alignment horizontal="center"/>
    </xf>
    <xf numFmtId="0" fontId="10" fillId="0" borderId="49" xfId="0" applyFont="1" applyBorder="1" applyAlignment="1">
      <alignment horizontal="center"/>
    </xf>
    <xf numFmtId="0" fontId="10" fillId="0" borderId="50" xfId="0" applyFont="1" applyBorder="1" applyAlignment="1">
      <alignment horizontal="center"/>
    </xf>
    <xf numFmtId="0" fontId="10" fillId="0" borderId="51" xfId="0" applyFont="1" applyBorder="1" applyAlignment="1">
      <alignment horizontal="center"/>
    </xf>
    <xf numFmtId="0" fontId="10" fillId="0" borderId="52" xfId="0" applyFont="1" applyBorder="1" applyAlignment="1">
      <alignment horizontal="center"/>
    </xf>
    <xf numFmtId="0" fontId="10" fillId="0" borderId="6" xfId="0" applyFont="1" applyBorder="1" applyAlignment="1">
      <alignment horizontal="center"/>
    </xf>
    <xf numFmtId="0" fontId="10" fillId="0" borderId="53" xfId="0" applyFont="1" applyBorder="1" applyAlignment="1">
      <alignment horizontal="center"/>
    </xf>
    <xf numFmtId="0" fontId="10" fillId="0" borderId="18" xfId="0" applyFont="1" applyBorder="1" applyAlignment="1">
      <alignment horizontal="center" wrapText="1"/>
    </xf>
    <xf numFmtId="0" fontId="10" fillId="0" borderId="17" xfId="0" applyFont="1" applyBorder="1" applyAlignment="1">
      <alignment horizontal="center" wrapText="1"/>
    </xf>
    <xf numFmtId="0" fontId="10" fillId="0" borderId="20" xfId="0" applyFont="1" applyBorder="1" applyAlignment="1">
      <alignment horizontal="center" wrapText="1"/>
    </xf>
    <xf numFmtId="0" fontId="11" fillId="2" borderId="20" xfId="0" applyFont="1" applyFill="1" applyBorder="1" applyAlignment="1">
      <alignment horizontal="center" vertical="center"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4" xfId="0" applyFont="1" applyBorder="1" applyAlignment="1">
      <alignment horizontal="center" vertical="center" wrapText="1"/>
    </xf>
    <xf numFmtId="14" fontId="10" fillId="0" borderId="17" xfId="0" applyNumberFormat="1" applyFont="1" applyBorder="1" applyAlignment="1">
      <alignment horizontal="center" vertical="center"/>
    </xf>
    <xf numFmtId="0" fontId="11" fillId="2" borderId="17" xfId="0" applyFont="1" applyFill="1" applyBorder="1" applyAlignment="1">
      <alignment horizontal="center" vertical="center"/>
    </xf>
    <xf numFmtId="0" fontId="10" fillId="0" borderId="56" xfId="0" applyFont="1" applyBorder="1" applyAlignment="1">
      <alignment horizontal="center"/>
    </xf>
    <xf numFmtId="0" fontId="11" fillId="2" borderId="14" xfId="0" applyFont="1" applyFill="1" applyBorder="1" applyAlignment="1">
      <alignment horizontal="center" vertical="center"/>
    </xf>
    <xf numFmtId="0" fontId="11" fillId="2" borderId="16" xfId="0" applyFont="1" applyFill="1" applyBorder="1" applyAlignment="1">
      <alignment horizontal="center" vertical="center"/>
    </xf>
    <xf numFmtId="0" fontId="10" fillId="0" borderId="7" xfId="0" applyFont="1" applyBorder="1" applyAlignment="1">
      <alignment horizontal="center"/>
    </xf>
    <xf numFmtId="0" fontId="10" fillId="0" borderId="57" xfId="0" applyFont="1" applyBorder="1" applyAlignment="1">
      <alignment horizontal="center"/>
    </xf>
    <xf numFmtId="0" fontId="10" fillId="0" borderId="41" xfId="0" applyFont="1" applyBorder="1" applyAlignment="1">
      <alignment horizontal="center"/>
    </xf>
    <xf numFmtId="0" fontId="10" fillId="0" borderId="2" xfId="0" applyFont="1" applyBorder="1" applyAlignment="1">
      <alignment horizontal="center"/>
    </xf>
    <xf numFmtId="0" fontId="10" fillId="0" borderId="42" xfId="0" applyFont="1" applyBorder="1" applyAlignment="1">
      <alignment horizont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57" xfId="0" applyFont="1" applyBorder="1" applyAlignment="1">
      <alignment horizontal="center" wrapText="1"/>
    </xf>
    <xf numFmtId="0" fontId="10" fillId="0" borderId="6" xfId="0" applyFont="1" applyBorder="1" applyAlignment="1">
      <alignment horizontal="center" wrapText="1"/>
    </xf>
    <xf numFmtId="0" fontId="10" fillId="0" borderId="7" xfId="0" applyFont="1" applyBorder="1" applyAlignment="1">
      <alignment horizontal="center" wrapText="1"/>
    </xf>
    <xf numFmtId="0" fontId="10" fillId="0" borderId="6" xfId="0" applyFont="1" applyBorder="1" applyAlignment="1">
      <alignment horizontal="center" vertical="center" wrapText="1"/>
    </xf>
    <xf numFmtId="0" fontId="10" fillId="0" borderId="53" xfId="0" applyFont="1" applyBorder="1" applyAlignment="1">
      <alignment horizontal="center" vertical="center" wrapText="1"/>
    </xf>
    <xf numFmtId="0" fontId="10" fillId="0" borderId="50" xfId="0" applyFont="1" applyBorder="1" applyAlignment="1">
      <alignment horizontal="center" vertical="center"/>
    </xf>
    <xf numFmtId="0" fontId="10" fillId="0" borderId="51" xfId="0" applyFont="1" applyBorder="1" applyAlignment="1">
      <alignment horizontal="center" vertical="center"/>
    </xf>
    <xf numFmtId="0" fontId="10" fillId="0" borderId="56" xfId="0" applyFont="1" applyBorder="1" applyAlignment="1">
      <alignment horizontal="center" vertical="center"/>
    </xf>
    <xf numFmtId="0" fontId="17" fillId="0" borderId="32" xfId="0" applyFont="1" applyBorder="1" applyAlignment="1">
      <alignment horizontal="center" vertical="center" wrapText="1"/>
    </xf>
    <xf numFmtId="0" fontId="17" fillId="0" borderId="33" xfId="0" applyFont="1" applyBorder="1" applyAlignment="1">
      <alignment horizontal="center" vertical="center" wrapText="1"/>
    </xf>
    <xf numFmtId="0" fontId="17" fillId="0" borderId="34" xfId="0" applyFont="1" applyBorder="1" applyAlignment="1">
      <alignment horizontal="center" vertical="center" wrapText="1"/>
    </xf>
    <xf numFmtId="14" fontId="24" fillId="0" borderId="17" xfId="0" applyNumberFormat="1" applyFont="1" applyBorder="1" applyAlignment="1">
      <alignment horizontal="center"/>
    </xf>
    <xf numFmtId="0" fontId="24" fillId="0" borderId="17" xfId="0" applyFont="1" applyBorder="1" applyAlignment="1">
      <alignment horizontal="center"/>
    </xf>
    <xf numFmtId="0" fontId="24" fillId="0" borderId="20" xfId="0" applyFont="1" applyBorder="1" applyAlignment="1">
      <alignment horizontal="center"/>
    </xf>
    <xf numFmtId="0" fontId="10" fillId="0" borderId="22" xfId="0" applyFont="1" applyBorder="1" applyAlignment="1">
      <alignment horizontal="center"/>
    </xf>
    <xf numFmtId="0" fontId="10" fillId="0" borderId="58"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42" xfId="0" applyFont="1" applyBorder="1" applyAlignment="1">
      <alignment horizontal="center" vertical="center" wrapText="1"/>
    </xf>
    <xf numFmtId="0" fontId="10" fillId="0" borderId="47" xfId="0" applyFont="1" applyBorder="1" applyAlignment="1">
      <alignment horizontal="center" vertical="center" wrapText="1"/>
    </xf>
    <xf numFmtId="3" fontId="10" fillId="0" borderId="47" xfId="0" applyNumberFormat="1" applyFont="1" applyBorder="1" applyAlignment="1">
      <alignment horizontal="center"/>
    </xf>
    <xf numFmtId="0" fontId="11" fillId="0" borderId="47" xfId="0" applyFont="1" applyBorder="1" applyAlignment="1">
      <alignment horizontal="center"/>
    </xf>
    <xf numFmtId="0" fontId="36" fillId="9" borderId="47" xfId="0" applyFont="1" applyFill="1" applyBorder="1" applyAlignment="1">
      <alignment horizontal="center" wrapText="1"/>
    </xf>
    <xf numFmtId="0" fontId="11" fillId="3" borderId="64" xfId="0" applyFont="1" applyFill="1" applyBorder="1" applyAlignment="1">
      <alignment horizontal="center"/>
    </xf>
    <xf numFmtId="0" fontId="39" fillId="0" borderId="13" xfId="0" applyFont="1" applyBorder="1" applyAlignment="1">
      <alignment horizontal="left" vertical="center" wrapText="1"/>
    </xf>
    <xf numFmtId="0" fontId="10" fillId="0" borderId="1" xfId="0" applyFont="1" applyBorder="1" applyAlignment="1">
      <alignment horizontal="left"/>
    </xf>
    <xf numFmtId="0" fontId="36" fillId="9" borderId="47" xfId="0" applyFont="1" applyFill="1" applyBorder="1" applyAlignment="1">
      <alignment horizontal="center"/>
    </xf>
    <xf numFmtId="0" fontId="48" fillId="13" borderId="55" xfId="0" applyFont="1" applyFill="1" applyBorder="1" applyAlignment="1">
      <alignment horizontal="center" vertical="center"/>
    </xf>
    <xf numFmtId="0" fontId="48" fillId="13" borderId="0" xfId="0" applyFont="1" applyFill="1" applyAlignment="1">
      <alignment horizontal="center" vertical="center"/>
    </xf>
    <xf numFmtId="0" fontId="48" fillId="13" borderId="54" xfId="0" applyFont="1" applyFill="1" applyBorder="1" applyAlignment="1">
      <alignment horizontal="center" vertical="center"/>
    </xf>
    <xf numFmtId="0" fontId="48" fillId="13" borderId="72" xfId="0" applyFont="1" applyFill="1" applyBorder="1" applyAlignment="1">
      <alignment horizontal="center" vertical="center"/>
    </xf>
    <xf numFmtId="0" fontId="48" fillId="13" borderId="73" xfId="0" applyFont="1" applyFill="1" applyBorder="1" applyAlignment="1">
      <alignment horizontal="center" vertical="center"/>
    </xf>
    <xf numFmtId="0" fontId="48" fillId="13" borderId="74" xfId="0" applyFont="1" applyFill="1" applyBorder="1" applyAlignment="1">
      <alignment horizontal="center" vertical="center"/>
    </xf>
    <xf numFmtId="0" fontId="17" fillId="13" borderId="75" xfId="0" applyFont="1" applyFill="1" applyBorder="1" applyAlignment="1">
      <alignment horizontal="left" vertical="center" wrapText="1"/>
    </xf>
    <xf numFmtId="0" fontId="17" fillId="13" borderId="76" xfId="0" applyFont="1" applyFill="1" applyBorder="1" applyAlignment="1">
      <alignment horizontal="left" vertical="center" wrapText="1"/>
    </xf>
    <xf numFmtId="0" fontId="17" fillId="13" borderId="77" xfId="0" applyFont="1" applyFill="1" applyBorder="1" applyAlignment="1">
      <alignment horizontal="left" vertical="center" wrapText="1"/>
    </xf>
    <xf numFmtId="0" fontId="17" fillId="13" borderId="55" xfId="0" applyFont="1" applyFill="1" applyBorder="1" applyAlignment="1">
      <alignment horizontal="left" vertical="center" wrapText="1"/>
    </xf>
    <xf numFmtId="0" fontId="17" fillId="13" borderId="0" xfId="0" applyFont="1" applyFill="1" applyAlignment="1">
      <alignment horizontal="left" vertical="center" wrapText="1"/>
    </xf>
    <xf numFmtId="0" fontId="17" fillId="13" borderId="54" xfId="0" applyFont="1" applyFill="1" applyBorder="1" applyAlignment="1">
      <alignment horizontal="left" vertical="center" wrapText="1"/>
    </xf>
    <xf numFmtId="0" fontId="17" fillId="13" borderId="72" xfId="0" applyFont="1" applyFill="1" applyBorder="1" applyAlignment="1">
      <alignment horizontal="left" vertical="center" wrapText="1"/>
    </xf>
    <xf numFmtId="0" fontId="17" fillId="13" borderId="73" xfId="0" applyFont="1" applyFill="1" applyBorder="1" applyAlignment="1">
      <alignment horizontal="left" vertical="center" wrapText="1"/>
    </xf>
    <xf numFmtId="0" fontId="17" fillId="13" borderId="74" xfId="0" applyFont="1" applyFill="1" applyBorder="1" applyAlignment="1">
      <alignment horizontal="left" vertical="center" wrapText="1"/>
    </xf>
  </cellXfs>
  <cellStyles count="6">
    <cellStyle name="Millares" xfId="3" builtinId="3"/>
    <cellStyle name="Moneda" xfId="4" builtinId="4"/>
    <cellStyle name="Moneda [0]" xfId="1" builtinId="7"/>
    <cellStyle name="Normal" xfId="0" builtinId="0"/>
    <cellStyle name="Normal 2" xfId="2" xr:uid="{D5172112-500D-E04A-B3D6-624F73DA4704}"/>
    <cellStyle name="Porcentaje" xfId="5" builtinId="5"/>
  </cellStyles>
  <dxfs count="237">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theme="2" tint="-9.9948118533890809E-2"/>
      </font>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006100"/>
      </font>
      <fill>
        <patternFill>
          <bgColor rgb="FFC6EFCE"/>
        </patternFill>
      </fill>
    </dxf>
    <dxf>
      <font>
        <color rgb="FF9C0006"/>
      </font>
      <fill>
        <patternFill>
          <bgColor rgb="FFFFC7CE"/>
        </patternFill>
      </fill>
    </dxf>
    <dxf>
      <fill>
        <patternFill>
          <bgColor theme="9" tint="0.79998168889431442"/>
        </patternFill>
      </fill>
    </dxf>
    <dxf>
      <font>
        <color rgb="FFFF0000"/>
      </font>
      <fill>
        <patternFill>
          <bgColor rgb="FFFFCCCC"/>
        </patternFill>
      </fill>
    </dxf>
    <dxf>
      <font>
        <color rgb="FFFF0000"/>
      </font>
      <fill>
        <patternFill>
          <bgColor rgb="FFFFCCCC"/>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FF0000"/>
      </font>
      <fill>
        <patternFill>
          <bgColor rgb="FFFFCCCC"/>
        </patternFill>
      </fill>
    </dxf>
    <dxf>
      <fill>
        <patternFill>
          <bgColor theme="9" tint="0.79998168889431442"/>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theme="9" tint="0.59996337778862885"/>
        </patternFill>
      </fill>
    </dxf>
    <dxf>
      <fill>
        <patternFill>
          <bgColor rgb="FFFF9999"/>
        </patternFill>
      </fill>
    </dxf>
    <dxf>
      <fill>
        <patternFill>
          <bgColor rgb="FFFF9999"/>
        </patternFill>
      </fill>
    </dxf>
    <dxf>
      <font>
        <color theme="1"/>
      </font>
      <fill>
        <patternFill>
          <bgColor theme="9" tint="0.79998168889431442"/>
        </patternFill>
      </fill>
    </dxf>
    <dxf>
      <fill>
        <patternFill>
          <bgColor theme="9" tint="0.39994506668294322"/>
        </patternFill>
      </fill>
    </dxf>
    <dxf>
      <font>
        <color theme="1"/>
      </font>
      <fill>
        <patternFill>
          <bgColor theme="0" tint="-0.14996795556505021"/>
        </patternFill>
      </fill>
    </dxf>
    <dxf>
      <font>
        <color theme="1"/>
      </font>
      <fill>
        <patternFill>
          <bgColor rgb="FFFF9393"/>
        </patternFill>
      </fill>
    </dxf>
    <dxf>
      <fill>
        <patternFill>
          <bgColor rgb="FFFF9999"/>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9" tint="0.39994506668294322"/>
        </patternFill>
      </fill>
    </dxf>
    <dxf>
      <fill>
        <patternFill>
          <bgColor rgb="FFFF9999"/>
        </patternFill>
      </fill>
    </dxf>
    <dxf>
      <font>
        <color rgb="FF9C0006"/>
      </font>
      <fill>
        <patternFill>
          <bgColor rgb="FFFFC7CE"/>
        </patternFill>
      </fill>
    </dxf>
    <dxf>
      <font>
        <color rgb="FF006100"/>
      </font>
      <fill>
        <patternFill>
          <bgColor rgb="FFC6EFCE"/>
        </patternFill>
      </fill>
    </dxf>
    <dxf>
      <fill>
        <patternFill>
          <bgColor theme="9" tint="0.39994506668294322"/>
        </patternFill>
      </fill>
    </dxf>
    <dxf>
      <font>
        <color rgb="FF9C0006"/>
      </font>
      <fill>
        <patternFill>
          <bgColor rgb="FFFFC7CE"/>
        </patternFill>
      </fill>
    </dxf>
    <dxf>
      <font>
        <color rgb="FF006100"/>
      </font>
      <fill>
        <patternFill>
          <bgColor rgb="FFC6EFCE"/>
        </patternFill>
      </fill>
    </dxf>
    <dxf>
      <fill>
        <patternFill>
          <bgColor rgb="FFFF9999"/>
        </patternFill>
      </fill>
    </dxf>
    <dxf>
      <fill>
        <patternFill>
          <bgColor theme="9" tint="0.39994506668294322"/>
        </patternFill>
      </fill>
    </dxf>
    <dxf>
      <font>
        <color theme="1"/>
      </font>
      <fill>
        <patternFill>
          <bgColor theme="0" tint="-0.14996795556505021"/>
        </patternFill>
      </fill>
    </dxf>
    <dxf>
      <font>
        <color theme="1"/>
      </font>
      <fill>
        <patternFill>
          <bgColor rgb="FFFF9393"/>
        </patternFill>
      </fill>
    </dxf>
    <dxf>
      <font>
        <color theme="1"/>
      </font>
      <fill>
        <patternFill>
          <bgColor theme="9" tint="0.79998168889431442"/>
        </patternFill>
      </fill>
    </dxf>
    <dxf>
      <font>
        <color theme="1"/>
      </font>
      <fill>
        <patternFill>
          <bgColor theme="9" tint="0.79998168889431442"/>
        </patternFill>
      </fill>
    </dxf>
    <dxf>
      <font>
        <color theme="1"/>
      </font>
      <fill>
        <patternFill>
          <bgColor rgb="FFFF9393"/>
        </patternFill>
      </fill>
    </dxf>
    <dxf>
      <font>
        <color theme="1"/>
      </font>
      <fill>
        <patternFill>
          <bgColor theme="0" tint="-0.14996795556505021"/>
        </patternFill>
      </fill>
    </dxf>
    <dxf>
      <fill>
        <patternFill>
          <bgColor theme="9" tint="0.39994506668294322"/>
        </patternFill>
      </fill>
    </dxf>
    <dxf>
      <fill>
        <patternFill>
          <bgColor rgb="FFFF9999"/>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FFCCCC"/>
      <color rgb="FFFF93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10/relationships/person" Target="persons/perso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28"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 Id="rId30"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2.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3.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4.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5.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7.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1003959</xdr:colOff>
      <xdr:row>1</xdr:row>
      <xdr:rowOff>44825</xdr:rowOff>
    </xdr:from>
    <xdr:to>
      <xdr:col>13</xdr:col>
      <xdr:colOff>605788</xdr:colOff>
      <xdr:row>3</xdr:row>
      <xdr:rowOff>162017</xdr:rowOff>
    </xdr:to>
    <xdr:pic>
      <xdr:nvPicPr>
        <xdr:cNvPr id="2" name="Imagen 1">
          <a:extLst>
            <a:ext uri="{FF2B5EF4-FFF2-40B4-BE49-F238E27FC236}">
              <a16:creationId xmlns:a16="http://schemas.microsoft.com/office/drawing/2014/main" id="{894F9070-62B7-460A-80D8-2BB94970CCD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840547" y="242049"/>
          <a:ext cx="659665" cy="511639"/>
        </a:xfrm>
        <a:prstGeom prst="rect">
          <a:avLst/>
        </a:prstGeom>
      </xdr:spPr>
    </xdr:pic>
    <xdr:clientData/>
  </xdr:twoCellAnchor>
  <xdr:twoCellAnchor editAs="oneCell">
    <xdr:from>
      <xdr:col>2</xdr:col>
      <xdr:colOff>439271</xdr:colOff>
      <xdr:row>1</xdr:row>
      <xdr:rowOff>44825</xdr:rowOff>
    </xdr:from>
    <xdr:to>
      <xdr:col>2</xdr:col>
      <xdr:colOff>1026011</xdr:colOff>
      <xdr:row>3</xdr:row>
      <xdr:rowOff>150479</xdr:rowOff>
    </xdr:to>
    <xdr:pic>
      <xdr:nvPicPr>
        <xdr:cNvPr id="3" name="Imagen 2">
          <a:extLst>
            <a:ext uri="{FF2B5EF4-FFF2-40B4-BE49-F238E27FC236}">
              <a16:creationId xmlns:a16="http://schemas.microsoft.com/office/drawing/2014/main" id="{BE3782DA-3F9E-4D26-B21E-7F94711062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22612" y="242049"/>
          <a:ext cx="586740" cy="5001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11</xdr:col>
      <xdr:colOff>867695</xdr:colOff>
      <xdr:row>2</xdr:row>
      <xdr:rowOff>76200</xdr:rowOff>
    </xdr:from>
    <xdr:to>
      <xdr:col>12</xdr:col>
      <xdr:colOff>353880</xdr:colOff>
      <xdr:row>4</xdr:row>
      <xdr:rowOff>176359</xdr:rowOff>
    </xdr:to>
    <xdr:pic>
      <xdr:nvPicPr>
        <xdr:cNvPr id="3" name="Imagen 2">
          <a:extLst>
            <a:ext uri="{FF2B5EF4-FFF2-40B4-BE49-F238E27FC236}">
              <a16:creationId xmlns:a16="http://schemas.microsoft.com/office/drawing/2014/main" id="{57B553CA-C0D8-46D9-B5EC-94C11769BD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26195" y="434340"/>
          <a:ext cx="659665" cy="511639"/>
        </a:xfrm>
        <a:prstGeom prst="rect">
          <a:avLst/>
        </a:prstGeom>
      </xdr:spPr>
    </xdr:pic>
    <xdr:clientData/>
  </xdr:twoCellAnchor>
  <xdr:twoCellAnchor editAs="oneCell">
    <xdr:from>
      <xdr:col>1</xdr:col>
      <xdr:colOff>830580</xdr:colOff>
      <xdr:row>2</xdr:row>
      <xdr:rowOff>76200</xdr:rowOff>
    </xdr:from>
    <xdr:to>
      <xdr:col>2</xdr:col>
      <xdr:colOff>297180</xdr:colOff>
      <xdr:row>4</xdr:row>
      <xdr:rowOff>164821</xdr:rowOff>
    </xdr:to>
    <xdr:pic>
      <xdr:nvPicPr>
        <xdr:cNvPr id="5" name="Imagen 4">
          <a:extLst>
            <a:ext uri="{FF2B5EF4-FFF2-40B4-BE49-F238E27FC236}">
              <a16:creationId xmlns:a16="http://schemas.microsoft.com/office/drawing/2014/main" id="{8B880544-D293-4388-A76D-631CB41E888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434340"/>
          <a:ext cx="586740" cy="5001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12</xdr:col>
      <xdr:colOff>46081</xdr:colOff>
      <xdr:row>2</xdr:row>
      <xdr:rowOff>53789</xdr:rowOff>
    </xdr:from>
    <xdr:to>
      <xdr:col>12</xdr:col>
      <xdr:colOff>705746</xdr:colOff>
      <xdr:row>4</xdr:row>
      <xdr:rowOff>153051</xdr:rowOff>
    </xdr:to>
    <xdr:pic>
      <xdr:nvPicPr>
        <xdr:cNvPr id="2" name="Imagen 1">
          <a:extLst>
            <a:ext uri="{FF2B5EF4-FFF2-40B4-BE49-F238E27FC236}">
              <a16:creationId xmlns:a16="http://schemas.microsoft.com/office/drawing/2014/main" id="{51F99A01-525F-436D-B594-A3CB3F08D20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18128" y="412377"/>
          <a:ext cx="659665" cy="511639"/>
        </a:xfrm>
        <a:prstGeom prst="rect">
          <a:avLst/>
        </a:prstGeom>
      </xdr:spPr>
    </xdr:pic>
    <xdr:clientData/>
  </xdr:twoCellAnchor>
  <xdr:twoCellAnchor editAs="oneCell">
    <xdr:from>
      <xdr:col>1</xdr:col>
      <xdr:colOff>824754</xdr:colOff>
      <xdr:row>2</xdr:row>
      <xdr:rowOff>53789</xdr:rowOff>
    </xdr:from>
    <xdr:to>
      <xdr:col>2</xdr:col>
      <xdr:colOff>290906</xdr:colOff>
      <xdr:row>4</xdr:row>
      <xdr:rowOff>141513</xdr:rowOff>
    </xdr:to>
    <xdr:pic>
      <xdr:nvPicPr>
        <xdr:cNvPr id="4" name="Imagen 3">
          <a:extLst>
            <a:ext uri="{FF2B5EF4-FFF2-40B4-BE49-F238E27FC236}">
              <a16:creationId xmlns:a16="http://schemas.microsoft.com/office/drawing/2014/main" id="{8C3CE82D-6B32-4D66-AF5F-BE84244065A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65413" y="412377"/>
          <a:ext cx="586740" cy="5001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267181</xdr:colOff>
      <xdr:row>1</xdr:row>
      <xdr:rowOff>57979</xdr:rowOff>
    </xdr:from>
    <xdr:to>
      <xdr:col>3</xdr:col>
      <xdr:colOff>70872</xdr:colOff>
      <xdr:row>3</xdr:row>
      <xdr:rowOff>148462</xdr:rowOff>
    </xdr:to>
    <xdr:pic>
      <xdr:nvPicPr>
        <xdr:cNvPr id="2" name="Imagen 1">
          <a:extLst>
            <a:ext uri="{FF2B5EF4-FFF2-40B4-BE49-F238E27FC236}">
              <a16:creationId xmlns:a16="http://schemas.microsoft.com/office/drawing/2014/main" id="{66B8A052-D4A7-46AD-A75C-409C61C64DB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1433041" y="240859"/>
          <a:ext cx="1328108" cy="501963"/>
        </a:xfrm>
        <a:prstGeom prst="rect">
          <a:avLst/>
        </a:prstGeom>
      </xdr:spPr>
    </xdr:pic>
    <xdr:clientData/>
  </xdr:twoCellAnchor>
  <xdr:twoCellAnchor editAs="oneCell">
    <xdr:from>
      <xdr:col>17</xdr:col>
      <xdr:colOff>474945</xdr:colOff>
      <xdr:row>0</xdr:row>
      <xdr:rowOff>102366</xdr:rowOff>
    </xdr:from>
    <xdr:to>
      <xdr:col>17</xdr:col>
      <xdr:colOff>1954944</xdr:colOff>
      <xdr:row>4</xdr:row>
      <xdr:rowOff>52097</xdr:rowOff>
    </xdr:to>
    <xdr:pic>
      <xdr:nvPicPr>
        <xdr:cNvPr id="3" name="Imagen 2">
          <a:extLst>
            <a:ext uri="{FF2B5EF4-FFF2-40B4-BE49-F238E27FC236}">
              <a16:creationId xmlns:a16="http://schemas.microsoft.com/office/drawing/2014/main" id="{42EEC1CB-0E29-42C0-A662-32D5129BB53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7383725" y="102366"/>
          <a:ext cx="1479999" cy="77840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933587</xdr:colOff>
      <xdr:row>1</xdr:row>
      <xdr:rowOff>62754</xdr:rowOff>
    </xdr:from>
    <xdr:to>
      <xdr:col>17</xdr:col>
      <xdr:colOff>1593252</xdr:colOff>
      <xdr:row>3</xdr:row>
      <xdr:rowOff>162016</xdr:rowOff>
    </xdr:to>
    <xdr:pic>
      <xdr:nvPicPr>
        <xdr:cNvPr id="3" name="Imagen 2">
          <a:extLst>
            <a:ext uri="{FF2B5EF4-FFF2-40B4-BE49-F238E27FC236}">
              <a16:creationId xmlns:a16="http://schemas.microsoft.com/office/drawing/2014/main" id="{8FD7AD88-E7E1-40E4-837F-42F67AFDBFB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80175" y="242048"/>
          <a:ext cx="659665" cy="511639"/>
        </a:xfrm>
        <a:prstGeom prst="rect">
          <a:avLst/>
        </a:prstGeom>
      </xdr:spPr>
    </xdr:pic>
    <xdr:clientData/>
  </xdr:twoCellAnchor>
  <xdr:twoCellAnchor editAs="oneCell">
    <xdr:from>
      <xdr:col>2</xdr:col>
      <xdr:colOff>797860</xdr:colOff>
      <xdr:row>1</xdr:row>
      <xdr:rowOff>62754</xdr:rowOff>
    </xdr:from>
    <xdr:to>
      <xdr:col>2</xdr:col>
      <xdr:colOff>1384600</xdr:colOff>
      <xdr:row>3</xdr:row>
      <xdr:rowOff>150478</xdr:rowOff>
    </xdr:to>
    <xdr:pic>
      <xdr:nvPicPr>
        <xdr:cNvPr id="5" name="Imagen 4">
          <a:extLst>
            <a:ext uri="{FF2B5EF4-FFF2-40B4-BE49-F238E27FC236}">
              <a16:creationId xmlns:a16="http://schemas.microsoft.com/office/drawing/2014/main" id="{E1478AE6-9369-40BC-9BD4-4B2C9DE4EEC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21860" y="242048"/>
          <a:ext cx="586740" cy="500101"/>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284368</xdr:colOff>
      <xdr:row>23</xdr:row>
      <xdr:rowOff>118752</xdr:rowOff>
    </xdr:from>
    <xdr:to>
      <xdr:col>12</xdr:col>
      <xdr:colOff>1140862</xdr:colOff>
      <xdr:row>26</xdr:row>
      <xdr:rowOff>58668</xdr:rowOff>
    </xdr:to>
    <xdr:pic>
      <xdr:nvPicPr>
        <xdr:cNvPr id="3" name="Imagen 3">
          <a:extLst>
            <a:ext uri="{FF2B5EF4-FFF2-40B4-BE49-F238E27FC236}">
              <a16:creationId xmlns:a16="http://schemas.microsoft.com/office/drawing/2014/main" id="{7055F126-FCFC-4120-82C3-1B7A4C8A6548}"/>
            </a:ext>
          </a:extLst>
        </xdr:cNvPr>
        <xdr:cNvPicPr>
          <a:picLocks noChangeAspect="1"/>
        </xdr:cNvPicPr>
      </xdr:nvPicPr>
      <xdr:blipFill rotWithShape="1">
        <a:blip xmlns:r="http://schemas.openxmlformats.org/officeDocument/2006/relationships" r:embed="rId1"/>
        <a:srcRect l="71153" t="43432" r="3531" b="49160"/>
        <a:stretch/>
      </xdr:blipFill>
      <xdr:spPr>
        <a:xfrm>
          <a:off x="12425568" y="4309752"/>
          <a:ext cx="3472694" cy="536181"/>
        </a:xfrm>
        <a:prstGeom prst="rect">
          <a:avLst/>
        </a:prstGeom>
      </xdr:spPr>
    </xdr:pic>
    <xdr:clientData/>
  </xdr:twoCellAnchor>
  <xdr:oneCellAnchor>
    <xdr:from>
      <xdr:col>10</xdr:col>
      <xdr:colOff>347868</xdr:colOff>
      <xdr:row>134</xdr:row>
      <xdr:rowOff>106052</xdr:rowOff>
    </xdr:from>
    <xdr:ext cx="3483075" cy="530632"/>
    <xdr:pic>
      <xdr:nvPicPr>
        <xdr:cNvPr id="5" name="Imagen 4">
          <a:extLst>
            <a:ext uri="{FF2B5EF4-FFF2-40B4-BE49-F238E27FC236}">
              <a16:creationId xmlns:a16="http://schemas.microsoft.com/office/drawing/2014/main" id="{0459A69C-9E40-41C0-8822-B0A3C7682CEC}"/>
            </a:ext>
          </a:extLst>
        </xdr:cNvPr>
        <xdr:cNvPicPr>
          <a:picLocks noChangeAspect="1"/>
        </xdr:cNvPicPr>
      </xdr:nvPicPr>
      <xdr:blipFill rotWithShape="1">
        <a:blip xmlns:r="http://schemas.openxmlformats.org/officeDocument/2006/relationships" r:embed="rId1"/>
        <a:srcRect l="71153" t="43432" r="3531" b="49160"/>
        <a:stretch/>
      </xdr:blipFill>
      <xdr:spPr>
        <a:xfrm>
          <a:off x="12513198" y="26012147"/>
          <a:ext cx="3483075" cy="530632"/>
        </a:xfrm>
        <a:prstGeom prst="rect">
          <a:avLst/>
        </a:prstGeom>
      </xdr:spPr>
    </xdr:pic>
    <xdr:clientData/>
  </xdr:oneCellAnchor>
  <xdr:twoCellAnchor editAs="oneCell">
    <xdr:from>
      <xdr:col>12</xdr:col>
      <xdr:colOff>189515</xdr:colOff>
      <xdr:row>2</xdr:row>
      <xdr:rowOff>57150</xdr:rowOff>
    </xdr:from>
    <xdr:to>
      <xdr:col>12</xdr:col>
      <xdr:colOff>854895</xdr:colOff>
      <xdr:row>4</xdr:row>
      <xdr:rowOff>149689</xdr:rowOff>
    </xdr:to>
    <xdr:pic>
      <xdr:nvPicPr>
        <xdr:cNvPr id="4" name="Imagen 3">
          <a:extLst>
            <a:ext uri="{FF2B5EF4-FFF2-40B4-BE49-F238E27FC236}">
              <a16:creationId xmlns:a16="http://schemas.microsoft.com/office/drawing/2014/main" id="{24F23372-32C6-4C2A-A57E-D84F18AB18E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981840" y="409575"/>
          <a:ext cx="659665" cy="511639"/>
        </a:xfrm>
        <a:prstGeom prst="rect">
          <a:avLst/>
        </a:prstGeom>
      </xdr:spPr>
    </xdr:pic>
    <xdr:clientData/>
  </xdr:twoCellAnchor>
  <xdr:twoCellAnchor editAs="oneCell">
    <xdr:from>
      <xdr:col>1</xdr:col>
      <xdr:colOff>942975</xdr:colOff>
      <xdr:row>2</xdr:row>
      <xdr:rowOff>57150</xdr:rowOff>
    </xdr:from>
    <xdr:to>
      <xdr:col>2</xdr:col>
      <xdr:colOff>300990</xdr:colOff>
      <xdr:row>4</xdr:row>
      <xdr:rowOff>130531</xdr:rowOff>
    </xdr:to>
    <xdr:pic>
      <xdr:nvPicPr>
        <xdr:cNvPr id="6" name="Imagen 5">
          <a:extLst>
            <a:ext uri="{FF2B5EF4-FFF2-40B4-BE49-F238E27FC236}">
              <a16:creationId xmlns:a16="http://schemas.microsoft.com/office/drawing/2014/main" id="{BCE0116C-AD3A-49A9-8444-6F208B8387A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85875" y="409575"/>
          <a:ext cx="586740" cy="50010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F5E85A59-ED1F-4523-9BCA-D9EEA5B78AC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2A863F77-6DF0-4233-8DA2-3B9E7252A41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12</xdr:col>
      <xdr:colOff>59975</xdr:colOff>
      <xdr:row>2</xdr:row>
      <xdr:rowOff>53340</xdr:rowOff>
    </xdr:from>
    <xdr:to>
      <xdr:col>12</xdr:col>
      <xdr:colOff>719640</xdr:colOff>
      <xdr:row>4</xdr:row>
      <xdr:rowOff>153499</xdr:rowOff>
    </xdr:to>
    <xdr:pic>
      <xdr:nvPicPr>
        <xdr:cNvPr id="3" name="Imagen 2">
          <a:extLst>
            <a:ext uri="{FF2B5EF4-FFF2-40B4-BE49-F238E27FC236}">
              <a16:creationId xmlns:a16="http://schemas.microsoft.com/office/drawing/2014/main" id="{FCEEEDC4-8D39-49A4-B00F-1BD488679D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26195" y="411480"/>
          <a:ext cx="659665" cy="511639"/>
        </a:xfrm>
        <a:prstGeom prst="rect">
          <a:avLst/>
        </a:prstGeom>
      </xdr:spPr>
    </xdr:pic>
    <xdr:clientData/>
  </xdr:twoCellAnchor>
  <xdr:twoCellAnchor editAs="oneCell">
    <xdr:from>
      <xdr:col>1</xdr:col>
      <xdr:colOff>830580</xdr:colOff>
      <xdr:row>2</xdr:row>
      <xdr:rowOff>53340</xdr:rowOff>
    </xdr:from>
    <xdr:to>
      <xdr:col>2</xdr:col>
      <xdr:colOff>297180</xdr:colOff>
      <xdr:row>4</xdr:row>
      <xdr:rowOff>141961</xdr:rowOff>
    </xdr:to>
    <xdr:pic>
      <xdr:nvPicPr>
        <xdr:cNvPr id="5" name="Imagen 4">
          <a:extLst>
            <a:ext uri="{FF2B5EF4-FFF2-40B4-BE49-F238E27FC236}">
              <a16:creationId xmlns:a16="http://schemas.microsoft.com/office/drawing/2014/main" id="{37829B51-9188-48FF-B359-FD38370B92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411480"/>
          <a:ext cx="586740" cy="5001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12</xdr:col>
      <xdr:colOff>67595</xdr:colOff>
      <xdr:row>2</xdr:row>
      <xdr:rowOff>60960</xdr:rowOff>
    </xdr:from>
    <xdr:to>
      <xdr:col>12</xdr:col>
      <xdr:colOff>727260</xdr:colOff>
      <xdr:row>4</xdr:row>
      <xdr:rowOff>161119</xdr:rowOff>
    </xdr:to>
    <xdr:pic>
      <xdr:nvPicPr>
        <xdr:cNvPr id="3" name="Imagen 2">
          <a:extLst>
            <a:ext uri="{FF2B5EF4-FFF2-40B4-BE49-F238E27FC236}">
              <a16:creationId xmlns:a16="http://schemas.microsoft.com/office/drawing/2014/main" id="{6D4B0A53-187D-4338-86BD-30CA5187B2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3815" y="419100"/>
          <a:ext cx="659665" cy="511639"/>
        </a:xfrm>
        <a:prstGeom prst="rect">
          <a:avLst/>
        </a:prstGeom>
      </xdr:spPr>
    </xdr:pic>
    <xdr:clientData/>
  </xdr:twoCellAnchor>
  <xdr:twoCellAnchor editAs="oneCell">
    <xdr:from>
      <xdr:col>1</xdr:col>
      <xdr:colOff>838200</xdr:colOff>
      <xdr:row>2</xdr:row>
      <xdr:rowOff>60960</xdr:rowOff>
    </xdr:from>
    <xdr:to>
      <xdr:col>2</xdr:col>
      <xdr:colOff>304800</xdr:colOff>
      <xdr:row>4</xdr:row>
      <xdr:rowOff>149581</xdr:rowOff>
    </xdr:to>
    <xdr:pic>
      <xdr:nvPicPr>
        <xdr:cNvPr id="5" name="Imagen 4">
          <a:extLst>
            <a:ext uri="{FF2B5EF4-FFF2-40B4-BE49-F238E27FC236}">
              <a16:creationId xmlns:a16="http://schemas.microsoft.com/office/drawing/2014/main" id="{8D28CC0A-E778-401F-9BE0-0D7049DDAC8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81100" y="419100"/>
          <a:ext cx="586740" cy="50010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12</xdr:col>
      <xdr:colOff>59975</xdr:colOff>
      <xdr:row>2</xdr:row>
      <xdr:rowOff>45720</xdr:rowOff>
    </xdr:from>
    <xdr:to>
      <xdr:col>12</xdr:col>
      <xdr:colOff>719640</xdr:colOff>
      <xdr:row>4</xdr:row>
      <xdr:rowOff>145879</xdr:rowOff>
    </xdr:to>
    <xdr:pic>
      <xdr:nvPicPr>
        <xdr:cNvPr id="3" name="Imagen 2">
          <a:extLst>
            <a:ext uri="{FF2B5EF4-FFF2-40B4-BE49-F238E27FC236}">
              <a16:creationId xmlns:a16="http://schemas.microsoft.com/office/drawing/2014/main" id="{7E115227-BE5E-4206-9915-A7387CACF6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26195" y="403860"/>
          <a:ext cx="659665" cy="511639"/>
        </a:xfrm>
        <a:prstGeom prst="rect">
          <a:avLst/>
        </a:prstGeom>
      </xdr:spPr>
    </xdr:pic>
    <xdr:clientData/>
  </xdr:twoCellAnchor>
  <xdr:twoCellAnchor editAs="oneCell">
    <xdr:from>
      <xdr:col>1</xdr:col>
      <xdr:colOff>830580</xdr:colOff>
      <xdr:row>2</xdr:row>
      <xdr:rowOff>45720</xdr:rowOff>
    </xdr:from>
    <xdr:to>
      <xdr:col>2</xdr:col>
      <xdr:colOff>297180</xdr:colOff>
      <xdr:row>4</xdr:row>
      <xdr:rowOff>134341</xdr:rowOff>
    </xdr:to>
    <xdr:pic>
      <xdr:nvPicPr>
        <xdr:cNvPr id="5" name="Imagen 4">
          <a:extLst>
            <a:ext uri="{FF2B5EF4-FFF2-40B4-BE49-F238E27FC236}">
              <a16:creationId xmlns:a16="http://schemas.microsoft.com/office/drawing/2014/main" id="{468F2EE7-8422-4D7A-9E71-7BC5FC40BB1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403860"/>
          <a:ext cx="586740" cy="50010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5376207D-65EE-4E93-8B7A-C5A75620D3D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4</xdr:row>
      <xdr:rowOff>223390</xdr:rowOff>
    </xdr:to>
    <xdr:pic>
      <xdr:nvPicPr>
        <xdr:cNvPr id="3" name="Imagen 2">
          <a:extLst>
            <a:ext uri="{FF2B5EF4-FFF2-40B4-BE49-F238E27FC236}">
              <a16:creationId xmlns:a16="http://schemas.microsoft.com/office/drawing/2014/main" id="{A036E290-7CA6-41E1-BEB6-86B18C0F69F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D3C7C7FF-B62A-4684-A4D7-E433B55A42B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CB8C4F1D-EE1D-4233-AF24-1BF847E604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892AE38B-F93C-43B2-B4DC-7DE9391934C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C80796AD-34F4-47AF-869E-3E6030BFF55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A14AAEAD-D38B-44FD-8D4D-24EAA9AA6AC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65CF3A20-1897-4E51-9E96-2482EE0F43E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2D784FBC-9C9A-41BA-AC32-9314D89341F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605A3F8D-6005-4E37-860F-8F3362FA0BA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9C74907C-462F-4660-995F-3840D4B634E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72329"/>
          <a:ext cx="1322732" cy="44862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94406C3A-1817-4D7F-9DC4-E8F5220E7123}"/>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96650" y="487019"/>
          <a:ext cx="1473475" cy="723161"/>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B22AC768-33AD-4587-96BF-7D408685037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01844"/>
          <a:ext cx="1318922" cy="44100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AB66065D-4988-495D-8D06-F47738E129E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79505" y="416534"/>
          <a:ext cx="1469665" cy="715541"/>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528844</xdr:colOff>
      <xdr:row>2</xdr:row>
      <xdr:rowOff>143704</xdr:rowOff>
    </xdr:from>
    <xdr:to>
      <xdr:col>2</xdr:col>
      <xdr:colOff>727626</xdr:colOff>
      <xdr:row>4</xdr:row>
      <xdr:rowOff>173227</xdr:rowOff>
    </xdr:to>
    <xdr:pic>
      <xdr:nvPicPr>
        <xdr:cNvPr id="2" name="Imagen 1">
          <a:extLst>
            <a:ext uri="{FF2B5EF4-FFF2-40B4-BE49-F238E27FC236}">
              <a16:creationId xmlns:a16="http://schemas.microsoft.com/office/drawing/2014/main" id="{5DC83C3A-8DF1-4B8E-BCAB-432C3B02A3F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71744" y="501844"/>
          <a:ext cx="1318922" cy="441003"/>
        </a:xfrm>
        <a:prstGeom prst="rect">
          <a:avLst/>
        </a:prstGeom>
      </xdr:spPr>
    </xdr:pic>
    <xdr:clientData/>
  </xdr:twoCellAnchor>
  <xdr:twoCellAnchor editAs="oneCell">
    <xdr:from>
      <xdr:col>11</xdr:col>
      <xdr:colOff>428625</xdr:colOff>
      <xdr:row>2</xdr:row>
      <xdr:rowOff>58394</xdr:rowOff>
    </xdr:from>
    <xdr:to>
      <xdr:col>12</xdr:col>
      <xdr:colOff>1082950</xdr:colOff>
      <xdr:row>4</xdr:row>
      <xdr:rowOff>362455</xdr:rowOff>
    </xdr:to>
    <xdr:pic>
      <xdr:nvPicPr>
        <xdr:cNvPr id="3" name="Imagen 2">
          <a:extLst>
            <a:ext uri="{FF2B5EF4-FFF2-40B4-BE49-F238E27FC236}">
              <a16:creationId xmlns:a16="http://schemas.microsoft.com/office/drawing/2014/main" id="{122CC1A8-3D16-4D6D-8E6B-1F53ABADE3D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79505" y="416534"/>
          <a:ext cx="1469665" cy="715541"/>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12</xdr:col>
      <xdr:colOff>59975</xdr:colOff>
      <xdr:row>2</xdr:row>
      <xdr:rowOff>45720</xdr:rowOff>
    </xdr:from>
    <xdr:to>
      <xdr:col>12</xdr:col>
      <xdr:colOff>719640</xdr:colOff>
      <xdr:row>4</xdr:row>
      <xdr:rowOff>145879</xdr:rowOff>
    </xdr:to>
    <xdr:pic>
      <xdr:nvPicPr>
        <xdr:cNvPr id="3" name="Imagen 2">
          <a:extLst>
            <a:ext uri="{FF2B5EF4-FFF2-40B4-BE49-F238E27FC236}">
              <a16:creationId xmlns:a16="http://schemas.microsoft.com/office/drawing/2014/main" id="{7CA95DE4-FD8D-489F-9A5B-562EE78FEDA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26195" y="403860"/>
          <a:ext cx="659665" cy="511639"/>
        </a:xfrm>
        <a:prstGeom prst="rect">
          <a:avLst/>
        </a:prstGeom>
      </xdr:spPr>
    </xdr:pic>
    <xdr:clientData/>
  </xdr:twoCellAnchor>
  <xdr:twoCellAnchor editAs="oneCell">
    <xdr:from>
      <xdr:col>1</xdr:col>
      <xdr:colOff>830580</xdr:colOff>
      <xdr:row>2</xdr:row>
      <xdr:rowOff>45720</xdr:rowOff>
    </xdr:from>
    <xdr:to>
      <xdr:col>2</xdr:col>
      <xdr:colOff>297180</xdr:colOff>
      <xdr:row>4</xdr:row>
      <xdr:rowOff>134341</xdr:rowOff>
    </xdr:to>
    <xdr:pic>
      <xdr:nvPicPr>
        <xdr:cNvPr id="5" name="Imagen 4">
          <a:extLst>
            <a:ext uri="{FF2B5EF4-FFF2-40B4-BE49-F238E27FC236}">
              <a16:creationId xmlns:a16="http://schemas.microsoft.com/office/drawing/2014/main" id="{0072784A-90FB-4205-90C8-71C253DA938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403860"/>
          <a:ext cx="586740" cy="50010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538369</xdr:colOff>
      <xdr:row>2</xdr:row>
      <xdr:rowOff>57979</xdr:rowOff>
    </xdr:from>
    <xdr:to>
      <xdr:col>2</xdr:col>
      <xdr:colOff>737151</xdr:colOff>
      <xdr:row>4</xdr:row>
      <xdr:rowOff>87502</xdr:rowOff>
    </xdr:to>
    <xdr:pic>
      <xdr:nvPicPr>
        <xdr:cNvPr id="2" name="Imagen 1">
          <a:extLst>
            <a:ext uri="{FF2B5EF4-FFF2-40B4-BE49-F238E27FC236}">
              <a16:creationId xmlns:a16="http://schemas.microsoft.com/office/drawing/2014/main" id="{8233F92A-B026-48F5-A999-E442CA8F9A7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51128"/>
        <a:stretch/>
      </xdr:blipFill>
      <xdr:spPr>
        <a:xfrm>
          <a:off x="881269" y="416119"/>
          <a:ext cx="1326542" cy="441003"/>
        </a:xfrm>
        <a:prstGeom prst="rect">
          <a:avLst/>
        </a:prstGeom>
      </xdr:spPr>
    </xdr:pic>
    <xdr:clientData/>
  </xdr:twoCellAnchor>
  <xdr:twoCellAnchor editAs="oneCell">
    <xdr:from>
      <xdr:col>11</xdr:col>
      <xdr:colOff>381000</xdr:colOff>
      <xdr:row>1</xdr:row>
      <xdr:rowOff>144119</xdr:rowOff>
    </xdr:from>
    <xdr:to>
      <xdr:col>12</xdr:col>
      <xdr:colOff>1035325</xdr:colOff>
      <xdr:row>5</xdr:row>
      <xdr:rowOff>23365</xdr:rowOff>
    </xdr:to>
    <xdr:pic>
      <xdr:nvPicPr>
        <xdr:cNvPr id="3" name="Imagen 2">
          <a:extLst>
            <a:ext uri="{FF2B5EF4-FFF2-40B4-BE49-F238E27FC236}">
              <a16:creationId xmlns:a16="http://schemas.microsoft.com/office/drawing/2014/main" id="{5353B85D-BB45-42DF-BED0-BA3E581016B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64665"/>
        <a:stretch/>
      </xdr:blipFill>
      <xdr:spPr>
        <a:xfrm>
          <a:off x="11254740" y="319379"/>
          <a:ext cx="1477285" cy="679346"/>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12</xdr:col>
      <xdr:colOff>128555</xdr:colOff>
      <xdr:row>2</xdr:row>
      <xdr:rowOff>45720</xdr:rowOff>
    </xdr:from>
    <xdr:to>
      <xdr:col>12</xdr:col>
      <xdr:colOff>788220</xdr:colOff>
      <xdr:row>4</xdr:row>
      <xdr:rowOff>161119</xdr:rowOff>
    </xdr:to>
    <xdr:pic>
      <xdr:nvPicPr>
        <xdr:cNvPr id="3" name="Imagen 2">
          <a:extLst>
            <a:ext uri="{FF2B5EF4-FFF2-40B4-BE49-F238E27FC236}">
              <a16:creationId xmlns:a16="http://schemas.microsoft.com/office/drawing/2014/main" id="{53F34FBC-6517-42C9-90F9-CAE6227541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49055" y="396240"/>
          <a:ext cx="659665" cy="511639"/>
        </a:xfrm>
        <a:prstGeom prst="rect">
          <a:avLst/>
        </a:prstGeom>
      </xdr:spPr>
    </xdr:pic>
    <xdr:clientData/>
  </xdr:twoCellAnchor>
  <xdr:twoCellAnchor editAs="oneCell">
    <xdr:from>
      <xdr:col>1</xdr:col>
      <xdr:colOff>853440</xdr:colOff>
      <xdr:row>2</xdr:row>
      <xdr:rowOff>45720</xdr:rowOff>
    </xdr:from>
    <xdr:to>
      <xdr:col>2</xdr:col>
      <xdr:colOff>320040</xdr:colOff>
      <xdr:row>4</xdr:row>
      <xdr:rowOff>149581</xdr:rowOff>
    </xdr:to>
    <xdr:pic>
      <xdr:nvPicPr>
        <xdr:cNvPr id="5" name="Imagen 4">
          <a:extLst>
            <a:ext uri="{FF2B5EF4-FFF2-40B4-BE49-F238E27FC236}">
              <a16:creationId xmlns:a16="http://schemas.microsoft.com/office/drawing/2014/main" id="{38CF40B2-AA94-4F00-B008-09C9F27E726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6340" y="396240"/>
          <a:ext cx="586740" cy="50010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12</xdr:col>
      <xdr:colOff>151415</xdr:colOff>
      <xdr:row>2</xdr:row>
      <xdr:rowOff>45720</xdr:rowOff>
    </xdr:from>
    <xdr:to>
      <xdr:col>12</xdr:col>
      <xdr:colOff>811080</xdr:colOff>
      <xdr:row>4</xdr:row>
      <xdr:rowOff>161119</xdr:rowOff>
    </xdr:to>
    <xdr:pic>
      <xdr:nvPicPr>
        <xdr:cNvPr id="3" name="Imagen 2">
          <a:extLst>
            <a:ext uri="{FF2B5EF4-FFF2-40B4-BE49-F238E27FC236}">
              <a16:creationId xmlns:a16="http://schemas.microsoft.com/office/drawing/2014/main" id="{D47A27CE-7C25-4A43-A759-A4788023CB4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030995" y="396240"/>
          <a:ext cx="659665" cy="511639"/>
        </a:xfrm>
        <a:prstGeom prst="rect">
          <a:avLst/>
        </a:prstGeom>
      </xdr:spPr>
    </xdr:pic>
    <xdr:clientData/>
  </xdr:twoCellAnchor>
  <xdr:twoCellAnchor editAs="oneCell">
    <xdr:from>
      <xdr:col>1</xdr:col>
      <xdr:colOff>830580</xdr:colOff>
      <xdr:row>2</xdr:row>
      <xdr:rowOff>45720</xdr:rowOff>
    </xdr:from>
    <xdr:to>
      <xdr:col>2</xdr:col>
      <xdr:colOff>297180</xdr:colOff>
      <xdr:row>4</xdr:row>
      <xdr:rowOff>149581</xdr:rowOff>
    </xdr:to>
    <xdr:pic>
      <xdr:nvPicPr>
        <xdr:cNvPr id="5" name="Imagen 4">
          <a:extLst>
            <a:ext uri="{FF2B5EF4-FFF2-40B4-BE49-F238E27FC236}">
              <a16:creationId xmlns:a16="http://schemas.microsoft.com/office/drawing/2014/main" id="{D1D3C009-A469-424B-9F04-47AC99A471D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73480" y="396240"/>
          <a:ext cx="586740" cy="50010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Maria Carolina Escobar Solano" id="{0721118E-0A3C-4DD6-96DD-B84261E6F9A0}" userId="mescobars@mincultura.gov.co" providerId="PeoplePicker"/>
  <person displayName="Karem Lizette Cespedes Hernandez" id="{607802C6-ED61-4145-96FA-E632231150E4}" userId="S::kcespedes@mincultura.gov.co::3de2e831-bc30-4a18-9392-48608aea6340"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T32" dT="2023-12-05T21:46:10.68" personId="{607802C6-ED61-4145-96FA-E632231150E4}" id="{5E6E809F-4CE1-4AAB-9D61-1EC5669C48E6}">
    <text>@Maria Carolina Escobar Solano Revisado en RUP, los datos del contrato así como su valor concuerdan</text>
    <mentions>
      <mention mentionpersonId="{0721118E-0A3C-4DD6-96DD-B84261E6F9A0}" mentionId="{317E7638-F620-42F5-A3E7-97025C89BB7B}" startIndex="0" length="30"/>
    </mentions>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3A4FA-19E2-7B4C-B802-93BA4A470ACA}">
  <sheetPr codeName="Hoja1">
    <pageSetUpPr fitToPage="1"/>
  </sheetPr>
  <dimension ref="A1:T204"/>
  <sheetViews>
    <sheetView tabSelected="1" view="pageBreakPreview" zoomScale="85" zoomScaleNormal="85" zoomScaleSheetLayoutView="85" workbookViewId="0">
      <selection activeCell="I11" sqref="I11:N11"/>
    </sheetView>
  </sheetViews>
  <sheetFormatPr baseColWidth="10" defaultColWidth="11" defaultRowHeight="15.75" customHeight="1" x14ac:dyDescent="0.3"/>
  <cols>
    <col min="2" max="2" width="4.5" style="37" customWidth="1"/>
    <col min="3" max="3" width="23.19921875" style="38" customWidth="1"/>
    <col min="4" max="4" width="23.19921875" style="39" customWidth="1"/>
    <col min="5" max="5" width="16.5" style="39" customWidth="1"/>
    <col min="6" max="6" width="15.69921875" style="37" customWidth="1"/>
    <col min="7" max="8" width="12.19921875" style="40" customWidth="1"/>
    <col min="9" max="9" width="30" style="39" customWidth="1"/>
    <col min="10" max="10" width="19.8984375" style="39" customWidth="1"/>
    <col min="11" max="11" width="15.19921875" style="39" customWidth="1"/>
    <col min="12" max="12" width="11.19921875" style="39"/>
    <col min="13" max="13" width="13.8984375" style="39" customWidth="1"/>
    <col min="14" max="14" width="18.19921875" style="39" customWidth="1"/>
    <col min="16" max="16" width="8.69921875" customWidth="1"/>
    <col min="17" max="17" width="20" customWidth="1"/>
    <col min="18" max="18" width="24.3984375" style="50" customWidth="1"/>
    <col min="19" max="19" width="18.69921875" customWidth="1"/>
  </cols>
  <sheetData>
    <row r="1" spans="1:20" ht="15.6" x14ac:dyDescent="0.3">
      <c r="Q1" t="str">
        <f>D7</f>
        <v>MC-SA-PMC-006-2024</v>
      </c>
      <c r="R1" s="50" t="str">
        <f>E15</f>
        <v>CONSORCIO OBRAS DICO</v>
      </c>
      <c r="S1" t="s">
        <v>0</v>
      </c>
    </row>
    <row r="2" spans="1:20" ht="15.6" x14ac:dyDescent="0.3">
      <c r="B2" s="283"/>
      <c r="C2" s="284"/>
      <c r="D2" s="289" t="s">
        <v>1</v>
      </c>
      <c r="E2" s="290"/>
      <c r="F2" s="290"/>
      <c r="G2" s="290"/>
      <c r="H2" s="290"/>
      <c r="I2" s="290"/>
      <c r="J2" s="290"/>
      <c r="K2" s="290"/>
      <c r="L2" s="291"/>
      <c r="M2" s="283"/>
      <c r="N2" s="284"/>
      <c r="Q2" t="str">
        <f>D8</f>
        <v>"REALIZAR LAS OBRAS DE PRIMEROS AUXILIOS Y REPARACIONES LOCATIVAS PARA LOS INMUEBLES DENOMINADOS EDIFICIO CENTRAL Y LA TORRE DOCENTE EN EL HOSPITAL SAN JUAN DE DIOS E INSTITUTO MATERNO INFANTIL"</v>
      </c>
      <c r="R2" s="50" t="str">
        <f>E13</f>
        <v>LUIS CARLOS OROZCO CASTRO</v>
      </c>
      <c r="S2" t="str">
        <f>J15</f>
        <v>CYCO INGENIERÍA S.A.S.</v>
      </c>
      <c r="T2" s="142">
        <f>N15</f>
        <v>0.5</v>
      </c>
    </row>
    <row r="3" spans="1:20" ht="15.6" x14ac:dyDescent="0.3">
      <c r="B3" s="285"/>
      <c r="C3" s="286"/>
      <c r="D3" s="289" t="s">
        <v>2</v>
      </c>
      <c r="E3" s="290"/>
      <c r="F3" s="290"/>
      <c r="G3" s="290"/>
      <c r="H3" s="290"/>
      <c r="I3" s="290"/>
      <c r="J3" s="290"/>
      <c r="K3" s="290"/>
      <c r="L3" s="291"/>
      <c r="M3" s="285"/>
      <c r="N3" s="286"/>
      <c r="Q3" s="75">
        <f>D10</f>
        <v>980545587</v>
      </c>
      <c r="R3" s="50" t="str">
        <f>J14</f>
        <v>70202-326327 TLM</v>
      </c>
      <c r="S3" t="str">
        <f>J16</f>
        <v>DIEGO FERNANDO CÉSPEDES CONTRERAS</v>
      </c>
      <c r="T3" s="142">
        <f>N16</f>
        <v>0.5</v>
      </c>
    </row>
    <row r="4" spans="1:20" ht="15.6" x14ac:dyDescent="0.3">
      <c r="B4" s="287"/>
      <c r="C4" s="288"/>
      <c r="D4" s="293" t="s">
        <v>3</v>
      </c>
      <c r="E4" s="294"/>
      <c r="F4" s="294"/>
      <c r="G4" s="294"/>
      <c r="H4" s="294"/>
      <c r="I4" s="294"/>
      <c r="J4" s="294"/>
      <c r="K4" s="294"/>
      <c r="L4" s="295"/>
      <c r="M4" s="287"/>
      <c r="N4" s="288"/>
      <c r="Q4" s="76">
        <f>K10</f>
        <v>754.26583615384618</v>
      </c>
      <c r="R4" s="50" t="str">
        <f>J15</f>
        <v>CYCO INGENIERÍA S.A.S.</v>
      </c>
      <c r="S4" t="str">
        <f t="shared" ref="S4:S6" si="0">J17</f>
        <v>N/A</v>
      </c>
      <c r="T4" s="142" t="str">
        <f t="shared" ref="T4:T6" si="1">N17</f>
        <v>N/A</v>
      </c>
    </row>
    <row r="5" spans="1:20" ht="15.6" x14ac:dyDescent="0.3">
      <c r="B5" s="43"/>
      <c r="C5" s="43"/>
      <c r="D5" s="37"/>
      <c r="E5" s="37"/>
      <c r="G5" s="37"/>
      <c r="H5" s="37"/>
      <c r="I5" s="37"/>
      <c r="J5" s="37"/>
      <c r="K5" s="37"/>
      <c r="L5" s="37"/>
      <c r="M5" s="43"/>
      <c r="N5" s="43"/>
      <c r="Q5" s="77">
        <f>K7</f>
        <v>45639</v>
      </c>
      <c r="R5" s="78">
        <f>J13</f>
        <v>1110549948</v>
      </c>
      <c r="S5" t="str">
        <f t="shared" si="0"/>
        <v>N/A</v>
      </c>
      <c r="T5" s="142" t="str">
        <f t="shared" si="1"/>
        <v>N/A</v>
      </c>
    </row>
    <row r="6" spans="1:20" s="1" customFormat="1" ht="15.6" x14ac:dyDescent="0.3">
      <c r="A6" s="9"/>
      <c r="B6" s="228" t="s">
        <v>4</v>
      </c>
      <c r="C6" s="229"/>
      <c r="D6" s="229"/>
      <c r="E6" s="229"/>
      <c r="F6" s="229"/>
      <c r="G6" s="229"/>
      <c r="H6" s="229"/>
      <c r="I6" s="229"/>
      <c r="J6" s="229"/>
      <c r="K6" s="229"/>
      <c r="L6" s="229"/>
      <c r="M6" s="229"/>
      <c r="N6" s="230"/>
      <c r="O6" s="9"/>
      <c r="S6" t="str">
        <f t="shared" si="0"/>
        <v>N/A</v>
      </c>
      <c r="T6" s="142" t="str">
        <f t="shared" si="1"/>
        <v>N/A</v>
      </c>
    </row>
    <row r="7" spans="1:20" s="1" customFormat="1" ht="13.8" x14ac:dyDescent="0.25">
      <c r="A7" s="9"/>
      <c r="B7" s="231" t="s">
        <v>5</v>
      </c>
      <c r="C7" s="232"/>
      <c r="D7" s="233" t="s">
        <v>6</v>
      </c>
      <c r="E7" s="234"/>
      <c r="F7" s="234"/>
      <c r="G7" s="235"/>
      <c r="H7" s="59"/>
      <c r="I7" s="231" t="s">
        <v>7</v>
      </c>
      <c r="J7" s="232"/>
      <c r="K7" s="236">
        <v>45639</v>
      </c>
      <c r="L7" s="237"/>
      <c r="M7" s="237"/>
      <c r="N7" s="238"/>
      <c r="O7" s="9"/>
    </row>
    <row r="8" spans="1:20" s="1" customFormat="1" ht="13.8" x14ac:dyDescent="0.25">
      <c r="A8" s="9"/>
      <c r="B8" s="239" t="s">
        <v>8</v>
      </c>
      <c r="C8" s="240"/>
      <c r="D8" s="243" t="s">
        <v>9</v>
      </c>
      <c r="E8" s="244"/>
      <c r="F8" s="244"/>
      <c r="G8" s="244"/>
      <c r="H8" s="244"/>
      <c r="I8" s="244"/>
      <c r="J8" s="244"/>
      <c r="K8" s="244"/>
      <c r="L8" s="244"/>
      <c r="M8" s="244"/>
      <c r="N8" s="245"/>
      <c r="O8" s="9"/>
    </row>
    <row r="9" spans="1:20" s="1" customFormat="1" ht="13.8" x14ac:dyDescent="0.25">
      <c r="A9" s="9"/>
      <c r="B9" s="241"/>
      <c r="C9" s="242"/>
      <c r="D9" s="246"/>
      <c r="E9" s="247"/>
      <c r="F9" s="247"/>
      <c r="G9" s="247"/>
      <c r="H9" s="247"/>
      <c r="I9" s="247"/>
      <c r="J9" s="247"/>
      <c r="K9" s="247"/>
      <c r="L9" s="247"/>
      <c r="M9" s="247"/>
      <c r="N9" s="248"/>
      <c r="O9" s="9"/>
      <c r="R9" s="74">
        <f>+D10</f>
        <v>980545587</v>
      </c>
    </row>
    <row r="10" spans="1:20" s="1" customFormat="1" ht="13.8" x14ac:dyDescent="0.25">
      <c r="A10" s="9"/>
      <c r="B10" s="231" t="s">
        <v>10</v>
      </c>
      <c r="C10" s="232"/>
      <c r="D10" s="249">
        <v>980545587</v>
      </c>
      <c r="E10" s="250"/>
      <c r="F10" s="250"/>
      <c r="G10" s="251"/>
      <c r="H10" s="71"/>
      <c r="I10" s="252" t="s">
        <v>11</v>
      </c>
      <c r="J10" s="253"/>
      <c r="K10" s="254">
        <f>D10/1300000</f>
        <v>754.26583615384618</v>
      </c>
      <c r="L10" s="255"/>
      <c r="M10" s="255"/>
      <c r="N10" s="256"/>
      <c r="O10" s="9"/>
      <c r="R10" s="73">
        <f>+K10</f>
        <v>754.26583615384618</v>
      </c>
    </row>
    <row r="11" spans="1:20" ht="15.6" x14ac:dyDescent="0.3">
      <c r="I11" s="231" t="s">
        <v>467</v>
      </c>
      <c r="J11" s="232"/>
      <c r="K11" s="358">
        <v>45280</v>
      </c>
      <c r="L11" s="359"/>
      <c r="M11" s="359"/>
      <c r="N11" s="360"/>
      <c r="R11" s="50" t="str">
        <f>J16</f>
        <v>DIEGO FERNANDO CÉSPEDES CONTRERAS</v>
      </c>
    </row>
    <row r="12" spans="1:20" ht="15.6" x14ac:dyDescent="0.3">
      <c r="B12" s="257" t="s">
        <v>12</v>
      </c>
      <c r="C12" s="257"/>
      <c r="D12" s="257"/>
      <c r="E12" s="258"/>
      <c r="F12" s="258"/>
      <c r="G12" s="258"/>
      <c r="H12" s="258"/>
      <c r="I12" s="257"/>
      <c r="J12" s="257"/>
      <c r="K12" s="257"/>
      <c r="L12" s="257"/>
      <c r="M12" s="257"/>
      <c r="N12" s="257"/>
    </row>
    <row r="13" spans="1:20" ht="15.6" x14ac:dyDescent="0.3">
      <c r="B13" s="263" t="s">
        <v>13</v>
      </c>
      <c r="C13" s="263"/>
      <c r="D13" s="264"/>
      <c r="E13" s="266" t="s">
        <v>14</v>
      </c>
      <c r="F13" s="266"/>
      <c r="G13" s="266"/>
      <c r="H13" s="266"/>
      <c r="I13" s="128" t="s">
        <v>15</v>
      </c>
      <c r="J13" s="265">
        <v>1110549948</v>
      </c>
      <c r="K13" s="265"/>
      <c r="L13" s="265"/>
      <c r="M13" s="265"/>
      <c r="N13" s="265"/>
    </row>
    <row r="14" spans="1:20" ht="15.6" x14ac:dyDescent="0.3">
      <c r="B14" s="263"/>
      <c r="C14" s="263"/>
      <c r="D14" s="264"/>
      <c r="E14" s="266"/>
      <c r="F14" s="266"/>
      <c r="G14" s="266"/>
      <c r="H14" s="266"/>
      <c r="I14" s="128" t="s">
        <v>16</v>
      </c>
      <c r="J14" s="266" t="s">
        <v>17</v>
      </c>
      <c r="K14" s="266"/>
      <c r="L14" s="266"/>
      <c r="M14" s="266"/>
      <c r="N14" s="266"/>
    </row>
    <row r="15" spans="1:20" ht="15.6" x14ac:dyDescent="0.3">
      <c r="A15" s="1"/>
      <c r="B15" s="263" t="s">
        <v>18</v>
      </c>
      <c r="C15" s="263"/>
      <c r="D15" s="263"/>
      <c r="E15" s="267" t="s">
        <v>19</v>
      </c>
      <c r="F15" s="268"/>
      <c r="G15" s="268"/>
      <c r="H15" s="269"/>
      <c r="I15" s="124" t="s">
        <v>20</v>
      </c>
      <c r="J15" s="270" t="s">
        <v>21</v>
      </c>
      <c r="K15" s="270"/>
      <c r="L15" s="272" t="s">
        <v>22</v>
      </c>
      <c r="M15" s="272"/>
      <c r="N15" s="60">
        <v>0.5</v>
      </c>
      <c r="R15" s="50" t="str">
        <f>J17</f>
        <v>N/A</v>
      </c>
    </row>
    <row r="16" spans="1:20" ht="15.6" x14ac:dyDescent="0.3">
      <c r="A16" s="1"/>
      <c r="B16" s="263"/>
      <c r="C16" s="263"/>
      <c r="D16" s="263"/>
      <c r="E16" s="267"/>
      <c r="F16" s="268"/>
      <c r="G16" s="268"/>
      <c r="H16" s="269"/>
      <c r="I16" s="124" t="s">
        <v>23</v>
      </c>
      <c r="J16" s="270" t="s">
        <v>24</v>
      </c>
      <c r="K16" s="270"/>
      <c r="L16" s="272" t="s">
        <v>22</v>
      </c>
      <c r="M16" s="272"/>
      <c r="N16" s="60">
        <v>0.5</v>
      </c>
      <c r="R16" s="50" t="str">
        <f>J18</f>
        <v>N/A</v>
      </c>
    </row>
    <row r="17" spans="1:18" ht="15.6" x14ac:dyDescent="0.3">
      <c r="A17" s="1"/>
      <c r="B17" s="263"/>
      <c r="C17" s="263"/>
      <c r="D17" s="263"/>
      <c r="E17" s="267"/>
      <c r="F17" s="268"/>
      <c r="G17" s="268"/>
      <c r="H17" s="269"/>
      <c r="I17" s="124" t="s">
        <v>25</v>
      </c>
      <c r="J17" s="270" t="s">
        <v>26</v>
      </c>
      <c r="K17" s="270"/>
      <c r="L17" s="272" t="s">
        <v>22</v>
      </c>
      <c r="M17" s="272"/>
      <c r="N17" s="34" t="s">
        <v>26</v>
      </c>
      <c r="R17" s="50" t="str">
        <f>J19</f>
        <v>N/A</v>
      </c>
    </row>
    <row r="18" spans="1:18" ht="15.6" x14ac:dyDescent="0.3">
      <c r="A18" s="1"/>
      <c r="B18" s="263"/>
      <c r="C18" s="263"/>
      <c r="D18" s="263"/>
      <c r="E18" s="267"/>
      <c r="F18" s="268"/>
      <c r="G18" s="268"/>
      <c r="H18" s="269"/>
      <c r="I18" s="124" t="s">
        <v>27</v>
      </c>
      <c r="J18" s="270" t="s">
        <v>26</v>
      </c>
      <c r="K18" s="270"/>
      <c r="L18" s="272" t="s">
        <v>22</v>
      </c>
      <c r="M18" s="272"/>
      <c r="N18" s="34" t="s">
        <v>26</v>
      </c>
      <c r="R18" s="50">
        <f>N15</f>
        <v>0.5</v>
      </c>
    </row>
    <row r="19" spans="1:18" ht="15.6" x14ac:dyDescent="0.3">
      <c r="A19" s="1"/>
      <c r="B19" s="275"/>
      <c r="C19" s="275"/>
      <c r="D19" s="275"/>
      <c r="E19" s="267"/>
      <c r="F19" s="268"/>
      <c r="G19" s="268"/>
      <c r="H19" s="269"/>
      <c r="I19" s="125" t="s">
        <v>28</v>
      </c>
      <c r="J19" s="273" t="s">
        <v>26</v>
      </c>
      <c r="K19" s="273"/>
      <c r="L19" s="274" t="s">
        <v>22</v>
      </c>
      <c r="M19" s="274"/>
      <c r="N19" s="80" t="s">
        <v>26</v>
      </c>
      <c r="R19" s="50">
        <f>N16</f>
        <v>0.5</v>
      </c>
    </row>
    <row r="20" spans="1:18" ht="15.6" x14ac:dyDescent="0.3">
      <c r="A20" s="1"/>
      <c r="B20" s="263" t="s">
        <v>29</v>
      </c>
      <c r="C20" s="263"/>
      <c r="D20" s="263"/>
      <c r="E20" s="34" t="s">
        <v>30</v>
      </c>
      <c r="F20" s="34" t="s">
        <v>31</v>
      </c>
      <c r="G20" s="34" t="s">
        <v>32</v>
      </c>
      <c r="H20" s="34" t="s">
        <v>33</v>
      </c>
      <c r="I20" s="127" t="s">
        <v>16</v>
      </c>
      <c r="J20" s="260"/>
      <c r="K20" s="261"/>
      <c r="L20" s="261"/>
      <c r="M20" s="261"/>
      <c r="N20" s="262"/>
    </row>
    <row r="21" spans="1:18" ht="15.6" x14ac:dyDescent="0.3">
      <c r="I21" s="127" t="s">
        <v>34</v>
      </c>
      <c r="J21" s="260"/>
      <c r="K21" s="261"/>
      <c r="L21" s="261"/>
      <c r="M21" s="261"/>
      <c r="N21" s="262"/>
      <c r="R21" s="50" t="str">
        <f>N19</f>
        <v>N/A</v>
      </c>
    </row>
    <row r="22" spans="1:18" s="9" customFormat="1" ht="12.6" x14ac:dyDescent="0.2">
      <c r="B22" s="279" t="s">
        <v>35</v>
      </c>
      <c r="C22" s="279"/>
      <c r="D22" s="279"/>
      <c r="E22" s="39"/>
      <c r="F22" s="37" t="s">
        <v>36</v>
      </c>
      <c r="G22" s="40"/>
      <c r="H22" s="40"/>
      <c r="I22" s="39"/>
      <c r="J22" s="39"/>
      <c r="K22" s="39"/>
      <c r="L22" s="39"/>
      <c r="M22" s="39"/>
      <c r="N22" s="39"/>
      <c r="R22" s="51">
        <f>J20</f>
        <v>0</v>
      </c>
    </row>
    <row r="23" spans="1:18" s="9" customFormat="1" ht="12.6" x14ac:dyDescent="0.2">
      <c r="B23" s="43"/>
      <c r="C23" s="42"/>
      <c r="D23" s="42"/>
      <c r="E23" s="39"/>
      <c r="F23" s="37"/>
      <c r="G23" s="40"/>
      <c r="H23" s="40"/>
      <c r="I23" s="39"/>
      <c r="J23" s="39"/>
      <c r="K23" s="39"/>
      <c r="L23" s="39"/>
      <c r="M23" s="39"/>
      <c r="N23" s="39"/>
      <c r="R23" s="51"/>
    </row>
    <row r="24" spans="1:18" s="9" customFormat="1" ht="13.2" customHeight="1" x14ac:dyDescent="0.2">
      <c r="B24" s="44">
        <v>1</v>
      </c>
      <c r="C24" s="271" t="s">
        <v>37</v>
      </c>
      <c r="D24" s="271"/>
      <c r="E24" s="271"/>
      <c r="F24" s="45" t="str">
        <f>'FORMATO 1'!M27</f>
        <v>SI</v>
      </c>
      <c r="G24" s="40"/>
      <c r="H24" s="40"/>
      <c r="I24" s="53"/>
      <c r="J24" s="39"/>
      <c r="K24" s="39"/>
      <c r="L24" s="39"/>
      <c r="M24" s="39"/>
      <c r="N24" s="39"/>
      <c r="R24" s="51"/>
    </row>
    <row r="25" spans="1:18" s="9" customFormat="1" ht="13.2" customHeight="1" x14ac:dyDescent="0.2">
      <c r="B25" s="44">
        <v>2</v>
      </c>
      <c r="C25" s="259" t="s">
        <v>38</v>
      </c>
      <c r="D25" s="259"/>
      <c r="E25" s="259"/>
      <c r="F25" s="45" t="str">
        <f>'FORMATO 2'!M37</f>
        <v>SI</v>
      </c>
      <c r="G25" s="40"/>
      <c r="H25" s="40"/>
      <c r="I25" s="53"/>
      <c r="J25" s="39"/>
      <c r="K25" s="39"/>
      <c r="L25" s="39"/>
      <c r="M25" s="39"/>
      <c r="N25" s="39"/>
      <c r="R25" s="51"/>
    </row>
    <row r="26" spans="1:18" s="9" customFormat="1" ht="13.2" customHeight="1" x14ac:dyDescent="0.2">
      <c r="B26" s="44">
        <v>3</v>
      </c>
      <c r="C26" s="259" t="s">
        <v>39</v>
      </c>
      <c r="D26" s="259"/>
      <c r="E26" s="259"/>
      <c r="F26" s="45" t="s">
        <v>40</v>
      </c>
      <c r="G26" s="40"/>
      <c r="H26" s="40"/>
      <c r="I26" s="53"/>
      <c r="J26" s="39"/>
      <c r="K26" s="39"/>
      <c r="L26" s="39"/>
      <c r="M26" s="39"/>
      <c r="N26" s="39"/>
      <c r="R26" s="51"/>
    </row>
    <row r="27" spans="1:18" s="12" customFormat="1" ht="25.2" customHeight="1" x14ac:dyDescent="0.2">
      <c r="B27" s="46">
        <v>4</v>
      </c>
      <c r="C27" s="259" t="s">
        <v>41</v>
      </c>
      <c r="D27" s="259"/>
      <c r="E27" s="259"/>
      <c r="F27" s="45" t="s">
        <v>40</v>
      </c>
      <c r="G27" s="47"/>
      <c r="H27" s="47"/>
      <c r="I27" s="54"/>
      <c r="J27" s="48"/>
      <c r="K27" s="48"/>
      <c r="L27" s="48"/>
      <c r="M27" s="48"/>
      <c r="N27" s="48"/>
      <c r="R27" s="52"/>
    </row>
    <row r="28" spans="1:18" s="9" customFormat="1" ht="13.2" customHeight="1" x14ac:dyDescent="0.2">
      <c r="B28" s="44">
        <v>5</v>
      </c>
      <c r="C28" s="259" t="s">
        <v>42</v>
      </c>
      <c r="D28" s="259"/>
      <c r="E28" s="259"/>
      <c r="F28" s="45" t="s">
        <v>40</v>
      </c>
      <c r="G28" s="40"/>
      <c r="H28" s="40"/>
      <c r="I28" s="53"/>
      <c r="J28" s="39"/>
      <c r="K28" s="39"/>
      <c r="L28" s="39"/>
      <c r="M28" s="39"/>
      <c r="N28" s="39"/>
      <c r="R28" s="51"/>
    </row>
    <row r="29" spans="1:18" s="9" customFormat="1" ht="13.2" customHeight="1" x14ac:dyDescent="0.2">
      <c r="B29" s="44" t="s">
        <v>43</v>
      </c>
      <c r="C29" s="259" t="s">
        <v>44</v>
      </c>
      <c r="D29" s="259"/>
      <c r="E29" s="259"/>
      <c r="F29" s="45" t="str">
        <f>'FORMATO 7- FACTOR DE CALIDAD'!M27</f>
        <v>SI</v>
      </c>
      <c r="G29" s="40"/>
      <c r="H29" s="40"/>
      <c r="I29" s="53"/>
      <c r="J29" s="39"/>
      <c r="K29" s="39"/>
      <c r="L29" s="39"/>
      <c r="M29" s="39"/>
      <c r="N29" s="39"/>
      <c r="R29" s="51"/>
    </row>
    <row r="30" spans="1:18" s="9" customFormat="1" ht="13.2" hidden="1" customHeight="1" x14ac:dyDescent="0.2">
      <c r="B30" s="44">
        <v>8</v>
      </c>
      <c r="C30" s="259" t="s">
        <v>45</v>
      </c>
      <c r="D30" s="259"/>
      <c r="E30" s="259"/>
      <c r="F30" s="40"/>
      <c r="G30" s="40"/>
      <c r="H30" s="40"/>
      <c r="I30" s="53"/>
      <c r="J30" s="39"/>
      <c r="K30" s="39"/>
      <c r="L30" s="39"/>
      <c r="M30" s="39"/>
      <c r="N30" s="39"/>
      <c r="R30" s="51"/>
    </row>
    <row r="31" spans="1:18" s="9" customFormat="1" ht="13.2" customHeight="1" x14ac:dyDescent="0.2">
      <c r="B31" s="44">
        <v>9</v>
      </c>
      <c r="C31" s="259" t="s">
        <v>46</v>
      </c>
      <c r="D31" s="259"/>
      <c r="E31" s="259"/>
      <c r="F31" s="45" t="str">
        <f>'FORMATO 9'!M26</f>
        <v>SI</v>
      </c>
      <c r="G31" s="40"/>
      <c r="H31" s="40"/>
      <c r="I31" s="53"/>
      <c r="J31" s="39"/>
      <c r="K31" s="39"/>
      <c r="L31" s="39"/>
      <c r="M31" s="39"/>
      <c r="N31" s="39"/>
      <c r="R31" s="51"/>
    </row>
    <row r="32" spans="1:18" s="9" customFormat="1" ht="13.2" customHeight="1" x14ac:dyDescent="0.2">
      <c r="B32" s="44">
        <v>11</v>
      </c>
      <c r="C32" s="259" t="s">
        <v>47</v>
      </c>
      <c r="D32" s="259"/>
      <c r="E32" s="259"/>
      <c r="F32" s="44" t="str">
        <f>'FORMATO 11'!M24</f>
        <v>SI</v>
      </c>
      <c r="G32" s="40"/>
      <c r="H32" s="40"/>
      <c r="I32" s="53"/>
      <c r="J32" s="39"/>
      <c r="K32" s="39"/>
      <c r="L32" s="39"/>
      <c r="M32" s="39"/>
      <c r="N32" s="39"/>
      <c r="R32" s="51"/>
    </row>
    <row r="33" spans="2:18" s="9" customFormat="1" ht="13.2" customHeight="1" x14ac:dyDescent="0.2">
      <c r="B33" s="44">
        <v>13</v>
      </c>
      <c r="C33" s="259" t="s">
        <v>48</v>
      </c>
      <c r="D33" s="259"/>
      <c r="E33" s="259"/>
      <c r="F33" s="45" t="str">
        <f>'FORMATO 13'!M24</f>
        <v>SI</v>
      </c>
      <c r="G33" s="40"/>
      <c r="H33" s="40"/>
      <c r="I33" s="53"/>
      <c r="J33" s="39"/>
      <c r="K33" s="39"/>
      <c r="L33" s="39"/>
      <c r="M33" s="39"/>
      <c r="N33" s="39"/>
      <c r="R33" s="51"/>
    </row>
    <row r="34" spans="2:18" s="9" customFormat="1" ht="13.2" customHeight="1" x14ac:dyDescent="0.2">
      <c r="B34" s="44">
        <v>14</v>
      </c>
      <c r="C34" s="259" t="s">
        <v>49</v>
      </c>
      <c r="D34" s="259"/>
      <c r="E34" s="259"/>
      <c r="F34" s="44" t="str">
        <f>'FORMATO 14'!M24</f>
        <v>SI</v>
      </c>
      <c r="G34" s="40"/>
      <c r="H34" s="40"/>
      <c r="I34" s="53"/>
      <c r="J34" s="39"/>
      <c r="K34" s="39"/>
      <c r="L34" s="39"/>
      <c r="M34" s="39"/>
      <c r="N34" s="39"/>
      <c r="R34" s="51"/>
    </row>
    <row r="35" spans="2:18" s="9" customFormat="1" ht="12.6" x14ac:dyDescent="0.2">
      <c r="B35" s="37"/>
      <c r="C35" s="39"/>
      <c r="D35" s="39"/>
      <c r="E35" s="39"/>
      <c r="F35" s="37"/>
      <c r="G35" s="40"/>
      <c r="H35" s="40"/>
      <c r="I35" s="39"/>
      <c r="J35" s="39"/>
      <c r="K35" s="39"/>
      <c r="L35" s="39"/>
      <c r="M35" s="39"/>
      <c r="N35" s="39"/>
      <c r="R35" s="51"/>
    </row>
    <row r="36" spans="2:18" s="9" customFormat="1" ht="13.2" customHeight="1" x14ac:dyDescent="0.2">
      <c r="B36" s="279" t="s">
        <v>50</v>
      </c>
      <c r="C36" s="279"/>
      <c r="D36" s="279"/>
      <c r="E36" s="39"/>
      <c r="F36" s="37" t="s">
        <v>36</v>
      </c>
      <c r="G36" s="40"/>
      <c r="H36" s="40"/>
      <c r="I36" s="53"/>
      <c r="J36" s="39"/>
      <c r="K36" s="39"/>
      <c r="L36" s="39"/>
      <c r="M36" s="39"/>
      <c r="N36" s="39"/>
      <c r="R36" s="51"/>
    </row>
    <row r="37" spans="2:18" s="9" customFormat="1" ht="25.2" customHeight="1" x14ac:dyDescent="0.2">
      <c r="B37" s="37"/>
      <c r="C37" s="259" t="s">
        <v>51</v>
      </c>
      <c r="D37" s="259"/>
      <c r="E37" s="259"/>
      <c r="F37" s="198" t="s">
        <v>26</v>
      </c>
      <c r="G37" s="40"/>
      <c r="H37" s="40"/>
      <c r="I37" s="53"/>
      <c r="J37" s="39"/>
      <c r="K37" s="39"/>
      <c r="L37" s="39"/>
      <c r="M37" s="39"/>
      <c r="N37" s="39"/>
      <c r="R37" s="51"/>
    </row>
    <row r="38" spans="2:18" s="9" customFormat="1" ht="13.2" customHeight="1" x14ac:dyDescent="0.2">
      <c r="B38" s="37"/>
      <c r="C38" s="276" t="s">
        <v>52</v>
      </c>
      <c r="D38" s="277"/>
      <c r="E38" s="278"/>
      <c r="F38" s="198" t="s">
        <v>26</v>
      </c>
      <c r="G38" s="40"/>
      <c r="H38" s="40"/>
      <c r="I38" s="53"/>
      <c r="J38" s="39"/>
      <c r="K38" s="39"/>
      <c r="L38" s="39"/>
      <c r="M38" s="39"/>
      <c r="N38" s="39"/>
      <c r="R38" s="51"/>
    </row>
    <row r="39" spans="2:18" s="9" customFormat="1" ht="13.2" customHeight="1" x14ac:dyDescent="0.2">
      <c r="B39" s="37"/>
      <c r="C39" s="296" t="s">
        <v>53</v>
      </c>
      <c r="D39" s="297"/>
      <c r="E39" s="298"/>
      <c r="F39" s="198" t="s">
        <v>26</v>
      </c>
      <c r="G39" s="40"/>
      <c r="H39" s="40"/>
      <c r="I39" s="53"/>
      <c r="J39" s="39"/>
      <c r="K39" s="39"/>
      <c r="L39" s="39"/>
      <c r="M39" s="39"/>
      <c r="N39" s="39"/>
      <c r="R39" s="51"/>
    </row>
    <row r="40" spans="2:18" s="9" customFormat="1" ht="12.6" x14ac:dyDescent="0.2">
      <c r="B40" s="37"/>
      <c r="C40" s="296" t="s">
        <v>54</v>
      </c>
      <c r="D40" s="297"/>
      <c r="E40" s="298"/>
      <c r="F40" s="37" t="s">
        <v>40</v>
      </c>
      <c r="G40" s="40"/>
      <c r="H40" s="40"/>
      <c r="I40" s="39"/>
      <c r="J40" s="39"/>
      <c r="K40" s="39"/>
      <c r="L40" s="39"/>
      <c r="M40" s="39"/>
      <c r="N40" s="39"/>
      <c r="R40" s="51"/>
    </row>
    <row r="41" spans="2:18" s="9" customFormat="1" ht="12.6" x14ac:dyDescent="0.2">
      <c r="B41" s="37"/>
      <c r="C41" s="296" t="s">
        <v>55</v>
      </c>
      <c r="D41" s="297"/>
      <c r="E41" s="298"/>
      <c r="F41" s="37" t="s">
        <v>26</v>
      </c>
      <c r="G41" s="40"/>
      <c r="H41" s="40"/>
      <c r="I41" s="39"/>
      <c r="J41" s="39"/>
      <c r="K41" s="39"/>
      <c r="L41" s="39"/>
      <c r="M41" s="39"/>
      <c r="N41" s="39"/>
      <c r="R41" s="51"/>
    </row>
    <row r="42" spans="2:18" s="9" customFormat="1" ht="12.6" x14ac:dyDescent="0.2">
      <c r="B42" s="37"/>
      <c r="C42" s="296" t="s">
        <v>56</v>
      </c>
      <c r="D42" s="297"/>
      <c r="E42" s="298"/>
      <c r="F42" s="37" t="s">
        <v>26</v>
      </c>
      <c r="G42" s="40"/>
      <c r="H42" s="40"/>
      <c r="I42" s="39"/>
      <c r="J42" s="39"/>
      <c r="K42" s="39"/>
      <c r="L42" s="39"/>
      <c r="M42" s="39"/>
      <c r="N42" s="39"/>
      <c r="R42" s="51"/>
    </row>
    <row r="43" spans="2:18" s="9" customFormat="1" ht="12.6" x14ac:dyDescent="0.2">
      <c r="B43" s="37"/>
      <c r="C43" s="296" t="s">
        <v>57</v>
      </c>
      <c r="D43" s="297"/>
      <c r="E43" s="298"/>
      <c r="F43" s="37" t="s">
        <v>26</v>
      </c>
      <c r="G43" s="40"/>
      <c r="H43" s="40"/>
      <c r="I43" s="39"/>
      <c r="J43" s="39"/>
      <c r="K43" s="39"/>
      <c r="L43" s="39"/>
      <c r="M43" s="39"/>
      <c r="N43" s="39"/>
      <c r="R43" s="51"/>
    </row>
    <row r="44" spans="2:18" s="9" customFormat="1" ht="12.6" x14ac:dyDescent="0.2">
      <c r="B44" s="37"/>
      <c r="C44" s="276" t="s">
        <v>58</v>
      </c>
      <c r="D44" s="277"/>
      <c r="E44" s="278"/>
      <c r="F44" s="37" t="s">
        <v>40</v>
      </c>
      <c r="G44" s="40"/>
      <c r="H44" s="40"/>
      <c r="I44" s="39"/>
      <c r="J44" s="39"/>
      <c r="K44" s="39"/>
      <c r="L44" s="39"/>
      <c r="M44" s="39"/>
      <c r="N44" s="39"/>
      <c r="R44" s="51"/>
    </row>
    <row r="45" spans="2:18" s="9" customFormat="1" ht="12.6" x14ac:dyDescent="0.2">
      <c r="B45" s="37"/>
      <c r="C45" s="39"/>
      <c r="D45" s="39"/>
      <c r="E45" s="39"/>
      <c r="F45" s="37"/>
      <c r="G45" s="40"/>
      <c r="H45" s="40"/>
      <c r="I45" s="39"/>
      <c r="J45" s="39"/>
      <c r="K45" s="39"/>
      <c r="L45" s="39"/>
      <c r="M45" s="39"/>
      <c r="N45" s="39"/>
      <c r="R45" s="51"/>
    </row>
    <row r="46" spans="2:18" s="9" customFormat="1" ht="12.6" x14ac:dyDescent="0.2">
      <c r="B46" s="219" t="s">
        <v>59</v>
      </c>
      <c r="C46" s="219"/>
      <c r="D46" s="219"/>
      <c r="E46" s="219"/>
      <c r="F46" s="219"/>
      <c r="G46" s="40"/>
      <c r="H46" s="40"/>
      <c r="I46" s="39"/>
      <c r="J46" s="39"/>
      <c r="K46" s="39"/>
      <c r="L46" s="39"/>
      <c r="M46" s="39"/>
      <c r="N46" s="39"/>
      <c r="R46" s="51"/>
    </row>
    <row r="47" spans="2:18" s="9" customFormat="1" ht="12.6" x14ac:dyDescent="0.2">
      <c r="B47" s="217" t="s">
        <v>60</v>
      </c>
      <c r="C47" s="217"/>
      <c r="D47" s="217"/>
      <c r="E47" s="217"/>
      <c r="F47" s="217"/>
      <c r="G47" s="40"/>
      <c r="H47" s="40"/>
      <c r="I47" s="39"/>
      <c r="J47" s="39"/>
      <c r="K47" s="39"/>
      <c r="L47" s="39"/>
      <c r="M47" s="39"/>
      <c r="N47" s="39"/>
      <c r="R47" s="51"/>
    </row>
    <row r="48" spans="2:18" s="9" customFormat="1" ht="12.6" x14ac:dyDescent="0.2">
      <c r="B48" s="221" t="s">
        <v>61</v>
      </c>
      <c r="C48" s="221"/>
      <c r="D48" s="270" t="str">
        <f>R2</f>
        <v>LUIS CARLOS OROZCO CASTRO</v>
      </c>
      <c r="E48" s="270"/>
      <c r="F48" s="270"/>
      <c r="G48" s="40"/>
      <c r="H48" s="40"/>
      <c r="I48" s="39"/>
      <c r="J48" s="39"/>
      <c r="K48" s="39"/>
      <c r="L48" s="39"/>
      <c r="M48" s="39"/>
      <c r="N48" s="39"/>
      <c r="R48" s="51"/>
    </row>
    <row r="49" spans="2:18" s="9" customFormat="1" ht="12.6" x14ac:dyDescent="0.2">
      <c r="B49" s="34">
        <v>1</v>
      </c>
      <c r="C49" s="218" t="s">
        <v>62</v>
      </c>
      <c r="D49" s="218"/>
      <c r="E49" s="218"/>
      <c r="F49" s="34" t="str">
        <f>'FORMATO 1'!M24</f>
        <v>SI</v>
      </c>
      <c r="G49" s="40"/>
      <c r="H49" s="40"/>
      <c r="I49" s="39"/>
      <c r="J49" s="39"/>
      <c r="K49" s="39"/>
      <c r="L49" s="39"/>
      <c r="M49" s="39"/>
      <c r="N49" s="39"/>
      <c r="R49" s="51"/>
    </row>
    <row r="50" spans="2:18" s="9" customFormat="1" ht="12.6" x14ac:dyDescent="0.2">
      <c r="B50" s="34">
        <v>2</v>
      </c>
      <c r="C50" s="218" t="s">
        <v>63</v>
      </c>
      <c r="D50" s="218"/>
      <c r="E50" s="218"/>
      <c r="F50" s="34" t="str">
        <f>'FORMATO 1'!M25</f>
        <v>SI</v>
      </c>
      <c r="G50" s="40"/>
      <c r="H50" s="40"/>
      <c r="I50" s="39"/>
      <c r="J50" s="39"/>
      <c r="K50" s="39"/>
      <c r="L50" s="39"/>
      <c r="M50" s="39"/>
      <c r="N50" s="39"/>
      <c r="R50" s="51"/>
    </row>
    <row r="51" spans="2:18" s="9" customFormat="1" ht="12.6" x14ac:dyDescent="0.2">
      <c r="B51" s="34">
        <v>3</v>
      </c>
      <c r="C51" s="218" t="s">
        <v>64</v>
      </c>
      <c r="D51" s="218"/>
      <c r="E51" s="218"/>
      <c r="F51" s="34" t="str">
        <f>'FORMATO 1'!M26</f>
        <v>SI</v>
      </c>
      <c r="G51" s="40"/>
      <c r="H51" s="40"/>
      <c r="I51" s="39"/>
      <c r="J51" s="39"/>
      <c r="K51" s="39"/>
      <c r="L51" s="39"/>
      <c r="M51" s="39"/>
      <c r="N51" s="39"/>
      <c r="R51" s="51"/>
    </row>
    <row r="52" spans="2:18" s="9" customFormat="1" ht="12.6" x14ac:dyDescent="0.2">
      <c r="B52" s="221" t="s">
        <v>29</v>
      </c>
      <c r="C52" s="221"/>
      <c r="D52" s="270" t="s">
        <v>26</v>
      </c>
      <c r="E52" s="270"/>
      <c r="F52" s="270"/>
      <c r="G52" s="40"/>
      <c r="H52" s="40"/>
      <c r="I52" s="39"/>
      <c r="J52" s="39"/>
      <c r="K52" s="39"/>
      <c r="L52" s="39"/>
      <c r="M52" s="39"/>
      <c r="N52" s="39"/>
      <c r="R52" s="51"/>
    </row>
    <row r="53" spans="2:18" s="9" customFormat="1" ht="12.6" x14ac:dyDescent="0.2">
      <c r="B53" s="34">
        <v>1</v>
      </c>
      <c r="C53" s="218" t="s">
        <v>65</v>
      </c>
      <c r="D53" s="218"/>
      <c r="E53" s="218"/>
      <c r="F53" s="34" t="str">
        <f>'FORMATO 1'!M30</f>
        <v>NO APLICA</v>
      </c>
      <c r="G53" s="40"/>
      <c r="H53" s="40"/>
      <c r="I53" s="39"/>
      <c r="J53" s="39"/>
      <c r="K53" s="39"/>
      <c r="L53" s="39"/>
      <c r="M53" s="39"/>
      <c r="N53" s="39"/>
      <c r="R53" s="51"/>
    </row>
    <row r="54" spans="2:18" s="9" customFormat="1" ht="12.6" x14ac:dyDescent="0.2">
      <c r="B54" s="34">
        <v>2</v>
      </c>
      <c r="C54" s="218" t="s">
        <v>66</v>
      </c>
      <c r="D54" s="218"/>
      <c r="E54" s="218"/>
      <c r="F54" s="34" t="str">
        <f>'FORMATO 1'!M31</f>
        <v>NO APLICA</v>
      </c>
      <c r="G54" s="40"/>
      <c r="H54" s="40"/>
      <c r="I54" s="39"/>
      <c r="J54" s="39"/>
      <c r="K54" s="39"/>
      <c r="L54" s="39"/>
      <c r="M54" s="39"/>
      <c r="N54" s="39"/>
      <c r="R54" s="51"/>
    </row>
    <row r="55" spans="2:18" s="9" customFormat="1" ht="16.95" customHeight="1" x14ac:dyDescent="0.2">
      <c r="B55" s="34">
        <v>3</v>
      </c>
      <c r="C55" s="214" t="s">
        <v>67</v>
      </c>
      <c r="D55" s="214"/>
      <c r="E55" s="214"/>
      <c r="F55" s="34" t="str">
        <f>'FORMATO 1'!M32</f>
        <v>NO APLICA</v>
      </c>
      <c r="G55" s="40"/>
      <c r="H55" s="40"/>
      <c r="I55" s="39"/>
      <c r="J55" s="39"/>
      <c r="K55" s="39"/>
      <c r="L55" s="39"/>
      <c r="M55" s="39"/>
      <c r="N55" s="39"/>
      <c r="R55" s="51"/>
    </row>
    <row r="56" spans="2:18" s="9" customFormat="1" ht="16.2" customHeight="1" x14ac:dyDescent="0.2">
      <c r="B56" s="34">
        <v>4</v>
      </c>
      <c r="C56" s="214" t="s">
        <v>68</v>
      </c>
      <c r="D56" s="214"/>
      <c r="E56" s="214"/>
      <c r="F56" s="34" t="str">
        <f>'FORMATO 1'!M33</f>
        <v>NO APLICA</v>
      </c>
      <c r="G56" s="40"/>
      <c r="H56" s="40"/>
      <c r="I56" s="39"/>
      <c r="J56" s="39"/>
      <c r="K56" s="39"/>
      <c r="L56" s="39"/>
      <c r="M56" s="39"/>
      <c r="N56" s="39"/>
      <c r="R56" s="51"/>
    </row>
    <row r="57" spans="2:18" s="9" customFormat="1" ht="19.5" customHeight="1" x14ac:dyDescent="0.2">
      <c r="B57" s="216" t="s">
        <v>69</v>
      </c>
      <c r="C57" s="216"/>
      <c r="D57" s="216"/>
      <c r="E57" s="216"/>
      <c r="F57" s="34" t="str">
        <f>'FORMATO 1'!M41</f>
        <v>CUMPLE</v>
      </c>
      <c r="G57" s="40"/>
      <c r="H57" s="40"/>
      <c r="I57" s="39"/>
      <c r="J57" s="39"/>
      <c r="K57" s="39"/>
      <c r="L57" s="39"/>
      <c r="M57" s="39"/>
      <c r="N57" s="39"/>
      <c r="R57" s="51"/>
    </row>
    <row r="58" spans="2:18" ht="19.5" customHeight="1" x14ac:dyDescent="0.3"/>
    <row r="59" spans="2:18" s="9" customFormat="1" ht="12.6" x14ac:dyDescent="0.2">
      <c r="B59" s="219" t="s">
        <v>70</v>
      </c>
      <c r="C59" s="219"/>
      <c r="D59" s="219"/>
      <c r="E59" s="219"/>
      <c r="F59" s="219"/>
      <c r="G59" s="40"/>
      <c r="H59" s="40"/>
      <c r="I59" s="39"/>
      <c r="J59" s="39"/>
      <c r="K59" s="39"/>
      <c r="L59" s="39"/>
      <c r="M59" s="39"/>
      <c r="N59" s="39"/>
      <c r="R59" s="51"/>
    </row>
    <row r="60" spans="2:18" s="12" customFormat="1" ht="25.95" customHeight="1" x14ac:dyDescent="0.2">
      <c r="B60" s="217" t="s">
        <v>71</v>
      </c>
      <c r="C60" s="217"/>
      <c r="D60" s="217"/>
      <c r="E60" s="217"/>
      <c r="F60" s="217"/>
      <c r="G60" s="47"/>
      <c r="H60" s="47"/>
      <c r="I60" s="48"/>
      <c r="J60" s="48"/>
      <c r="K60" s="48"/>
      <c r="L60" s="48"/>
      <c r="M60" s="48"/>
      <c r="N60" s="48"/>
      <c r="R60" s="52"/>
    </row>
    <row r="61" spans="2:18" s="12" customFormat="1" ht="14.4" customHeight="1" x14ac:dyDescent="0.2">
      <c r="B61" s="292" t="s">
        <v>61</v>
      </c>
      <c r="C61" s="292"/>
      <c r="D61" s="213" t="str">
        <f>R2</f>
        <v>LUIS CARLOS OROZCO CASTRO</v>
      </c>
      <c r="E61" s="213"/>
      <c r="F61" s="213"/>
      <c r="G61" s="47"/>
      <c r="H61" s="47"/>
      <c r="I61" s="48"/>
      <c r="J61" s="48"/>
      <c r="K61" s="48"/>
      <c r="L61" s="48"/>
      <c r="M61" s="48"/>
      <c r="N61" s="48"/>
      <c r="R61" s="52"/>
    </row>
    <row r="62" spans="2:18" s="9" customFormat="1" ht="12.6" x14ac:dyDescent="0.2">
      <c r="B62" s="220" t="s">
        <v>72</v>
      </c>
      <c r="C62" s="220"/>
      <c r="D62" s="220"/>
      <c r="E62" s="220"/>
      <c r="F62" s="220"/>
      <c r="G62" s="40"/>
      <c r="H62" s="40"/>
      <c r="I62" s="39"/>
      <c r="J62" s="39"/>
      <c r="K62" s="39"/>
      <c r="L62" s="39"/>
      <c r="M62" s="39"/>
      <c r="N62" s="39"/>
      <c r="R62" s="51"/>
    </row>
    <row r="63" spans="2:18" s="9" customFormat="1" ht="13.2" customHeight="1" x14ac:dyDescent="0.2">
      <c r="B63" s="34">
        <v>1</v>
      </c>
      <c r="C63" s="218" t="s">
        <v>62</v>
      </c>
      <c r="D63" s="218"/>
      <c r="E63" s="218"/>
      <c r="F63" s="49" t="str">
        <f>F49</f>
        <v>SI</v>
      </c>
      <c r="G63" s="40"/>
      <c r="H63" s="40"/>
      <c r="I63" s="39"/>
      <c r="J63" s="39"/>
      <c r="K63" s="39"/>
      <c r="L63" s="39"/>
      <c r="M63" s="39"/>
      <c r="N63" s="39"/>
      <c r="R63" s="51"/>
    </row>
    <row r="64" spans="2:18" s="9" customFormat="1" ht="13.2" customHeight="1" x14ac:dyDescent="0.2">
      <c r="B64" s="34">
        <v>2</v>
      </c>
      <c r="C64" s="214" t="s">
        <v>73</v>
      </c>
      <c r="D64" s="214"/>
      <c r="E64" s="214"/>
      <c r="F64" s="49" t="s">
        <v>40</v>
      </c>
      <c r="G64" s="40"/>
      <c r="H64" s="40"/>
      <c r="I64" s="39"/>
      <c r="J64" s="39"/>
      <c r="K64" s="39"/>
      <c r="L64" s="39"/>
      <c r="M64" s="39"/>
      <c r="N64" s="39"/>
      <c r="R64" s="51"/>
    </row>
    <row r="65" spans="1:20" s="9" customFormat="1" ht="13.2" customHeight="1" x14ac:dyDescent="0.2">
      <c r="B65" s="34">
        <v>3</v>
      </c>
      <c r="C65" s="214" t="s">
        <v>74</v>
      </c>
      <c r="D65" s="214"/>
      <c r="E65" s="214"/>
      <c r="F65" s="49" t="str">
        <f>'FORMATO 2'!M39</f>
        <v>SI</v>
      </c>
      <c r="G65" s="40"/>
      <c r="H65" s="40"/>
      <c r="I65" s="39"/>
      <c r="J65" s="39"/>
      <c r="K65" s="39"/>
      <c r="L65" s="39"/>
      <c r="M65" s="39"/>
      <c r="N65" s="39"/>
      <c r="R65" s="51"/>
    </row>
    <row r="66" spans="1:20" s="9" customFormat="1" ht="13.2" customHeight="1" x14ac:dyDescent="0.2">
      <c r="B66" s="34">
        <v>3</v>
      </c>
      <c r="C66" s="214" t="s">
        <v>75</v>
      </c>
      <c r="D66" s="214"/>
      <c r="E66" s="214"/>
      <c r="F66" s="49" t="str">
        <f>'FORMATO 2'!M40</f>
        <v>SI</v>
      </c>
      <c r="G66" s="40"/>
      <c r="H66" s="40"/>
      <c r="I66" s="39"/>
      <c r="J66" s="39"/>
      <c r="K66" s="39"/>
      <c r="L66" s="39"/>
      <c r="M66" s="39"/>
      <c r="N66" s="39"/>
      <c r="R66" s="51"/>
    </row>
    <row r="67" spans="1:20" s="9" customFormat="1" ht="13.2" customHeight="1" x14ac:dyDescent="0.2">
      <c r="B67" s="220" t="s">
        <v>76</v>
      </c>
      <c r="C67" s="220"/>
      <c r="D67" s="220"/>
      <c r="E67" s="220"/>
      <c r="F67" s="220"/>
      <c r="G67" s="40"/>
      <c r="H67" s="40"/>
      <c r="I67" s="39"/>
      <c r="J67" s="39"/>
      <c r="K67" s="39"/>
      <c r="L67" s="39"/>
      <c r="M67" s="39"/>
      <c r="N67" s="39"/>
      <c r="R67" s="51"/>
    </row>
    <row r="68" spans="1:20" s="9" customFormat="1" ht="13.2" customHeight="1" x14ac:dyDescent="0.2">
      <c r="B68" s="34">
        <v>1</v>
      </c>
      <c r="C68" s="218" t="s">
        <v>62</v>
      </c>
      <c r="D68" s="218"/>
      <c r="E68" s="218"/>
      <c r="F68" s="49" t="s">
        <v>26</v>
      </c>
      <c r="G68" s="40"/>
      <c r="H68" s="40"/>
      <c r="I68" s="39"/>
      <c r="J68" s="39"/>
      <c r="K68" s="39"/>
      <c r="L68" s="39"/>
      <c r="M68" s="39"/>
      <c r="N68" s="39"/>
      <c r="R68" s="51"/>
    </row>
    <row r="69" spans="1:20" s="9" customFormat="1" ht="13.2" customHeight="1" x14ac:dyDescent="0.2">
      <c r="B69" s="34">
        <v>2</v>
      </c>
      <c r="C69" s="214" t="s">
        <v>73</v>
      </c>
      <c r="D69" s="214"/>
      <c r="E69" s="214"/>
      <c r="F69" s="49" t="s">
        <v>26</v>
      </c>
      <c r="G69" s="40"/>
      <c r="H69" s="40"/>
      <c r="I69" s="39"/>
      <c r="J69" s="39"/>
      <c r="K69" s="39"/>
      <c r="L69" s="39"/>
      <c r="M69" s="39"/>
      <c r="N69" s="39"/>
      <c r="R69" s="51"/>
    </row>
    <row r="70" spans="1:20" s="9" customFormat="1" ht="19.5" customHeight="1" x14ac:dyDescent="0.2">
      <c r="B70" s="216" t="s">
        <v>69</v>
      </c>
      <c r="C70" s="216"/>
      <c r="D70" s="216"/>
      <c r="E70" s="216"/>
      <c r="F70" s="34" t="str">
        <f>'FORMATO 2'!M47</f>
        <v>CUMPLE</v>
      </c>
      <c r="G70" s="40"/>
      <c r="H70" s="40"/>
      <c r="I70" s="39"/>
      <c r="J70" s="39"/>
      <c r="K70" s="39"/>
      <c r="L70" s="39"/>
      <c r="M70" s="39"/>
      <c r="N70" s="39"/>
      <c r="R70" s="51"/>
    </row>
    <row r="71" spans="1:20" ht="19.5" customHeight="1" x14ac:dyDescent="0.3"/>
    <row r="72" spans="1:20" s="83" customFormat="1" ht="12.75" customHeight="1" x14ac:dyDescent="0.2">
      <c r="A72" s="9"/>
      <c r="B72" s="219" t="s">
        <v>77</v>
      </c>
      <c r="C72" s="219"/>
      <c r="D72" s="219"/>
      <c r="E72" s="219"/>
      <c r="F72" s="219"/>
      <c r="G72" s="40"/>
      <c r="H72" s="40"/>
      <c r="I72" s="39"/>
      <c r="J72" s="39"/>
      <c r="K72" s="39"/>
      <c r="L72" s="39"/>
      <c r="M72" s="39"/>
      <c r="N72" s="39"/>
      <c r="O72" s="9"/>
      <c r="P72" s="9"/>
      <c r="Q72" s="9"/>
      <c r="R72" s="51"/>
      <c r="S72" s="9"/>
      <c r="T72" s="9"/>
    </row>
    <row r="73" spans="1:20" s="12" customFormat="1" ht="25.95" customHeight="1" x14ac:dyDescent="0.2">
      <c r="B73" s="217" t="s">
        <v>71</v>
      </c>
      <c r="C73" s="217"/>
      <c r="D73" s="217"/>
      <c r="E73" s="217"/>
      <c r="F73" s="217"/>
      <c r="G73" s="47"/>
      <c r="H73" s="47"/>
      <c r="I73" s="48"/>
      <c r="J73" s="48"/>
      <c r="K73" s="48"/>
      <c r="L73" s="48"/>
      <c r="M73" s="48"/>
      <c r="N73" s="48"/>
      <c r="R73" s="52"/>
    </row>
    <row r="74" spans="1:20" s="12" customFormat="1" ht="14.4" customHeight="1" x14ac:dyDescent="0.2">
      <c r="B74" s="292" t="s">
        <v>61</v>
      </c>
      <c r="C74" s="292"/>
      <c r="D74" s="213" t="str">
        <f>R2</f>
        <v>LUIS CARLOS OROZCO CASTRO</v>
      </c>
      <c r="E74" s="213"/>
      <c r="F74" s="213"/>
      <c r="G74" s="47"/>
      <c r="H74" s="47"/>
      <c r="I74" s="48"/>
      <c r="J74" s="48"/>
      <c r="K74" s="48"/>
      <c r="L74" s="48"/>
      <c r="M74" s="48"/>
      <c r="N74" s="48"/>
      <c r="R74" s="52"/>
    </row>
    <row r="75" spans="1:20" s="9" customFormat="1" ht="12.6" x14ac:dyDescent="0.2">
      <c r="B75" s="220" t="s">
        <v>78</v>
      </c>
      <c r="C75" s="220"/>
      <c r="D75" s="220"/>
      <c r="E75" s="220"/>
      <c r="F75" s="220"/>
      <c r="G75" s="40"/>
      <c r="H75" s="40"/>
      <c r="I75" s="39"/>
      <c r="J75" s="39"/>
      <c r="K75" s="39"/>
      <c r="L75" s="39"/>
      <c r="M75" s="39"/>
      <c r="N75" s="39"/>
      <c r="R75" s="51"/>
    </row>
    <row r="76" spans="1:20" s="9" customFormat="1" ht="13.2" customHeight="1" x14ac:dyDescent="0.2">
      <c r="B76" s="34">
        <v>1</v>
      </c>
      <c r="C76" s="218" t="s">
        <v>62</v>
      </c>
      <c r="D76" s="218"/>
      <c r="E76" s="218"/>
      <c r="F76" s="49" t="str">
        <f>F49</f>
        <v>SI</v>
      </c>
      <c r="G76" s="40"/>
      <c r="H76" s="40"/>
      <c r="I76" s="39"/>
      <c r="J76" s="39"/>
      <c r="K76" s="39"/>
      <c r="L76" s="39"/>
      <c r="M76" s="39"/>
      <c r="N76" s="39"/>
      <c r="R76" s="51"/>
    </row>
    <row r="77" spans="1:20" s="9" customFormat="1" ht="13.2" customHeight="1" x14ac:dyDescent="0.2">
      <c r="B77" s="34">
        <v>2</v>
      </c>
      <c r="C77" s="214" t="s">
        <v>73</v>
      </c>
      <c r="D77" s="214"/>
      <c r="E77" s="214"/>
      <c r="F77" s="49" t="s">
        <v>40</v>
      </c>
      <c r="G77" s="40"/>
      <c r="H77" s="40"/>
      <c r="I77" s="39"/>
      <c r="J77" s="39"/>
      <c r="K77" s="39"/>
      <c r="L77" s="39"/>
      <c r="M77" s="39"/>
      <c r="N77" s="39"/>
      <c r="R77" s="51"/>
    </row>
    <row r="78" spans="1:20" s="9" customFormat="1" ht="13.2" customHeight="1" x14ac:dyDescent="0.2">
      <c r="B78" s="34">
        <v>3</v>
      </c>
      <c r="C78" s="214" t="s">
        <v>79</v>
      </c>
      <c r="D78" s="214"/>
      <c r="E78" s="214"/>
      <c r="F78" s="49" t="s">
        <v>40</v>
      </c>
      <c r="G78" s="40"/>
      <c r="H78" s="40"/>
      <c r="I78" s="39"/>
      <c r="J78" s="39"/>
      <c r="K78" s="39"/>
      <c r="L78" s="39"/>
      <c r="M78" s="39"/>
      <c r="N78" s="39"/>
      <c r="R78" s="51"/>
    </row>
    <row r="79" spans="1:20" s="9" customFormat="1" ht="19.5" customHeight="1" x14ac:dyDescent="0.2">
      <c r="B79" s="216" t="s">
        <v>69</v>
      </c>
      <c r="C79" s="216"/>
      <c r="D79" s="216"/>
      <c r="E79" s="216"/>
      <c r="F79" s="34" t="str">
        <f>'FORMATO 3- EXPERIENCIA'!F66</f>
        <v>HABILITADO</v>
      </c>
      <c r="G79" s="40"/>
      <c r="H79" s="40"/>
      <c r="I79" s="39"/>
      <c r="J79" s="39"/>
      <c r="K79" s="39"/>
      <c r="L79" s="39"/>
      <c r="M79" s="39"/>
      <c r="N79" s="39"/>
      <c r="R79" s="51"/>
    </row>
    <row r="80" spans="1:20" ht="19.5" customHeight="1" x14ac:dyDescent="0.3"/>
    <row r="81" spans="2:18" s="9" customFormat="1" ht="12.6" x14ac:dyDescent="0.2">
      <c r="B81" s="219" t="s">
        <v>80</v>
      </c>
      <c r="C81" s="219"/>
      <c r="D81" s="219"/>
      <c r="E81" s="219"/>
      <c r="F81" s="219"/>
      <c r="G81" s="40"/>
      <c r="H81" s="40"/>
      <c r="I81" s="39"/>
      <c r="J81" s="39"/>
      <c r="K81" s="39"/>
      <c r="L81" s="39"/>
      <c r="M81" s="39"/>
      <c r="N81" s="39"/>
      <c r="R81" s="51"/>
    </row>
    <row r="82" spans="2:18" s="9" customFormat="1" ht="12.6" x14ac:dyDescent="0.2">
      <c r="B82" s="292" t="s">
        <v>61</v>
      </c>
      <c r="C82" s="292"/>
      <c r="D82" s="270" t="str">
        <f>R2</f>
        <v>LUIS CARLOS OROZCO CASTRO</v>
      </c>
      <c r="E82" s="270"/>
      <c r="F82" s="270"/>
      <c r="G82" s="40"/>
      <c r="H82" s="40"/>
      <c r="I82" s="39"/>
      <c r="J82" s="39"/>
      <c r="K82" s="39"/>
      <c r="L82" s="39"/>
      <c r="M82" s="39"/>
      <c r="N82" s="39"/>
      <c r="R82" s="51"/>
    </row>
    <row r="83" spans="2:18" s="9" customFormat="1" ht="12.6" x14ac:dyDescent="0.2">
      <c r="B83" s="34">
        <v>1</v>
      </c>
      <c r="C83" s="218" t="s">
        <v>62</v>
      </c>
      <c r="D83" s="218"/>
      <c r="E83" s="218"/>
      <c r="F83" s="34" t="str">
        <f>F49</f>
        <v>SI</v>
      </c>
      <c r="G83" s="40"/>
      <c r="H83" s="40"/>
      <c r="I83" s="39"/>
      <c r="J83" s="39"/>
      <c r="K83" s="39"/>
      <c r="L83" s="39"/>
      <c r="M83" s="39"/>
      <c r="N83" s="39"/>
      <c r="R83" s="51"/>
    </row>
    <row r="84" spans="2:18" s="9" customFormat="1" ht="12.6" x14ac:dyDescent="0.2">
      <c r="B84" s="34">
        <v>2</v>
      </c>
      <c r="C84" s="218" t="s">
        <v>63</v>
      </c>
      <c r="D84" s="218"/>
      <c r="E84" s="218"/>
      <c r="F84" s="34" t="str">
        <f>F50</f>
        <v>SI</v>
      </c>
      <c r="G84" s="40"/>
      <c r="H84" s="40"/>
      <c r="I84" s="39"/>
      <c r="J84" s="39"/>
      <c r="K84" s="39"/>
      <c r="L84" s="39"/>
      <c r="M84" s="39"/>
      <c r="N84" s="39"/>
      <c r="R84" s="51"/>
    </row>
    <row r="85" spans="2:18" s="9" customFormat="1" ht="12.6" x14ac:dyDescent="0.2">
      <c r="B85" s="34">
        <v>3</v>
      </c>
      <c r="C85" s="280" t="s">
        <v>81</v>
      </c>
      <c r="D85" s="281"/>
      <c r="E85" s="282"/>
      <c r="F85" s="34" t="s">
        <v>40</v>
      </c>
      <c r="G85" s="40"/>
      <c r="H85" s="40"/>
      <c r="I85" s="39"/>
      <c r="J85" s="39"/>
      <c r="K85" s="39"/>
      <c r="L85" s="39"/>
      <c r="M85" s="39"/>
      <c r="N85" s="39"/>
      <c r="R85" s="51"/>
    </row>
    <row r="86" spans="2:18" s="9" customFormat="1" ht="12.6" x14ac:dyDescent="0.2">
      <c r="B86" s="34">
        <v>4</v>
      </c>
      <c r="C86" s="280" t="s">
        <v>82</v>
      </c>
      <c r="D86" s="281"/>
      <c r="E86" s="282"/>
      <c r="F86" s="34" t="s">
        <v>40</v>
      </c>
      <c r="G86" s="40"/>
      <c r="H86" s="40"/>
      <c r="I86" s="39"/>
      <c r="J86" s="39"/>
      <c r="K86" s="39"/>
      <c r="L86" s="39"/>
      <c r="M86" s="39"/>
      <c r="N86" s="39"/>
      <c r="R86" s="51"/>
    </row>
    <row r="87" spans="2:18" s="9" customFormat="1" ht="19.5" customHeight="1" x14ac:dyDescent="0.2">
      <c r="B87" s="216" t="s">
        <v>69</v>
      </c>
      <c r="C87" s="216"/>
      <c r="D87" s="216"/>
      <c r="E87" s="216"/>
      <c r="F87" s="34" t="str">
        <f>'FORMATO 5- CAPACIDAD RESIDUAL'!M292</f>
        <v>CUMPLE</v>
      </c>
      <c r="G87" s="40"/>
      <c r="H87" s="40"/>
      <c r="I87" s="39"/>
      <c r="J87" s="39"/>
      <c r="K87" s="39"/>
      <c r="L87" s="39"/>
      <c r="M87" s="39"/>
      <c r="N87" s="39"/>
      <c r="R87" s="51"/>
    </row>
    <row r="88" spans="2:18" ht="19.5" customHeight="1" x14ac:dyDescent="0.3"/>
    <row r="89" spans="2:18" ht="15.6" hidden="1" x14ac:dyDescent="0.3">
      <c r="B89" s="219" t="s">
        <v>83</v>
      </c>
      <c r="C89" s="219"/>
      <c r="D89" s="219"/>
      <c r="E89" s="219"/>
      <c r="F89" s="219"/>
    </row>
    <row r="90" spans="2:18" ht="15.6" hidden="1" x14ac:dyDescent="0.3">
      <c r="B90" s="292" t="s">
        <v>61</v>
      </c>
      <c r="C90" s="292"/>
      <c r="D90" s="270" t="str">
        <f>R2</f>
        <v>LUIS CARLOS OROZCO CASTRO</v>
      </c>
      <c r="E90" s="270"/>
      <c r="F90" s="270"/>
    </row>
    <row r="91" spans="2:18" ht="15.6" hidden="1" x14ac:dyDescent="0.3">
      <c r="B91" s="213" t="s">
        <v>84</v>
      </c>
      <c r="C91" s="213"/>
      <c r="D91" s="213"/>
      <c r="E91" s="213"/>
      <c r="F91" s="213"/>
    </row>
    <row r="92" spans="2:18" ht="13.2" hidden="1" customHeight="1" x14ac:dyDescent="0.3">
      <c r="B92" s="34">
        <v>1</v>
      </c>
      <c r="C92" s="218" t="s">
        <v>62</v>
      </c>
      <c r="D92" s="218"/>
      <c r="E92" s="218"/>
      <c r="F92" s="34" t="str">
        <f>F49</f>
        <v>SI</v>
      </c>
    </row>
    <row r="93" spans="2:18" ht="13.2" hidden="1" customHeight="1" x14ac:dyDescent="0.3">
      <c r="B93" s="34">
        <v>2</v>
      </c>
      <c r="C93" s="218" t="s">
        <v>63</v>
      </c>
      <c r="D93" s="218"/>
      <c r="E93" s="218"/>
      <c r="F93" s="34" t="str">
        <f>F50</f>
        <v>SI</v>
      </c>
    </row>
    <row r="94" spans="2:18" ht="13.2" hidden="1" customHeight="1" x14ac:dyDescent="0.3">
      <c r="B94" s="34">
        <v>3</v>
      </c>
      <c r="C94" s="218" t="s">
        <v>85</v>
      </c>
      <c r="D94" s="218"/>
      <c r="E94" s="218"/>
      <c r="F94" s="34" t="str">
        <f>'FORMATO 6- SEGURIDAD'!M26</f>
        <v>POR REVISAR</v>
      </c>
    </row>
    <row r="95" spans="2:18" ht="13.2" hidden="1" customHeight="1" x14ac:dyDescent="0.3">
      <c r="B95" s="34">
        <v>6</v>
      </c>
      <c r="C95" s="218" t="s">
        <v>86</v>
      </c>
      <c r="D95" s="218"/>
      <c r="E95" s="218"/>
      <c r="F95" s="34" t="str">
        <f>'FORMATO 6- SEGURIDAD'!M26</f>
        <v>POR REVISAR</v>
      </c>
    </row>
    <row r="96" spans="2:18" ht="13.2" hidden="1" customHeight="1" x14ac:dyDescent="0.3">
      <c r="B96" s="34">
        <v>7</v>
      </c>
      <c r="C96" s="214" t="s">
        <v>87</v>
      </c>
      <c r="D96" s="214"/>
      <c r="E96" s="214"/>
      <c r="F96" s="34" t="str">
        <f>'FORMATO 6- SEGURIDAD'!M27</f>
        <v>POR REVISAR</v>
      </c>
    </row>
    <row r="97" spans="1:20" ht="42.6" hidden="1" customHeight="1" x14ac:dyDescent="0.3">
      <c r="B97" s="34">
        <v>5</v>
      </c>
      <c r="C97" s="299" t="s">
        <v>88</v>
      </c>
      <c r="D97" s="299"/>
      <c r="E97" s="299"/>
      <c r="F97" s="34" t="str">
        <f>'FORMATO 6- SEGURIDAD'!M28</f>
        <v>POR REVISAR</v>
      </c>
    </row>
    <row r="98" spans="1:20" ht="13.2" hidden="1" customHeight="1" x14ac:dyDescent="0.3">
      <c r="B98" s="213" t="s">
        <v>89</v>
      </c>
      <c r="C98" s="213"/>
      <c r="D98" s="213"/>
      <c r="E98" s="213"/>
      <c r="F98" s="213"/>
    </row>
    <row r="99" spans="1:20" ht="13.2" hidden="1" customHeight="1" x14ac:dyDescent="0.3">
      <c r="B99" s="217" t="s">
        <v>90</v>
      </c>
      <c r="C99" s="217"/>
      <c r="D99" s="217"/>
      <c r="E99" s="217"/>
      <c r="F99" s="217"/>
    </row>
    <row r="100" spans="1:20" ht="13.2" hidden="1" customHeight="1" x14ac:dyDescent="0.3">
      <c r="B100" s="34">
        <v>1</v>
      </c>
      <c r="C100" s="218" t="s">
        <v>91</v>
      </c>
      <c r="D100" s="218"/>
      <c r="E100" s="218"/>
      <c r="F100" s="34" t="str">
        <f>F50</f>
        <v>SI</v>
      </c>
    </row>
    <row r="101" spans="1:20" ht="13.2" hidden="1" customHeight="1" x14ac:dyDescent="0.3">
      <c r="B101" s="34">
        <v>2</v>
      </c>
      <c r="C101" s="218" t="s">
        <v>92</v>
      </c>
      <c r="D101" s="218"/>
      <c r="E101" s="218"/>
      <c r="F101" s="34" t="str">
        <f>F51</f>
        <v>SI</v>
      </c>
    </row>
    <row r="102" spans="1:20" ht="13.2" hidden="1" customHeight="1" x14ac:dyDescent="0.3">
      <c r="B102" s="34">
        <v>3</v>
      </c>
      <c r="C102" s="214" t="s">
        <v>93</v>
      </c>
      <c r="D102" s="214"/>
      <c r="E102" s="214"/>
      <c r="F102" s="34" t="str">
        <f>'FORMATO 6- SEGURIDAD'!M36</f>
        <v>POR REVISAR</v>
      </c>
    </row>
    <row r="103" spans="1:20" ht="28.95" hidden="1" customHeight="1" x14ac:dyDescent="0.3">
      <c r="B103" s="34">
        <v>4</v>
      </c>
      <c r="C103" s="214" t="s">
        <v>94</v>
      </c>
      <c r="D103" s="214"/>
      <c r="E103" s="214"/>
      <c r="F103" s="34" t="str">
        <f>'FORMATO 6- SEGURIDAD'!M37</f>
        <v>POR REVISAR</v>
      </c>
    </row>
    <row r="104" spans="1:20" s="83" customFormat="1" ht="19.5" hidden="1" customHeight="1" x14ac:dyDescent="0.2">
      <c r="A104" s="9"/>
      <c r="B104" s="216" t="s">
        <v>69</v>
      </c>
      <c r="C104" s="216"/>
      <c r="D104" s="216"/>
      <c r="E104" s="216"/>
      <c r="F104" s="34" t="str">
        <f>'FORMATO 6- SEGURIDAD'!M48</f>
        <v>PENDIENTE</v>
      </c>
      <c r="G104" s="40"/>
      <c r="H104" s="40"/>
      <c r="I104" s="39"/>
      <c r="J104" s="39"/>
      <c r="K104" s="39"/>
      <c r="L104" s="39"/>
      <c r="M104" s="39"/>
      <c r="N104" s="39"/>
      <c r="O104" s="9"/>
      <c r="P104" s="9"/>
      <c r="Q104" s="9"/>
      <c r="R104" s="51"/>
      <c r="S104" s="9"/>
      <c r="T104" s="9"/>
    </row>
    <row r="105" spans="1:20" ht="19.5" hidden="1" customHeight="1" x14ac:dyDescent="0.3"/>
    <row r="106" spans="1:20" ht="15.6" x14ac:dyDescent="0.3">
      <c r="B106" s="219" t="s">
        <v>95</v>
      </c>
      <c r="C106" s="219"/>
      <c r="D106" s="219"/>
      <c r="E106" s="219"/>
      <c r="F106" s="219"/>
    </row>
    <row r="107" spans="1:20" ht="15.6" x14ac:dyDescent="0.3">
      <c r="B107" s="220" t="s">
        <v>96</v>
      </c>
      <c r="C107" s="220"/>
      <c r="D107" s="220"/>
      <c r="E107" s="220"/>
      <c r="F107" s="220"/>
    </row>
    <row r="108" spans="1:20" ht="15.6" x14ac:dyDescent="0.3">
      <c r="B108" s="34">
        <v>1</v>
      </c>
      <c r="C108" s="218" t="s">
        <v>62</v>
      </c>
      <c r="D108" s="218"/>
      <c r="E108" s="218"/>
      <c r="F108" s="34" t="str">
        <f>'FORMATO 7- FACTOR DE CALIDAD'!M25</f>
        <v>SI</v>
      </c>
    </row>
    <row r="109" spans="1:20" ht="15.6" x14ac:dyDescent="0.3">
      <c r="B109" s="34">
        <v>2</v>
      </c>
      <c r="C109" s="218" t="s">
        <v>63</v>
      </c>
      <c r="D109" s="218"/>
      <c r="E109" s="218"/>
      <c r="F109" s="34" t="str">
        <f>'FORMATO 7- FACTOR DE CALIDAD'!M26</f>
        <v>SI</v>
      </c>
    </row>
    <row r="110" spans="1:20" ht="15.6" x14ac:dyDescent="0.3">
      <c r="B110" s="34">
        <v>3</v>
      </c>
      <c r="C110" s="218" t="s">
        <v>97</v>
      </c>
      <c r="D110" s="218"/>
      <c r="E110" s="218"/>
      <c r="F110" s="34" t="str">
        <f>'FORMATO 7- FACTOR DE CALIDAD'!M27</f>
        <v>SI</v>
      </c>
    </row>
    <row r="111" spans="1:20" s="83" customFormat="1" ht="19.5" customHeight="1" x14ac:dyDescent="0.2">
      <c r="A111" s="9"/>
      <c r="B111" s="216" t="s">
        <v>69</v>
      </c>
      <c r="C111" s="216"/>
      <c r="D111" s="216"/>
      <c r="E111" s="216"/>
      <c r="F111" s="34" t="str">
        <f>'FORMATO 7- FACTOR DE CALIDAD'!M37</f>
        <v>CUMPLE</v>
      </c>
      <c r="G111" s="40"/>
      <c r="H111" s="40"/>
      <c r="I111" s="39"/>
      <c r="J111" s="39"/>
      <c r="K111" s="39"/>
      <c r="L111" s="39"/>
      <c r="M111" s="39"/>
      <c r="N111" s="39"/>
      <c r="O111" s="9"/>
      <c r="P111" s="9"/>
      <c r="Q111" s="9"/>
      <c r="R111" s="51"/>
      <c r="S111" s="9"/>
      <c r="T111" s="9"/>
    </row>
    <row r="112" spans="1:20" ht="19.2" customHeight="1" x14ac:dyDescent="0.3"/>
    <row r="113" spans="1:20" ht="15.75" hidden="1" customHeight="1" x14ac:dyDescent="0.3">
      <c r="B113" s="219" t="s">
        <v>98</v>
      </c>
      <c r="C113" s="219"/>
      <c r="D113" s="219"/>
      <c r="E113" s="219"/>
      <c r="F113" s="219"/>
    </row>
    <row r="114" spans="1:20" ht="15.6" hidden="1" x14ac:dyDescent="0.3">
      <c r="B114" s="221" t="s">
        <v>61</v>
      </c>
      <c r="C114" s="221"/>
      <c r="D114" s="270" t="str">
        <f>R2</f>
        <v>LUIS CARLOS OROZCO CASTRO</v>
      </c>
      <c r="E114" s="270"/>
      <c r="F114" s="270"/>
    </row>
    <row r="115" spans="1:20" ht="15.6" hidden="1" x14ac:dyDescent="0.3">
      <c r="B115" s="34">
        <v>1</v>
      </c>
      <c r="C115" s="218" t="s">
        <v>99</v>
      </c>
      <c r="D115" s="218"/>
      <c r="E115" s="218"/>
      <c r="F115" s="34" t="s">
        <v>40</v>
      </c>
    </row>
    <row r="116" spans="1:20" ht="15.6" hidden="1" x14ac:dyDescent="0.3">
      <c r="B116" s="34">
        <v>2</v>
      </c>
      <c r="C116" s="218" t="s">
        <v>100</v>
      </c>
      <c r="D116" s="218"/>
      <c r="E116" s="218"/>
      <c r="F116" s="34" t="s">
        <v>40</v>
      </c>
    </row>
    <row r="117" spans="1:20" ht="15.6" hidden="1" x14ac:dyDescent="0.3">
      <c r="B117" s="34">
        <v>3</v>
      </c>
      <c r="C117" s="218" t="s">
        <v>101</v>
      </c>
      <c r="D117" s="218"/>
      <c r="E117" s="218"/>
      <c r="F117" s="34" t="str">
        <f>'FORMATO 8- VINCULACIÓN '!M25</f>
        <v>NO</v>
      </c>
    </row>
    <row r="118" spans="1:20" ht="15.6" hidden="1" x14ac:dyDescent="0.3">
      <c r="B118" s="34">
        <v>4</v>
      </c>
      <c r="C118" s="300" t="s">
        <v>102</v>
      </c>
      <c r="D118" s="300"/>
      <c r="E118" s="300"/>
      <c r="F118" s="41" t="str">
        <f>'FORMATO 8- VINCULACIÓN '!M26</f>
        <v>NO</v>
      </c>
    </row>
    <row r="119" spans="1:20" s="83" customFormat="1" ht="19.5" hidden="1" customHeight="1" x14ac:dyDescent="0.2">
      <c r="A119" s="9"/>
      <c r="B119" s="216" t="s">
        <v>69</v>
      </c>
      <c r="C119" s="216"/>
      <c r="D119" s="216"/>
      <c r="E119" s="216"/>
      <c r="F119" s="34" t="str">
        <f>'FORMATO 8- VINCULACIÓN '!M35</f>
        <v>NO CUMPLE</v>
      </c>
      <c r="G119" s="40"/>
      <c r="H119" s="40"/>
      <c r="I119" s="39"/>
      <c r="J119" s="39"/>
      <c r="K119" s="39"/>
      <c r="L119" s="39"/>
      <c r="M119" s="39"/>
      <c r="N119" s="39"/>
      <c r="O119" s="9"/>
      <c r="P119" s="9"/>
      <c r="Q119" s="9"/>
      <c r="R119" s="51"/>
      <c r="S119" s="9"/>
      <c r="T119" s="9"/>
    </row>
    <row r="120" spans="1:20" ht="19.5" customHeight="1" x14ac:dyDescent="0.3"/>
    <row r="121" spans="1:20" ht="15.6" x14ac:dyDescent="0.3">
      <c r="B121" s="219" t="s">
        <v>103</v>
      </c>
      <c r="C121" s="219"/>
      <c r="D121" s="219"/>
      <c r="E121" s="219"/>
      <c r="F121" s="219"/>
    </row>
    <row r="122" spans="1:20" ht="15.6" x14ac:dyDescent="0.3">
      <c r="B122" s="221" t="s">
        <v>61</v>
      </c>
      <c r="C122" s="221"/>
      <c r="D122" s="270" t="str">
        <f>R2</f>
        <v>LUIS CARLOS OROZCO CASTRO</v>
      </c>
      <c r="E122" s="270"/>
      <c r="F122" s="270"/>
    </row>
    <row r="123" spans="1:20" ht="15.6" x14ac:dyDescent="0.3">
      <c r="B123" s="34">
        <v>1</v>
      </c>
      <c r="C123" s="218" t="s">
        <v>62</v>
      </c>
      <c r="D123" s="218"/>
      <c r="E123" s="218"/>
      <c r="F123" s="41" t="str">
        <f>F49</f>
        <v>SI</v>
      </c>
    </row>
    <row r="124" spans="1:20" ht="15.6" x14ac:dyDescent="0.3">
      <c r="B124" s="34">
        <v>2</v>
      </c>
      <c r="C124" s="218" t="s">
        <v>63</v>
      </c>
      <c r="D124" s="218"/>
      <c r="E124" s="218"/>
      <c r="F124" s="41" t="str">
        <f>F50</f>
        <v>SI</v>
      </c>
    </row>
    <row r="125" spans="1:20" ht="15.6" x14ac:dyDescent="0.3">
      <c r="B125" s="34">
        <v>3</v>
      </c>
      <c r="C125" s="300" t="s">
        <v>104</v>
      </c>
      <c r="D125" s="300"/>
      <c r="E125" s="300"/>
      <c r="F125" s="34" t="str">
        <f>'FORMATO 9'!M26</f>
        <v>SI</v>
      </c>
    </row>
    <row r="126" spans="1:20" s="83" customFormat="1" ht="19.5" customHeight="1" thickBot="1" x14ac:dyDescent="0.25">
      <c r="A126" s="9"/>
      <c r="B126" s="216" t="s">
        <v>69</v>
      </c>
      <c r="C126" s="216"/>
      <c r="D126" s="216"/>
      <c r="E126" s="216"/>
      <c r="F126" s="106" t="str">
        <f>'FORMATO 9'!M34</f>
        <v>CUMPLE</v>
      </c>
      <c r="G126" s="40"/>
      <c r="H126" s="40"/>
      <c r="I126" s="39"/>
      <c r="J126" s="39"/>
      <c r="K126" s="39"/>
      <c r="L126" s="39"/>
      <c r="M126" s="39"/>
      <c r="N126" s="39"/>
      <c r="O126" s="9"/>
      <c r="P126" s="9"/>
      <c r="Q126" s="9"/>
      <c r="R126" s="51"/>
      <c r="S126" s="9"/>
      <c r="T126" s="9"/>
    </row>
    <row r="127" spans="1:20" ht="19.5" hidden="1" customHeight="1" x14ac:dyDescent="0.3"/>
    <row r="128" spans="1:20" ht="32.25" hidden="1" customHeight="1" x14ac:dyDescent="0.3">
      <c r="B128" s="301" t="s">
        <v>105</v>
      </c>
      <c r="C128" s="301"/>
      <c r="D128" s="301"/>
      <c r="E128" s="301"/>
      <c r="F128" s="301"/>
    </row>
    <row r="129" spans="1:20" ht="15.6" hidden="1" x14ac:dyDescent="0.3">
      <c r="B129" s="221" t="s">
        <v>61</v>
      </c>
      <c r="C129" s="221"/>
      <c r="D129" s="270" t="str">
        <f>R2</f>
        <v>LUIS CARLOS OROZCO CASTRO</v>
      </c>
      <c r="E129" s="270"/>
      <c r="F129" s="270"/>
    </row>
    <row r="130" spans="1:20" ht="15.6" hidden="1" x14ac:dyDescent="0.3">
      <c r="B130" s="34">
        <v>1</v>
      </c>
      <c r="C130" s="218" t="s">
        <v>62</v>
      </c>
      <c r="D130" s="218"/>
      <c r="E130" s="218"/>
      <c r="F130" s="41" t="str">
        <f>F49</f>
        <v>SI</v>
      </c>
    </row>
    <row r="131" spans="1:20" ht="15.6" hidden="1" x14ac:dyDescent="0.3">
      <c r="B131" s="34">
        <v>2</v>
      </c>
      <c r="C131" s="218" t="s">
        <v>63</v>
      </c>
      <c r="D131" s="218"/>
      <c r="E131" s="218"/>
      <c r="F131" s="41" t="str">
        <f>F50</f>
        <v>SI</v>
      </c>
    </row>
    <row r="132" spans="1:20" ht="15.6" hidden="1" customHeight="1" x14ac:dyDescent="0.3">
      <c r="B132" s="34">
        <v>3</v>
      </c>
      <c r="C132" s="218" t="s">
        <v>85</v>
      </c>
      <c r="D132" s="218"/>
      <c r="E132" s="218"/>
      <c r="F132" s="34" t="str">
        <f>'FORMATO 10A'!M27</f>
        <v>NO APLICA</v>
      </c>
    </row>
    <row r="133" spans="1:20" ht="15.6" hidden="1" customHeight="1" x14ac:dyDescent="0.3">
      <c r="B133" s="34">
        <v>4</v>
      </c>
      <c r="C133" s="214" t="s">
        <v>101</v>
      </c>
      <c r="D133" s="214"/>
      <c r="E133" s="214"/>
      <c r="F133" s="34" t="str">
        <f>'FORMATO 10A'!M28</f>
        <v>NO APLICA</v>
      </c>
    </row>
    <row r="134" spans="1:20" ht="15.6" hidden="1" x14ac:dyDescent="0.3">
      <c r="B134" s="34">
        <v>5</v>
      </c>
      <c r="C134" s="218" t="s">
        <v>106</v>
      </c>
      <c r="D134" s="218"/>
      <c r="E134" s="218"/>
      <c r="F134" s="34" t="str">
        <f>'FORMATO 10A'!M29</f>
        <v>NO APLICA</v>
      </c>
    </row>
    <row r="135" spans="1:20" s="83" customFormat="1" ht="19.5" hidden="1" customHeight="1" x14ac:dyDescent="0.2">
      <c r="A135" s="9"/>
      <c r="B135" s="216" t="s">
        <v>69</v>
      </c>
      <c r="C135" s="216"/>
      <c r="D135" s="216"/>
      <c r="E135" s="216"/>
      <c r="F135" s="106" t="str">
        <f>'FORMATO 10A'!M37</f>
        <v>NO APLICA</v>
      </c>
      <c r="G135" s="40"/>
      <c r="H135" s="40"/>
      <c r="I135" s="39"/>
      <c r="J135" s="39"/>
      <c r="K135" s="39"/>
      <c r="L135" s="39"/>
      <c r="M135" s="39"/>
      <c r="N135" s="39"/>
      <c r="O135" s="9"/>
      <c r="P135" s="9"/>
      <c r="Q135" s="9"/>
      <c r="R135" s="51"/>
      <c r="S135" s="9"/>
      <c r="T135" s="9"/>
    </row>
    <row r="136" spans="1:20" ht="19.5" hidden="1" customHeight="1" x14ac:dyDescent="0.3"/>
    <row r="137" spans="1:20" ht="15.6" hidden="1" x14ac:dyDescent="0.3">
      <c r="B137" s="219" t="s">
        <v>107</v>
      </c>
      <c r="C137" s="219"/>
      <c r="D137" s="219"/>
      <c r="E137" s="219"/>
      <c r="F137" s="219"/>
    </row>
    <row r="138" spans="1:20" ht="15.6" hidden="1" x14ac:dyDescent="0.3">
      <c r="B138" s="221" t="s">
        <v>61</v>
      </c>
      <c r="C138" s="221"/>
      <c r="D138" s="270" t="str">
        <f>R2</f>
        <v>LUIS CARLOS OROZCO CASTRO</v>
      </c>
      <c r="E138" s="270"/>
      <c r="F138" s="270"/>
    </row>
    <row r="139" spans="1:20" ht="15.6" hidden="1" x14ac:dyDescent="0.3">
      <c r="B139" s="34">
        <v>1</v>
      </c>
      <c r="C139" s="218" t="s">
        <v>62</v>
      </c>
      <c r="D139" s="218"/>
      <c r="E139" s="218"/>
      <c r="F139" s="41" t="str">
        <f>F49</f>
        <v>SI</v>
      </c>
    </row>
    <row r="140" spans="1:20" ht="15.6" hidden="1" x14ac:dyDescent="0.3">
      <c r="B140" s="34">
        <v>2</v>
      </c>
      <c r="C140" s="218" t="s">
        <v>63</v>
      </c>
      <c r="D140" s="218"/>
      <c r="E140" s="218"/>
      <c r="F140" s="41" t="str">
        <f>F50</f>
        <v>SI</v>
      </c>
    </row>
    <row r="141" spans="1:20" ht="15.6" hidden="1" x14ac:dyDescent="0.3">
      <c r="B141" s="34">
        <v>3</v>
      </c>
      <c r="C141" s="218" t="s">
        <v>85</v>
      </c>
      <c r="D141" s="218"/>
      <c r="E141" s="218"/>
      <c r="F141" s="34" t="str">
        <f>'FORMATO 10B'!M27</f>
        <v>NO APLICA</v>
      </c>
    </row>
    <row r="142" spans="1:20" ht="15.6" hidden="1" x14ac:dyDescent="0.3">
      <c r="B142" s="34">
        <v>4</v>
      </c>
      <c r="C142" s="214" t="s">
        <v>101</v>
      </c>
      <c r="D142" s="214"/>
      <c r="E142" s="214"/>
      <c r="F142" s="34" t="str">
        <f>'FORMATO 10B'!M28</f>
        <v>NO APLICA</v>
      </c>
    </row>
    <row r="143" spans="1:20" ht="15.6" hidden="1" x14ac:dyDescent="0.3">
      <c r="B143" s="34">
        <v>5</v>
      </c>
      <c r="C143" s="218" t="s">
        <v>108</v>
      </c>
      <c r="D143" s="218"/>
      <c r="E143" s="218"/>
      <c r="F143" s="34" t="str">
        <f>'FORMATO 10B'!M29</f>
        <v>NO APLICA</v>
      </c>
    </row>
    <row r="144" spans="1:20" ht="15.6" hidden="1" x14ac:dyDescent="0.3">
      <c r="B144" s="34">
        <v>6</v>
      </c>
      <c r="C144" s="218" t="s">
        <v>109</v>
      </c>
      <c r="D144" s="218"/>
      <c r="E144" s="218"/>
      <c r="F144" s="34" t="str">
        <f>'FORMATO 10B'!M30</f>
        <v>NO APLICA</v>
      </c>
    </row>
    <row r="145" spans="1:20" s="83" customFormat="1" ht="19.5" hidden="1" customHeight="1" x14ac:dyDescent="0.2">
      <c r="A145" s="9"/>
      <c r="B145" s="216" t="s">
        <v>69</v>
      </c>
      <c r="C145" s="216"/>
      <c r="D145" s="216"/>
      <c r="E145" s="216"/>
      <c r="F145" s="106" t="str">
        <f>'FORMATO 10B'!M39</f>
        <v>NO APLICA</v>
      </c>
      <c r="G145" s="40"/>
      <c r="H145" s="40"/>
      <c r="I145" s="39"/>
      <c r="J145" s="39"/>
      <c r="K145" s="39"/>
      <c r="L145" s="39"/>
      <c r="M145" s="39"/>
      <c r="N145" s="39"/>
      <c r="O145" s="9"/>
      <c r="P145" s="9"/>
      <c r="Q145" s="9"/>
      <c r="R145" s="51"/>
      <c r="S145" s="9"/>
      <c r="T145" s="9"/>
    </row>
    <row r="146" spans="1:20" ht="19.5" hidden="1" customHeight="1" x14ac:dyDescent="0.3"/>
    <row r="147" spans="1:20" ht="15.6" hidden="1" x14ac:dyDescent="0.3">
      <c r="B147" s="219" t="s">
        <v>110</v>
      </c>
      <c r="C147" s="219"/>
      <c r="D147" s="219"/>
      <c r="E147" s="219"/>
      <c r="F147" s="219"/>
    </row>
    <row r="148" spans="1:20" ht="15.6" hidden="1" x14ac:dyDescent="0.3">
      <c r="B148" s="221" t="s">
        <v>61</v>
      </c>
      <c r="C148" s="221"/>
      <c r="D148" s="270" t="str">
        <f>R2</f>
        <v>LUIS CARLOS OROZCO CASTRO</v>
      </c>
      <c r="E148" s="270"/>
      <c r="F148" s="270"/>
    </row>
    <row r="149" spans="1:20" ht="15.6" hidden="1" x14ac:dyDescent="0.3">
      <c r="B149" s="34">
        <v>1</v>
      </c>
      <c r="C149" s="218" t="s">
        <v>62</v>
      </c>
      <c r="D149" s="218"/>
      <c r="E149" s="218"/>
      <c r="F149" s="41" t="str">
        <f>F49</f>
        <v>SI</v>
      </c>
    </row>
    <row r="150" spans="1:20" ht="15.6" hidden="1" x14ac:dyDescent="0.3">
      <c r="B150" s="34">
        <v>2</v>
      </c>
      <c r="C150" s="218" t="s">
        <v>63</v>
      </c>
      <c r="D150" s="218"/>
      <c r="E150" s="218"/>
      <c r="F150" s="41" t="str">
        <f>F50</f>
        <v>SI</v>
      </c>
    </row>
    <row r="151" spans="1:20" ht="15.6" hidden="1" x14ac:dyDescent="0.3">
      <c r="B151" s="34">
        <v>3</v>
      </c>
      <c r="C151" s="218" t="s">
        <v>85</v>
      </c>
      <c r="D151" s="218"/>
      <c r="E151" s="218"/>
      <c r="F151" s="34" t="str">
        <f>'FORMATO 10C'!M27</f>
        <v>NO APLICA</v>
      </c>
    </row>
    <row r="152" spans="1:20" ht="15.6" hidden="1" x14ac:dyDescent="0.3">
      <c r="B152" s="34">
        <v>3</v>
      </c>
      <c r="C152" s="218" t="s">
        <v>111</v>
      </c>
      <c r="D152" s="218"/>
      <c r="E152" s="218"/>
      <c r="F152" s="34" t="str">
        <f>'FORMATO 10C'!M28</f>
        <v>NO APLICA</v>
      </c>
    </row>
    <row r="153" spans="1:20" ht="15.6" hidden="1" x14ac:dyDescent="0.3">
      <c r="B153" s="34">
        <v>3</v>
      </c>
      <c r="C153" s="218" t="s">
        <v>109</v>
      </c>
      <c r="D153" s="218"/>
      <c r="E153" s="218"/>
      <c r="F153" s="34" t="str">
        <f>'FORMATO 10C'!M29</f>
        <v>NO APLICA</v>
      </c>
    </row>
    <row r="154" spans="1:20" s="83" customFormat="1" ht="19.5" hidden="1" customHeight="1" x14ac:dyDescent="0.2">
      <c r="A154" s="9"/>
      <c r="B154" s="216" t="s">
        <v>69</v>
      </c>
      <c r="C154" s="216"/>
      <c r="D154" s="216"/>
      <c r="E154" s="216"/>
      <c r="F154" s="106" t="str">
        <f>'FORMATO 10C'!M38</f>
        <v>NO APLICA</v>
      </c>
      <c r="G154" s="40"/>
      <c r="H154" s="40"/>
      <c r="I154" s="39"/>
      <c r="J154" s="39"/>
      <c r="K154" s="39"/>
      <c r="L154" s="39"/>
      <c r="M154" s="39"/>
      <c r="N154" s="39"/>
      <c r="O154" s="9"/>
      <c r="P154" s="9"/>
      <c r="Q154" s="9"/>
      <c r="R154" s="51"/>
      <c r="S154" s="9"/>
      <c r="T154" s="9"/>
    </row>
    <row r="155" spans="1:20" ht="19.5" hidden="1" customHeight="1" x14ac:dyDescent="0.3"/>
    <row r="156" spans="1:20" ht="30" hidden="1" customHeight="1" x14ac:dyDescent="0.3">
      <c r="B156" s="222" t="s">
        <v>112</v>
      </c>
      <c r="C156" s="222"/>
      <c r="D156" s="222"/>
      <c r="E156" s="222"/>
      <c r="F156" s="222"/>
    </row>
    <row r="157" spans="1:20" ht="15.6" hidden="1" x14ac:dyDescent="0.3">
      <c r="B157" s="221" t="s">
        <v>61</v>
      </c>
      <c r="C157" s="221"/>
      <c r="D157" s="270" t="str">
        <f>R2</f>
        <v>LUIS CARLOS OROZCO CASTRO</v>
      </c>
      <c r="E157" s="270"/>
      <c r="F157" s="270"/>
    </row>
    <row r="158" spans="1:20" ht="15.6" hidden="1" x14ac:dyDescent="0.3">
      <c r="B158" s="34">
        <v>1</v>
      </c>
      <c r="C158" s="218" t="s">
        <v>62</v>
      </c>
      <c r="D158" s="218"/>
      <c r="E158" s="218"/>
      <c r="F158" s="41" t="str">
        <f>F49</f>
        <v>SI</v>
      </c>
    </row>
    <row r="159" spans="1:20" ht="15.6" hidden="1" x14ac:dyDescent="0.3">
      <c r="B159" s="34">
        <v>2</v>
      </c>
      <c r="C159" s="218" t="s">
        <v>63</v>
      </c>
      <c r="D159" s="218"/>
      <c r="E159" s="218"/>
      <c r="F159" s="41" t="str">
        <f>F50</f>
        <v>SI</v>
      </c>
    </row>
    <row r="160" spans="1:20" ht="15.6" hidden="1" x14ac:dyDescent="0.3">
      <c r="B160" s="34">
        <v>3</v>
      </c>
      <c r="C160" s="218" t="s">
        <v>85</v>
      </c>
      <c r="D160" s="218"/>
      <c r="E160" s="218"/>
      <c r="F160" s="34" t="str">
        <f>'FORMATO 10D'!M27</f>
        <v>NO APLICA</v>
      </c>
    </row>
    <row r="161" spans="1:20" ht="15.6" hidden="1" x14ac:dyDescent="0.3">
      <c r="B161" s="34">
        <v>4</v>
      </c>
      <c r="C161" s="218" t="s">
        <v>113</v>
      </c>
      <c r="D161" s="218"/>
      <c r="E161" s="218"/>
      <c r="F161" s="34" t="str">
        <f>'FORMATO 10D'!M28</f>
        <v>NO APLICA</v>
      </c>
    </row>
    <row r="162" spans="1:20" ht="15.6" hidden="1" x14ac:dyDescent="0.3">
      <c r="B162" s="34">
        <v>5</v>
      </c>
      <c r="C162" s="218" t="s">
        <v>114</v>
      </c>
      <c r="D162" s="218"/>
      <c r="E162" s="218"/>
      <c r="F162" s="34" t="str">
        <f>'FORMATO 10D'!M29</f>
        <v>NO APLICA</v>
      </c>
    </row>
    <row r="163" spans="1:20" s="83" customFormat="1" ht="19.5" hidden="1" customHeight="1" x14ac:dyDescent="0.2">
      <c r="A163" s="9"/>
      <c r="B163" s="216" t="s">
        <v>69</v>
      </c>
      <c r="C163" s="216"/>
      <c r="D163" s="216"/>
      <c r="E163" s="216"/>
      <c r="F163" s="106" t="str">
        <f>'FORMATO 10D'!M38</f>
        <v>NO APLICA</v>
      </c>
      <c r="G163" s="40"/>
      <c r="H163" s="40"/>
      <c r="I163" s="39"/>
      <c r="J163" s="39"/>
      <c r="K163" s="39"/>
      <c r="L163" s="39"/>
      <c r="M163" s="39"/>
      <c r="N163" s="39"/>
      <c r="O163" s="9"/>
      <c r="P163" s="9"/>
      <c r="Q163" s="9"/>
      <c r="R163" s="51"/>
      <c r="S163" s="9"/>
      <c r="T163" s="9"/>
    </row>
    <row r="164" spans="1:20" ht="19.5" hidden="1" customHeight="1" x14ac:dyDescent="0.3"/>
    <row r="165" spans="1:20" ht="24" hidden="1" customHeight="1" x14ac:dyDescent="0.3">
      <c r="B165" s="222" t="s">
        <v>115</v>
      </c>
      <c r="C165" s="222"/>
      <c r="D165" s="222"/>
      <c r="E165" s="222"/>
      <c r="F165" s="222"/>
    </row>
    <row r="166" spans="1:20" ht="15.6" hidden="1" x14ac:dyDescent="0.3">
      <c r="B166" s="221" t="s">
        <v>61</v>
      </c>
      <c r="C166" s="221"/>
      <c r="D166" s="270" t="str">
        <f>R2</f>
        <v>LUIS CARLOS OROZCO CASTRO</v>
      </c>
      <c r="E166" s="270"/>
      <c r="F166" s="270"/>
    </row>
    <row r="167" spans="1:20" ht="15.6" hidden="1" x14ac:dyDescent="0.3">
      <c r="B167" s="34">
        <v>1</v>
      </c>
      <c r="C167" s="218" t="s">
        <v>62</v>
      </c>
      <c r="D167" s="218"/>
      <c r="E167" s="218"/>
      <c r="F167" s="41" t="str">
        <f>F49</f>
        <v>SI</v>
      </c>
    </row>
    <row r="168" spans="1:20" ht="15.6" hidden="1" x14ac:dyDescent="0.3">
      <c r="B168" s="34">
        <v>2</v>
      </c>
      <c r="C168" s="218" t="s">
        <v>63</v>
      </c>
      <c r="D168" s="218"/>
      <c r="E168" s="218"/>
      <c r="F168" s="41" t="str">
        <f>F50</f>
        <v>SI</v>
      </c>
    </row>
    <row r="169" spans="1:20" ht="15.6" hidden="1" x14ac:dyDescent="0.3">
      <c r="B169" s="34">
        <v>3</v>
      </c>
      <c r="C169" s="218" t="s">
        <v>85</v>
      </c>
      <c r="D169" s="218"/>
      <c r="E169" s="218"/>
      <c r="F169" s="34" t="str">
        <f>'FORMATO 10E'!M27</f>
        <v>NO APLICA</v>
      </c>
    </row>
    <row r="170" spans="1:20" ht="25.2" hidden="1" customHeight="1" x14ac:dyDescent="0.3">
      <c r="B170" s="34">
        <v>4</v>
      </c>
      <c r="C170" s="300" t="s">
        <v>116</v>
      </c>
      <c r="D170" s="300"/>
      <c r="E170" s="300"/>
      <c r="F170" s="34" t="str">
        <f>'FORMATO 10E'!M28</f>
        <v>NO APLICA</v>
      </c>
    </row>
    <row r="171" spans="1:20" ht="37.200000000000003" hidden="1" customHeight="1" x14ac:dyDescent="0.3">
      <c r="B171" s="34">
        <v>5</v>
      </c>
      <c r="C171" s="300" t="s">
        <v>117</v>
      </c>
      <c r="D171" s="300"/>
      <c r="E171" s="300"/>
      <c r="F171" s="34" t="str">
        <f>'FORMATO 10E'!M29</f>
        <v>NO APLICA</v>
      </c>
    </row>
    <row r="172" spans="1:20" s="83" customFormat="1" ht="19.5" hidden="1" customHeight="1" x14ac:dyDescent="0.2">
      <c r="A172" s="9"/>
      <c r="B172" s="216" t="s">
        <v>69</v>
      </c>
      <c r="C172" s="216"/>
      <c r="D172" s="216"/>
      <c r="E172" s="216"/>
      <c r="F172" s="106" t="str">
        <f>'FORMATO 10E'!M38</f>
        <v>NO APLICA</v>
      </c>
      <c r="G172" s="40"/>
      <c r="H172" s="40"/>
      <c r="I172" s="39"/>
      <c r="J172" s="39"/>
      <c r="K172" s="39"/>
      <c r="L172" s="39"/>
      <c r="M172" s="39"/>
      <c r="N172" s="39"/>
      <c r="O172" s="9"/>
      <c r="P172" s="9"/>
      <c r="Q172" s="9"/>
      <c r="R172" s="51"/>
      <c r="S172" s="9"/>
      <c r="T172" s="9"/>
    </row>
    <row r="173" spans="1:20" ht="19.5" hidden="1" customHeight="1" x14ac:dyDescent="0.3"/>
    <row r="174" spans="1:20" ht="28.2" hidden="1" customHeight="1" x14ac:dyDescent="0.3">
      <c r="B174" s="301" t="s">
        <v>118</v>
      </c>
      <c r="C174" s="301"/>
      <c r="D174" s="301"/>
      <c r="E174" s="301"/>
      <c r="F174" s="301"/>
    </row>
    <row r="175" spans="1:20" ht="15.6" hidden="1" x14ac:dyDescent="0.3">
      <c r="B175" s="292" t="s">
        <v>61</v>
      </c>
      <c r="C175" s="292"/>
      <c r="D175" s="213" t="str">
        <f>R2</f>
        <v>LUIS CARLOS OROZCO CASTRO</v>
      </c>
      <c r="E175" s="213"/>
      <c r="F175" s="213"/>
    </row>
    <row r="176" spans="1:20" ht="15.6" hidden="1" x14ac:dyDescent="0.3">
      <c r="B176" s="34">
        <v>1</v>
      </c>
      <c r="C176" s="302" t="s">
        <v>62</v>
      </c>
      <c r="D176" s="302"/>
      <c r="E176" s="302"/>
      <c r="F176" s="41" t="str">
        <f>F49</f>
        <v>SI</v>
      </c>
    </row>
    <row r="177" spans="1:20" ht="15.6" hidden="1" x14ac:dyDescent="0.3">
      <c r="B177" s="34">
        <v>2</v>
      </c>
      <c r="C177" s="302" t="s">
        <v>63</v>
      </c>
      <c r="D177" s="302"/>
      <c r="E177" s="302"/>
      <c r="F177" s="41" t="str">
        <f>F50</f>
        <v>SI</v>
      </c>
    </row>
    <row r="178" spans="1:20" ht="15.6" hidden="1" x14ac:dyDescent="0.3">
      <c r="B178" s="34">
        <v>3</v>
      </c>
      <c r="C178" s="302" t="s">
        <v>85</v>
      </c>
      <c r="D178" s="302"/>
      <c r="E178" s="302"/>
      <c r="F178" s="34" t="str">
        <f>'FORMATO 10F'!M27</f>
        <v>NO APLICA</v>
      </c>
    </row>
    <row r="179" spans="1:20" ht="28.95" hidden="1" customHeight="1" x14ac:dyDescent="0.3">
      <c r="B179" s="34">
        <v>4</v>
      </c>
      <c r="C179" s="214" t="s">
        <v>116</v>
      </c>
      <c r="D179" s="214"/>
      <c r="E179" s="214"/>
      <c r="F179" s="34" t="str">
        <f>'FORMATO 10F'!M28</f>
        <v>NO APLICA</v>
      </c>
    </row>
    <row r="180" spans="1:20" ht="37.200000000000003" hidden="1" customHeight="1" x14ac:dyDescent="0.3">
      <c r="B180" s="34">
        <v>5</v>
      </c>
      <c r="C180" s="214" t="s">
        <v>117</v>
      </c>
      <c r="D180" s="214"/>
      <c r="E180" s="214"/>
      <c r="F180" s="34" t="str">
        <f>'FORMATO 10F'!M29</f>
        <v>NO APLICA</v>
      </c>
    </row>
    <row r="181" spans="1:20" s="83" customFormat="1" ht="19.5" hidden="1" customHeight="1" x14ac:dyDescent="0.2">
      <c r="A181" s="9"/>
      <c r="B181" s="216" t="s">
        <v>69</v>
      </c>
      <c r="C181" s="216"/>
      <c r="D181" s="216"/>
      <c r="E181" s="216"/>
      <c r="F181" s="106" t="str">
        <f>'FORMATO 10F'!M38</f>
        <v>NO APLICA</v>
      </c>
      <c r="G181" s="40"/>
      <c r="H181" s="40"/>
      <c r="I181" s="39"/>
      <c r="J181" s="39"/>
      <c r="K181" s="39"/>
      <c r="L181" s="39"/>
      <c r="M181" s="39"/>
      <c r="N181" s="39"/>
      <c r="O181" s="9"/>
      <c r="P181" s="9"/>
      <c r="Q181" s="9"/>
      <c r="R181" s="51"/>
      <c r="S181" s="9"/>
      <c r="T181" s="9"/>
    </row>
    <row r="182" spans="1:20" ht="19.5" customHeight="1" x14ac:dyDescent="0.3">
      <c r="I182" s="203" t="s">
        <v>462</v>
      </c>
      <c r="J182" s="204"/>
      <c r="K182" s="204"/>
      <c r="L182" s="204"/>
      <c r="M182" s="205"/>
    </row>
    <row r="183" spans="1:20" ht="16.2" thickBot="1" x14ac:dyDescent="0.35">
      <c r="B183" s="301" t="s">
        <v>119</v>
      </c>
      <c r="C183" s="301"/>
      <c r="D183" s="301"/>
      <c r="E183" s="301"/>
      <c r="F183" s="301"/>
      <c r="I183" s="173" t="s">
        <v>125</v>
      </c>
      <c r="J183" s="206" t="str">
        <f>+J194</f>
        <v>CONSORCIO OBRAS DICO</v>
      </c>
      <c r="K183" s="206"/>
      <c r="L183" s="206"/>
      <c r="M183" s="207"/>
    </row>
    <row r="184" spans="1:20" ht="15.6" customHeight="1" x14ac:dyDescent="0.3">
      <c r="B184" s="221" t="s">
        <v>61</v>
      </c>
      <c r="C184" s="221"/>
      <c r="D184" s="270" t="str">
        <f>R2</f>
        <v>LUIS CARLOS OROZCO CASTRO</v>
      </c>
      <c r="E184" s="270"/>
      <c r="F184" s="270"/>
      <c r="I184" s="638" t="s">
        <v>465</v>
      </c>
      <c r="J184" s="639"/>
      <c r="K184" s="639"/>
      <c r="L184" s="639"/>
      <c r="M184" s="640"/>
    </row>
    <row r="185" spans="1:20" ht="15.6" x14ac:dyDescent="0.3">
      <c r="B185" s="34">
        <v>1</v>
      </c>
      <c r="C185" s="218" t="s">
        <v>120</v>
      </c>
      <c r="D185" s="218"/>
      <c r="E185" s="218"/>
      <c r="F185" s="34" t="str">
        <f>'FORMATO 11'!M24</f>
        <v>SI</v>
      </c>
      <c r="I185" s="641"/>
      <c r="J185" s="642"/>
      <c r="K185" s="642"/>
      <c r="L185" s="642"/>
      <c r="M185" s="643"/>
    </row>
    <row r="186" spans="1:20" s="83" customFormat="1" ht="19.5" customHeight="1" x14ac:dyDescent="0.2">
      <c r="A186" s="9"/>
      <c r="B186" s="216" t="s">
        <v>69</v>
      </c>
      <c r="C186" s="216"/>
      <c r="D186" s="216"/>
      <c r="E186" s="216"/>
      <c r="F186" s="106" t="str">
        <f>'FORMATO 11'!M32</f>
        <v>CUMPLE</v>
      </c>
      <c r="G186" s="40"/>
      <c r="H186" s="40"/>
      <c r="I186" s="641"/>
      <c r="J186" s="642"/>
      <c r="K186" s="642"/>
      <c r="L186" s="642"/>
      <c r="M186" s="643"/>
      <c r="N186" s="39"/>
      <c r="O186" s="9"/>
      <c r="P186" s="9"/>
      <c r="Q186" s="9"/>
      <c r="R186" s="51"/>
      <c r="S186" s="9"/>
      <c r="T186" s="9"/>
    </row>
    <row r="187" spans="1:20" ht="12" customHeight="1" x14ac:dyDescent="0.3">
      <c r="I187" s="641"/>
      <c r="J187" s="642"/>
      <c r="K187" s="642"/>
      <c r="L187" s="642"/>
      <c r="M187" s="643"/>
    </row>
    <row r="188" spans="1:20" ht="19.5" customHeight="1" x14ac:dyDescent="0.3">
      <c r="I188" s="641"/>
      <c r="J188" s="642"/>
      <c r="K188" s="642"/>
      <c r="L188" s="642"/>
      <c r="M188" s="643"/>
    </row>
    <row r="189" spans="1:20" ht="15.75" customHeight="1" thickBot="1" x14ac:dyDescent="0.35">
      <c r="B189" s="222" t="s">
        <v>121</v>
      </c>
      <c r="C189" s="222"/>
      <c r="D189" s="222"/>
      <c r="E189" s="222"/>
      <c r="F189" s="222"/>
      <c r="I189" s="644"/>
      <c r="J189" s="645"/>
      <c r="K189" s="645"/>
      <c r="L189" s="645"/>
      <c r="M189" s="646"/>
    </row>
    <row r="190" spans="1:20" ht="15.75" customHeight="1" x14ac:dyDescent="0.3">
      <c r="B190" s="226" t="s">
        <v>61</v>
      </c>
      <c r="C190" s="226"/>
      <c r="D190" s="227" t="str">
        <f>E13</f>
        <v>LUIS CARLOS OROZCO CASTRO</v>
      </c>
      <c r="E190" s="227"/>
      <c r="F190" s="227"/>
    </row>
    <row r="191" spans="1:20" ht="23.4" customHeight="1" x14ac:dyDescent="0.3">
      <c r="B191" s="34">
        <v>1</v>
      </c>
      <c r="C191" s="214" t="s">
        <v>122</v>
      </c>
      <c r="D191" s="214"/>
      <c r="E191" s="214"/>
      <c r="F191" s="41" t="str">
        <f>'FORMATO 13'!M24</f>
        <v>SI</v>
      </c>
    </row>
    <row r="192" spans="1:20" s="83" customFormat="1" ht="19.5" customHeight="1" thickBot="1" x14ac:dyDescent="0.25">
      <c r="A192" s="9"/>
      <c r="B192" s="215" t="s">
        <v>69</v>
      </c>
      <c r="C192" s="215"/>
      <c r="D192" s="215"/>
      <c r="E192" s="215"/>
      <c r="F192" s="129" t="str">
        <f>'FORMATO 13'!M47</f>
        <v>CUMPLE</v>
      </c>
      <c r="G192" s="40"/>
      <c r="H192" s="40"/>
      <c r="I192" s="39"/>
      <c r="J192" s="39"/>
      <c r="K192" s="39"/>
      <c r="L192" s="39"/>
      <c r="M192" s="39"/>
      <c r="N192" s="39"/>
      <c r="O192" s="9"/>
      <c r="P192" s="9"/>
      <c r="Q192" s="9"/>
      <c r="R192" s="51"/>
      <c r="S192" s="9"/>
      <c r="T192" s="9"/>
    </row>
    <row r="193" spans="1:20" ht="19.5" customHeight="1" x14ac:dyDescent="0.3">
      <c r="I193" s="203" t="s">
        <v>123</v>
      </c>
      <c r="J193" s="204"/>
      <c r="K193" s="204"/>
      <c r="L193" s="204"/>
      <c r="M193" s="205"/>
    </row>
    <row r="194" spans="1:20" ht="15.75" customHeight="1" thickBot="1" x14ac:dyDescent="0.35">
      <c r="B194" s="223" t="s">
        <v>124</v>
      </c>
      <c r="C194" s="224"/>
      <c r="D194" s="224"/>
      <c r="E194" s="224"/>
      <c r="F194" s="225"/>
      <c r="I194" s="173" t="s">
        <v>125</v>
      </c>
      <c r="J194" s="206" t="str">
        <f>+E15</f>
        <v>CONSORCIO OBRAS DICO</v>
      </c>
      <c r="K194" s="206"/>
      <c r="L194" s="206"/>
      <c r="M194" s="207"/>
    </row>
    <row r="195" spans="1:20" ht="15.75" customHeight="1" x14ac:dyDescent="0.3">
      <c r="B195" s="211" t="s">
        <v>61</v>
      </c>
      <c r="C195" s="211"/>
      <c r="D195" s="212" t="str">
        <f>R2</f>
        <v>LUIS CARLOS OROZCO CASTRO</v>
      </c>
      <c r="E195" s="212"/>
      <c r="F195" s="213"/>
      <c r="I195" s="632" t="s">
        <v>126</v>
      </c>
      <c r="J195" s="633"/>
      <c r="K195" s="633"/>
      <c r="L195" s="633"/>
      <c r="M195" s="634"/>
    </row>
    <row r="196" spans="1:20" ht="15.75" customHeight="1" x14ac:dyDescent="0.3">
      <c r="B196" s="34">
        <v>1</v>
      </c>
      <c r="C196" s="214" t="s">
        <v>127</v>
      </c>
      <c r="D196" s="214"/>
      <c r="E196" s="214"/>
      <c r="F196" s="126" t="str">
        <f>'FORMATO 14'!M24</f>
        <v>SI</v>
      </c>
      <c r="I196" s="632"/>
      <c r="J196" s="633"/>
      <c r="K196" s="633"/>
      <c r="L196" s="633"/>
      <c r="M196" s="634"/>
    </row>
    <row r="197" spans="1:20" ht="27" customHeight="1" thickBot="1" x14ac:dyDescent="0.35">
      <c r="B197" s="34">
        <v>2</v>
      </c>
      <c r="C197" s="214" t="s">
        <v>128</v>
      </c>
      <c r="D197" s="214"/>
      <c r="E197" s="214"/>
      <c r="F197" s="130" t="str">
        <f>'FORMATO 14'!M25</f>
        <v>SI</v>
      </c>
      <c r="I197" s="635"/>
      <c r="J197" s="636"/>
      <c r="K197" s="636"/>
      <c r="L197" s="636"/>
      <c r="M197" s="637"/>
    </row>
    <row r="198" spans="1:20" s="83" customFormat="1" ht="19.5" customHeight="1" x14ac:dyDescent="0.2">
      <c r="A198" s="9"/>
      <c r="B198" s="215" t="s">
        <v>69</v>
      </c>
      <c r="C198" s="215"/>
      <c r="D198" s="215"/>
      <c r="E198" s="215"/>
      <c r="F198" s="106" t="str">
        <f>'FORMATO 14'!M34</f>
        <v>CUMPLE</v>
      </c>
      <c r="G198" s="40"/>
      <c r="H198" s="40"/>
      <c r="I198" s="39"/>
      <c r="J198" s="39"/>
      <c r="K198" s="39"/>
      <c r="L198" s="39"/>
      <c r="M198" s="39"/>
      <c r="N198" s="39"/>
      <c r="O198" s="9"/>
      <c r="P198" s="9"/>
      <c r="Q198" s="9"/>
      <c r="R198" s="51"/>
      <c r="S198" s="9"/>
      <c r="T198" s="9"/>
    </row>
    <row r="199" spans="1:20" ht="19.5" customHeight="1" x14ac:dyDescent="0.3"/>
    <row r="200" spans="1:20" ht="19.5" customHeight="1" thickBot="1" x14ac:dyDescent="0.35"/>
    <row r="201" spans="1:20" ht="15.75" customHeight="1" thickBot="1" x14ac:dyDescent="0.35">
      <c r="C201" s="208" t="s">
        <v>129</v>
      </c>
      <c r="D201" s="209"/>
      <c r="E201" s="209"/>
      <c r="F201" s="209"/>
      <c r="G201" s="209"/>
      <c r="H201" s="209"/>
      <c r="I201" s="209"/>
      <c r="J201" s="209"/>
      <c r="K201" s="209"/>
      <c r="L201" s="209"/>
      <c r="M201" s="210"/>
    </row>
    <row r="202" spans="1:20" ht="54.6" customHeight="1" x14ac:dyDescent="0.3">
      <c r="C202" s="155"/>
      <c r="D202" s="156"/>
      <c r="E202" s="156"/>
      <c r="I202" s="194"/>
      <c r="J202" s="194"/>
      <c r="M202" s="157"/>
    </row>
    <row r="203" spans="1:20" ht="15.75" customHeight="1" x14ac:dyDescent="0.3">
      <c r="C203" s="155"/>
      <c r="D203" s="53" t="s">
        <v>130</v>
      </c>
      <c r="G203" s="199"/>
      <c r="H203" s="200"/>
      <c r="I203" s="201"/>
      <c r="K203" s="199" t="s">
        <v>463</v>
      </c>
      <c r="L203" s="200"/>
      <c r="M203" s="157"/>
    </row>
    <row r="204" spans="1:20" ht="15.75" customHeight="1" thickBot="1" x14ac:dyDescent="0.35">
      <c r="C204" s="158"/>
      <c r="D204" s="159" t="s">
        <v>131</v>
      </c>
      <c r="E204" s="159"/>
      <c r="F204" s="160"/>
      <c r="G204" s="202"/>
      <c r="H204" s="161"/>
      <c r="I204" s="159"/>
      <c r="J204" s="159"/>
      <c r="K204" s="202" t="s">
        <v>464</v>
      </c>
      <c r="L204" s="161"/>
      <c r="M204" s="162"/>
    </row>
  </sheetData>
  <sheetProtection algorithmName="SHA-512" hashValue="p11OZ+WLAYfJzCr+2aAZfsAIIMGEgOREElwIaoLunCyD7s5Y2POFRGtZ+rag6DZuLUQV35ccHIrzSGF1ItZDKg==" saltValue="V87Oc9ENLz7Dj2QP9cixrQ==" spinCount="100000" sheet="1" objects="1" scenarios="1" selectLockedCells="1" selectUnlockedCells="1"/>
  <mergeCells count="219">
    <mergeCell ref="I11:J11"/>
    <mergeCell ref="K11:N11"/>
    <mergeCell ref="C167:E167"/>
    <mergeCell ref="C168:E168"/>
    <mergeCell ref="C169:E169"/>
    <mergeCell ref="C170:E170"/>
    <mergeCell ref="C185:E185"/>
    <mergeCell ref="C171:E171"/>
    <mergeCell ref="B174:F174"/>
    <mergeCell ref="B175:C175"/>
    <mergeCell ref="D175:F175"/>
    <mergeCell ref="C176:E176"/>
    <mergeCell ref="C177:E177"/>
    <mergeCell ref="C178:E178"/>
    <mergeCell ref="C179:E179"/>
    <mergeCell ref="C180:E180"/>
    <mergeCell ref="B183:F183"/>
    <mergeCell ref="B184:C184"/>
    <mergeCell ref="D184:F184"/>
    <mergeCell ref="C132:E132"/>
    <mergeCell ref="C133:E133"/>
    <mergeCell ref="B166:C166"/>
    <mergeCell ref="D166:F166"/>
    <mergeCell ref="C161:E161"/>
    <mergeCell ref="C162:E162"/>
    <mergeCell ref="B165:F165"/>
    <mergeCell ref="C159:E159"/>
    <mergeCell ref="C160:E160"/>
    <mergeCell ref="C143:E143"/>
    <mergeCell ref="C144:E144"/>
    <mergeCell ref="B147:F147"/>
    <mergeCell ref="B148:C148"/>
    <mergeCell ref="D148:F148"/>
    <mergeCell ref="C149:E149"/>
    <mergeCell ref="C150:E150"/>
    <mergeCell ref="C151:E151"/>
    <mergeCell ref="B145:E145"/>
    <mergeCell ref="B119:E119"/>
    <mergeCell ref="B126:E126"/>
    <mergeCell ref="B157:C157"/>
    <mergeCell ref="D157:F157"/>
    <mergeCell ref="C158:E158"/>
    <mergeCell ref="B137:F137"/>
    <mergeCell ref="B138:C138"/>
    <mergeCell ref="D138:F138"/>
    <mergeCell ref="C139:E139"/>
    <mergeCell ref="C140:E140"/>
    <mergeCell ref="C141:E141"/>
    <mergeCell ref="C142:E142"/>
    <mergeCell ref="B135:E135"/>
    <mergeCell ref="C134:E134"/>
    <mergeCell ref="B154:E154"/>
    <mergeCell ref="C152:E152"/>
    <mergeCell ref="C153:E153"/>
    <mergeCell ref="B156:F156"/>
    <mergeCell ref="C125:E125"/>
    <mergeCell ref="B128:F128"/>
    <mergeCell ref="B129:C129"/>
    <mergeCell ref="D129:F129"/>
    <mergeCell ref="C130:E130"/>
    <mergeCell ref="C131:E131"/>
    <mergeCell ref="B70:E70"/>
    <mergeCell ref="B57:E57"/>
    <mergeCell ref="B74:C74"/>
    <mergeCell ref="B73:F73"/>
    <mergeCell ref="D74:F74"/>
    <mergeCell ref="B75:F75"/>
    <mergeCell ref="C76:E76"/>
    <mergeCell ref="B59:F59"/>
    <mergeCell ref="B61:C61"/>
    <mergeCell ref="D61:F61"/>
    <mergeCell ref="C95:E95"/>
    <mergeCell ref="D90:F90"/>
    <mergeCell ref="B91:F91"/>
    <mergeCell ref="C101:E101"/>
    <mergeCell ref="C97:E97"/>
    <mergeCell ref="C100:E100"/>
    <mergeCell ref="C102:E102"/>
    <mergeCell ref="C92:E92"/>
    <mergeCell ref="C93:E93"/>
    <mergeCell ref="C94:E94"/>
    <mergeCell ref="B90:C90"/>
    <mergeCell ref="C96:E96"/>
    <mergeCell ref="C84:E84"/>
    <mergeCell ref="C39:E39"/>
    <mergeCell ref="B46:F46"/>
    <mergeCell ref="C51:E51"/>
    <mergeCell ref="B48:C48"/>
    <mergeCell ref="C49:E49"/>
    <mergeCell ref="C50:E50"/>
    <mergeCell ref="B47:F47"/>
    <mergeCell ref="B52:C52"/>
    <mergeCell ref="D52:F52"/>
    <mergeCell ref="C40:E40"/>
    <mergeCell ref="C41:E41"/>
    <mergeCell ref="C42:E42"/>
    <mergeCell ref="C43:E43"/>
    <mergeCell ref="C44:E44"/>
    <mergeCell ref="C53:E53"/>
    <mergeCell ref="C54:E54"/>
    <mergeCell ref="C55:E55"/>
    <mergeCell ref="C83:E83"/>
    <mergeCell ref="C78:E78"/>
    <mergeCell ref="C77:E77"/>
    <mergeCell ref="C56:E56"/>
    <mergeCell ref="C65:E65"/>
    <mergeCell ref="C66:E66"/>
    <mergeCell ref="B87:E87"/>
    <mergeCell ref="B89:F89"/>
    <mergeCell ref="C86:E86"/>
    <mergeCell ref="C85:E85"/>
    <mergeCell ref="B2:C4"/>
    <mergeCell ref="D2:L2"/>
    <mergeCell ref="B20:D20"/>
    <mergeCell ref="J20:N20"/>
    <mergeCell ref="B82:C82"/>
    <mergeCell ref="D82:F82"/>
    <mergeCell ref="B81:F81"/>
    <mergeCell ref="C69:E69"/>
    <mergeCell ref="B62:F62"/>
    <mergeCell ref="B67:F67"/>
    <mergeCell ref="C64:E64"/>
    <mergeCell ref="C63:E63"/>
    <mergeCell ref="C68:E68"/>
    <mergeCell ref="B79:E79"/>
    <mergeCell ref="B22:D22"/>
    <mergeCell ref="M2:N4"/>
    <mergeCell ref="D3:L3"/>
    <mergeCell ref="D4:L4"/>
    <mergeCell ref="B72:F72"/>
    <mergeCell ref="B60:F60"/>
    <mergeCell ref="C25:E25"/>
    <mergeCell ref="C33:E33"/>
    <mergeCell ref="C34:E34"/>
    <mergeCell ref="D48:F48"/>
    <mergeCell ref="C29:E29"/>
    <mergeCell ref="C30:E30"/>
    <mergeCell ref="C31:E31"/>
    <mergeCell ref="C32:E32"/>
    <mergeCell ref="C37:E37"/>
    <mergeCell ref="C38:E38"/>
    <mergeCell ref="B36:D36"/>
    <mergeCell ref="J14:N14"/>
    <mergeCell ref="E13:H14"/>
    <mergeCell ref="E15:H19"/>
    <mergeCell ref="J15:K15"/>
    <mergeCell ref="J16:K16"/>
    <mergeCell ref="J17:K17"/>
    <mergeCell ref="C24:E24"/>
    <mergeCell ref="L15:M15"/>
    <mergeCell ref="L16:M16"/>
    <mergeCell ref="J18:K18"/>
    <mergeCell ref="L18:M18"/>
    <mergeCell ref="J19:K19"/>
    <mergeCell ref="L19:M19"/>
    <mergeCell ref="B15:D19"/>
    <mergeCell ref="L17:M17"/>
    <mergeCell ref="B181:E181"/>
    <mergeCell ref="B186:E186"/>
    <mergeCell ref="B190:C190"/>
    <mergeCell ref="D190:F190"/>
    <mergeCell ref="B192:E192"/>
    <mergeCell ref="C191:E191"/>
    <mergeCell ref="B6:N6"/>
    <mergeCell ref="B7:C7"/>
    <mergeCell ref="D7:G7"/>
    <mergeCell ref="I7:J7"/>
    <mergeCell ref="K7:N7"/>
    <mergeCell ref="B8:C9"/>
    <mergeCell ref="D8:N9"/>
    <mergeCell ref="B10:C10"/>
    <mergeCell ref="D10:G10"/>
    <mergeCell ref="I10:J10"/>
    <mergeCell ref="K10:N10"/>
    <mergeCell ref="B12:N12"/>
    <mergeCell ref="C26:E26"/>
    <mergeCell ref="C27:E27"/>
    <mergeCell ref="C28:E28"/>
    <mergeCell ref="J21:N21"/>
    <mergeCell ref="B13:D14"/>
    <mergeCell ref="J13:N13"/>
    <mergeCell ref="B163:E163"/>
    <mergeCell ref="B172:E172"/>
    <mergeCell ref="B99:F99"/>
    <mergeCell ref="B104:E104"/>
    <mergeCell ref="C103:E103"/>
    <mergeCell ref="C110:E110"/>
    <mergeCell ref="B106:F106"/>
    <mergeCell ref="B98:F98"/>
    <mergeCell ref="B107:F107"/>
    <mergeCell ref="C108:E108"/>
    <mergeCell ref="C109:E109"/>
    <mergeCell ref="C123:E123"/>
    <mergeCell ref="C124:E124"/>
    <mergeCell ref="B122:C122"/>
    <mergeCell ref="D122:F122"/>
    <mergeCell ref="B121:F121"/>
    <mergeCell ref="C118:E118"/>
    <mergeCell ref="B111:E111"/>
    <mergeCell ref="B113:F113"/>
    <mergeCell ref="B114:C114"/>
    <mergeCell ref="D114:F114"/>
    <mergeCell ref="C115:E115"/>
    <mergeCell ref="C116:E116"/>
    <mergeCell ref="C117:E117"/>
    <mergeCell ref="I182:M182"/>
    <mergeCell ref="J183:M183"/>
    <mergeCell ref="I184:M189"/>
    <mergeCell ref="I195:M197"/>
    <mergeCell ref="I193:M193"/>
    <mergeCell ref="J194:M194"/>
    <mergeCell ref="C201:M201"/>
    <mergeCell ref="B195:C195"/>
    <mergeCell ref="D195:F195"/>
    <mergeCell ref="C196:E196"/>
    <mergeCell ref="B198:E198"/>
    <mergeCell ref="C197:E197"/>
    <mergeCell ref="B189:F189"/>
    <mergeCell ref="B194:F194"/>
  </mergeCells>
  <phoneticPr fontId="23" type="noConversion"/>
  <conditionalFormatting sqref="F24:F29 F31:F34 F49:F51 F53:F57 F68:F70 F92:F97 F100:F103 F115:F118 F123:F125 F149:F153 F158:F162">
    <cfRule type="cellIs" dxfId="236" priority="112" operator="equal">
      <formula>$I$24</formula>
    </cfRule>
  </conditionalFormatting>
  <conditionalFormatting sqref="F24:F29 F49:F51 F53:F57 F68:F70 F92:F97 F100:F103 F115:F118 F123:F125 F149:F153 F158:F162 F31:F34">
    <cfRule type="cellIs" dxfId="235" priority="111" operator="equal">
      <formula>$I$35</formula>
    </cfRule>
  </conditionalFormatting>
  <conditionalFormatting sqref="F31:F44">
    <cfRule type="cellIs" dxfId="234" priority="1" operator="equal">
      <formula>"NO CUMPLE"</formula>
    </cfRule>
    <cfRule type="cellIs" dxfId="233" priority="2" operator="equal">
      <formula>"CUMPLE"</formula>
    </cfRule>
    <cfRule type="cellIs" dxfId="232" priority="3" operator="equal">
      <formula>"N/A"</formula>
    </cfRule>
    <cfRule type="cellIs" dxfId="231" priority="4" operator="equal">
      <formula>"NO"</formula>
    </cfRule>
    <cfRule type="cellIs" dxfId="230" priority="5" operator="equal">
      <formula>"SI"</formula>
    </cfRule>
  </conditionalFormatting>
  <conditionalFormatting sqref="F45:F199 F1:F11 F21:F29">
    <cfRule type="cellIs" dxfId="229" priority="65" operator="equal">
      <formula>"SI"</formula>
    </cfRule>
    <cfRule type="cellIs" dxfId="228" priority="64" operator="equal">
      <formula>"NO"</formula>
    </cfRule>
    <cfRule type="cellIs" dxfId="227" priority="63" operator="equal">
      <formula>"N/A"</formula>
    </cfRule>
  </conditionalFormatting>
  <conditionalFormatting sqref="F45:F199 F1:F29">
    <cfRule type="cellIs" dxfId="226" priority="52" operator="equal">
      <formula>"CUMPLE"</formula>
    </cfRule>
    <cfRule type="cellIs" dxfId="225" priority="50" operator="equal">
      <formula>"NO CUMPLE"</formula>
    </cfRule>
  </conditionalFormatting>
  <conditionalFormatting sqref="F63:F66">
    <cfRule type="cellIs" dxfId="224" priority="108" operator="equal">
      <formula>$I$24</formula>
    </cfRule>
    <cfRule type="cellIs" dxfId="223" priority="107" operator="equal">
      <formula>$I$35</formula>
    </cfRule>
  </conditionalFormatting>
  <conditionalFormatting sqref="F70">
    <cfRule type="cellIs" dxfId="222" priority="35" operator="equal">
      <formula>"HABILITADO"</formula>
    </cfRule>
  </conditionalFormatting>
  <conditionalFormatting sqref="F76:F78">
    <cfRule type="cellIs" dxfId="221" priority="68" operator="equal">
      <formula>$I$24</formula>
    </cfRule>
    <cfRule type="cellIs" dxfId="220" priority="67" operator="equal">
      <formula>$I$35</formula>
    </cfRule>
  </conditionalFormatting>
  <conditionalFormatting sqref="F79">
    <cfRule type="cellIs" dxfId="219" priority="33" operator="equal">
      <formula>"NO HABILITADO"</formula>
    </cfRule>
    <cfRule type="cellIs" dxfId="218" priority="34" operator="equal">
      <formula>"HABILITADO"</formula>
    </cfRule>
    <cfRule type="cellIs" dxfId="217" priority="36" operator="equal">
      <formula>$I$35</formula>
    </cfRule>
    <cfRule type="cellIs" dxfId="216" priority="37" operator="equal">
      <formula>$I$24</formula>
    </cfRule>
  </conditionalFormatting>
  <conditionalFormatting sqref="F83:F86">
    <cfRule type="cellIs" dxfId="215" priority="88" operator="equal">
      <formula>$I$24</formula>
    </cfRule>
    <cfRule type="cellIs" dxfId="214" priority="87" operator="equal">
      <formula>$I$35</formula>
    </cfRule>
  </conditionalFormatting>
  <conditionalFormatting sqref="F87">
    <cfRule type="cellIs" dxfId="213" priority="62" operator="equal">
      <formula>$I$24</formula>
    </cfRule>
    <cfRule type="cellIs" dxfId="212" priority="61" operator="equal">
      <formula>$I$35</formula>
    </cfRule>
  </conditionalFormatting>
  <conditionalFormatting sqref="F100:F103">
    <cfRule type="cellIs" dxfId="211" priority="53" operator="equal">
      <formula>$I$35</formula>
    </cfRule>
    <cfRule type="cellIs" dxfId="210" priority="54" operator="equal">
      <formula>$I$24</formula>
    </cfRule>
  </conditionalFormatting>
  <conditionalFormatting sqref="F100:F104">
    <cfRule type="cellIs" dxfId="209" priority="55" operator="equal">
      <formula>$I$35</formula>
    </cfRule>
    <cfRule type="cellIs" dxfId="208" priority="56" operator="equal">
      <formula>$I$24</formula>
    </cfRule>
  </conditionalFormatting>
  <conditionalFormatting sqref="F108:F110">
    <cfRule type="cellIs" dxfId="207" priority="90" operator="equal">
      <formula>$I$24</formula>
    </cfRule>
    <cfRule type="cellIs" dxfId="206" priority="89" operator="equal">
      <formula>$I$35</formula>
    </cfRule>
  </conditionalFormatting>
  <conditionalFormatting sqref="F111">
    <cfRule type="cellIs" dxfId="205" priority="48" operator="equal">
      <formula>$I$35</formula>
    </cfRule>
    <cfRule type="cellIs" dxfId="204" priority="49" operator="equal">
      <formula>$I$24</formula>
    </cfRule>
  </conditionalFormatting>
  <conditionalFormatting sqref="F115:F116">
    <cfRule type="cellIs" dxfId="203" priority="43" operator="equal">
      <formula>$I$24</formula>
    </cfRule>
    <cfRule type="cellIs" dxfId="202" priority="42" operator="equal">
      <formula>$I$35</formula>
    </cfRule>
  </conditionalFormatting>
  <conditionalFormatting sqref="F119">
    <cfRule type="cellIs" dxfId="201" priority="44" operator="equal">
      <formula>$I$35</formula>
    </cfRule>
    <cfRule type="cellIs" dxfId="200" priority="45" operator="equal">
      <formula>$I$24</formula>
    </cfRule>
  </conditionalFormatting>
  <conditionalFormatting sqref="F126">
    <cfRule type="cellIs" dxfId="199" priority="46" operator="equal">
      <formula>$I$35</formula>
    </cfRule>
    <cfRule type="cellIs" dxfId="198" priority="47" operator="equal">
      <formula>$I$24</formula>
    </cfRule>
  </conditionalFormatting>
  <conditionalFormatting sqref="F130:F134">
    <cfRule type="cellIs" dxfId="197" priority="82" operator="equal">
      <formula>$I$24</formula>
    </cfRule>
    <cfRule type="cellIs" dxfId="196" priority="81" operator="equal">
      <formula>$I$35</formula>
    </cfRule>
  </conditionalFormatting>
  <conditionalFormatting sqref="F135">
    <cfRule type="cellIs" dxfId="195" priority="40" operator="equal">
      <formula>$I$35</formula>
    </cfRule>
    <cfRule type="cellIs" dxfId="194" priority="41" operator="equal">
      <formula>$I$24</formula>
    </cfRule>
  </conditionalFormatting>
  <conditionalFormatting sqref="F139:F144">
    <cfRule type="cellIs" dxfId="193" priority="80" operator="equal">
      <formula>$I$24</formula>
    </cfRule>
    <cfRule type="cellIs" dxfId="192" priority="79" operator="equal">
      <formula>$I$35</formula>
    </cfRule>
  </conditionalFormatting>
  <conditionalFormatting sqref="F145">
    <cfRule type="cellIs" dxfId="191" priority="38" operator="equal">
      <formula>$I$35</formula>
    </cfRule>
    <cfRule type="cellIs" dxfId="190" priority="39" operator="equal">
      <formula>$I$24</formula>
    </cfRule>
  </conditionalFormatting>
  <conditionalFormatting sqref="F154">
    <cfRule type="cellIs" dxfId="189" priority="31" operator="equal">
      <formula>$I$35</formula>
    </cfRule>
    <cfRule type="cellIs" dxfId="188" priority="32" operator="equal">
      <formula>$I$24</formula>
    </cfRule>
  </conditionalFormatting>
  <conditionalFormatting sqref="F163">
    <cfRule type="cellIs" dxfId="187" priority="29" operator="equal">
      <formula>$I$35</formula>
    </cfRule>
    <cfRule type="cellIs" dxfId="186" priority="30" operator="equal">
      <formula>$I$24</formula>
    </cfRule>
  </conditionalFormatting>
  <conditionalFormatting sqref="F167:F171">
    <cfRule type="cellIs" dxfId="185" priority="74" operator="equal">
      <formula>$I$24</formula>
    </cfRule>
    <cfRule type="cellIs" dxfId="184" priority="73" operator="equal">
      <formula>$I$35</formula>
    </cfRule>
  </conditionalFormatting>
  <conditionalFormatting sqref="F172">
    <cfRule type="cellIs" dxfId="183" priority="27" operator="equal">
      <formula>$I$35</formula>
    </cfRule>
    <cfRule type="cellIs" dxfId="182" priority="28" operator="equal">
      <formula>$I$24</formula>
    </cfRule>
  </conditionalFormatting>
  <conditionalFormatting sqref="F176:F180">
    <cfRule type="cellIs" dxfId="181" priority="71" operator="equal">
      <formula>$I$35</formula>
    </cfRule>
    <cfRule type="cellIs" dxfId="180" priority="72" operator="equal">
      <formula>$I$24</formula>
    </cfRule>
  </conditionalFormatting>
  <conditionalFormatting sqref="F181">
    <cfRule type="cellIs" dxfId="179" priority="25" operator="equal">
      <formula>$I$35</formula>
    </cfRule>
    <cfRule type="cellIs" dxfId="178" priority="26" operator="equal">
      <formula>$I$24</formula>
    </cfRule>
  </conditionalFormatting>
  <conditionalFormatting sqref="F185">
    <cfRule type="cellIs" dxfId="177" priority="69" operator="equal">
      <formula>$I$35</formula>
    </cfRule>
    <cfRule type="cellIs" dxfId="176" priority="70" operator="equal">
      <formula>$I$24</formula>
    </cfRule>
  </conditionalFormatting>
  <conditionalFormatting sqref="F186">
    <cfRule type="cellIs" dxfId="175" priority="24" operator="equal">
      <formula>$I$24</formula>
    </cfRule>
    <cfRule type="cellIs" dxfId="174" priority="23" operator="equal">
      <formula>$I$35</formula>
    </cfRule>
  </conditionalFormatting>
  <conditionalFormatting sqref="F191:F192">
    <cfRule type="cellIs" dxfId="173" priority="16" operator="equal">
      <formula>$I$24</formula>
    </cfRule>
    <cfRule type="cellIs" dxfId="172" priority="15" operator="equal">
      <formula>$I$35</formula>
    </cfRule>
  </conditionalFormatting>
  <conditionalFormatting sqref="F196">
    <cfRule type="cellIs" dxfId="171" priority="12" operator="equal">
      <formula>$I$24</formula>
    </cfRule>
    <cfRule type="cellIs" dxfId="170" priority="11" operator="equal">
      <formula>$I$35</formula>
    </cfRule>
  </conditionalFormatting>
  <conditionalFormatting sqref="F198">
    <cfRule type="cellIs" dxfId="169" priority="14" operator="equal">
      <formula>$I$24</formula>
    </cfRule>
    <cfRule type="cellIs" dxfId="168" priority="13" operator="equal">
      <formula>$I$35</formula>
    </cfRule>
  </conditionalFormatting>
  <conditionalFormatting sqref="F200 F202:F1048576">
    <cfRule type="cellIs" dxfId="167" priority="6" operator="equal">
      <formula>"NO CUMPLE"</formula>
    </cfRule>
    <cfRule type="cellIs" dxfId="166" priority="9" operator="equal">
      <formula>"NO"</formula>
    </cfRule>
    <cfRule type="cellIs" dxfId="165" priority="8" operator="equal">
      <formula>"N/A"</formula>
    </cfRule>
    <cfRule type="cellIs" dxfId="164" priority="7" operator="equal">
      <formula>"CUMPLE"</formula>
    </cfRule>
    <cfRule type="cellIs" dxfId="163" priority="10" operator="equal">
      <formula>"SI"</formula>
    </cfRule>
  </conditionalFormatting>
  <conditionalFormatting sqref="H59">
    <cfRule type="cellIs" dxfId="162" priority="51" operator="equal">
      <formula>"NO CUMPLE"</formula>
    </cfRule>
  </conditionalFormatting>
  <dataValidations disablePrompts="1" count="1">
    <dataValidation type="list" allowBlank="1" showInputMessage="1" showErrorMessage="1" sqref="G27:H27" xr:uid="{2B1E1BE4-7D27-4B5B-8347-FC80966B209E}">
      <formula1>"SI, NO"</formula1>
    </dataValidation>
  </dataValidations>
  <pageMargins left="0.70866141732283472" right="0.70866141732283472" top="0.74803149606299213" bottom="0.74803149606299213" header="0.31496062992125984" footer="0.31496062992125984"/>
  <pageSetup paperSize="172" scale="52" fitToHeight="0" orientation="landscape" horizontalDpi="1200" verticalDpi="1200" r:id="rId1"/>
  <rowBreaks count="2" manualBreakCount="2">
    <brk id="66" min="1" max="13" man="1"/>
    <brk id="120" min="1" max="1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48E70F-2258-4026-8D2F-E9CA77F3D7AF}">
  <sheetPr codeName="Hoja2">
    <tabColor rgb="FFFF0000"/>
    <pageSetUpPr fitToPage="1"/>
  </sheetPr>
  <dimension ref="A2:T41"/>
  <sheetViews>
    <sheetView view="pageBreakPreview" zoomScaleNormal="100" zoomScaleSheetLayoutView="100" workbookViewId="0">
      <selection activeCell="D5" sqref="D5:K5"/>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0" width="10.8984375" style="9" bestFit="1" customWidth="1"/>
    <col min="11" max="11" width="11" style="9" customWidth="1"/>
    <col min="12" max="12" width="15.3984375" style="9" customWidth="1"/>
    <col min="13" max="13" width="14.59765625" style="9" customWidth="1"/>
    <col min="14" max="14" width="10.69921875" style="9"/>
    <col min="15" max="16384" width="10.69921875" style="1"/>
  </cols>
  <sheetData>
    <row r="2" spans="1:20" ht="14.4" thickBot="1" x14ac:dyDescent="0.3">
      <c r="T2" s="58">
        <f>+J8</f>
        <v>45639</v>
      </c>
    </row>
    <row r="3" spans="1:20" customFormat="1" ht="16.2" thickBot="1" x14ac:dyDescent="0.35">
      <c r="A3" s="9"/>
      <c r="B3" s="319"/>
      <c r="C3" s="320"/>
      <c r="D3" s="325" t="s">
        <v>1</v>
      </c>
      <c r="E3" s="326"/>
      <c r="F3" s="326"/>
      <c r="G3" s="326"/>
      <c r="H3" s="326"/>
      <c r="I3" s="326"/>
      <c r="J3" s="326"/>
      <c r="K3" s="327"/>
      <c r="L3" s="319"/>
      <c r="M3" s="320"/>
    </row>
    <row r="4" spans="1:20" customFormat="1" ht="16.2" thickBot="1" x14ac:dyDescent="0.35">
      <c r="A4" s="9"/>
      <c r="B4" s="321"/>
      <c r="C4" s="322"/>
      <c r="D4" s="325" t="s">
        <v>2</v>
      </c>
      <c r="E4" s="326"/>
      <c r="F4" s="326"/>
      <c r="G4" s="326"/>
      <c r="H4" s="326"/>
      <c r="I4" s="326"/>
      <c r="J4" s="326"/>
      <c r="K4" s="327"/>
      <c r="L4" s="321"/>
      <c r="M4" s="322"/>
    </row>
    <row r="5" spans="1:20" customFormat="1" ht="16.2" thickBot="1" x14ac:dyDescent="0.35">
      <c r="A5" s="9"/>
      <c r="B5" s="323"/>
      <c r="C5" s="324"/>
      <c r="D5" s="328" t="s">
        <v>132</v>
      </c>
      <c r="E5" s="329"/>
      <c r="F5" s="329"/>
      <c r="G5" s="329"/>
      <c r="H5" s="329"/>
      <c r="I5" s="329"/>
      <c r="J5" s="329"/>
      <c r="K5" s="330"/>
      <c r="L5" s="323"/>
      <c r="M5" s="324"/>
    </row>
    <row r="6" spans="1:20" x14ac:dyDescent="0.25">
      <c r="A6" s="353"/>
      <c r="B6" s="353"/>
      <c r="C6" s="353"/>
      <c r="D6" s="353"/>
      <c r="E6" s="353"/>
      <c r="F6" s="353"/>
      <c r="G6" s="353"/>
      <c r="H6" s="353"/>
      <c r="I6" s="353"/>
      <c r="J6" s="353"/>
      <c r="K6" s="353"/>
      <c r="L6" s="353"/>
      <c r="M6" s="353"/>
    </row>
    <row r="7" spans="1:20" x14ac:dyDescent="0.25">
      <c r="B7" s="228" t="s">
        <v>4</v>
      </c>
      <c r="C7" s="229"/>
      <c r="D7" s="229"/>
      <c r="E7" s="229"/>
      <c r="F7" s="229"/>
      <c r="G7" s="229"/>
      <c r="H7" s="229"/>
      <c r="I7" s="229"/>
      <c r="J7" s="229"/>
      <c r="K7" s="229"/>
      <c r="L7" s="229"/>
      <c r="M7" s="230"/>
    </row>
    <row r="8" spans="1:20" x14ac:dyDescent="0.25">
      <c r="B8" s="231" t="s">
        <v>5</v>
      </c>
      <c r="C8" s="232"/>
      <c r="D8" s="233" t="str">
        <f>'00 VERIFICACIÓN DOC'!Q1</f>
        <v>MC-SA-PMC-006-2024</v>
      </c>
      <c r="E8" s="234"/>
      <c r="F8" s="234"/>
      <c r="G8" s="235"/>
      <c r="H8" s="231" t="s">
        <v>7</v>
      </c>
      <c r="I8" s="232"/>
      <c r="J8" s="358">
        <f>'00 VERIFICACIÓN DOC'!Q5</f>
        <v>45639</v>
      </c>
      <c r="K8" s="359"/>
      <c r="L8" s="359"/>
      <c r="M8" s="360"/>
    </row>
    <row r="9" spans="1:20" x14ac:dyDescent="0.25">
      <c r="B9" s="239" t="s">
        <v>8</v>
      </c>
      <c r="C9" s="240"/>
      <c r="D9" s="243" t="s">
        <v>133</v>
      </c>
      <c r="E9" s="244"/>
      <c r="F9" s="244"/>
      <c r="G9" s="244"/>
      <c r="H9" s="244"/>
      <c r="I9" s="244"/>
      <c r="J9" s="244"/>
      <c r="K9" s="244"/>
      <c r="L9" s="244"/>
      <c r="M9" s="245"/>
    </row>
    <row r="10" spans="1:20" x14ac:dyDescent="0.25">
      <c r="B10" s="241"/>
      <c r="C10" s="242"/>
      <c r="D10" s="246"/>
      <c r="E10" s="247"/>
      <c r="F10" s="247"/>
      <c r="G10" s="247"/>
      <c r="H10" s="247"/>
      <c r="I10" s="247"/>
      <c r="J10" s="247"/>
      <c r="K10" s="247"/>
      <c r="L10" s="247"/>
      <c r="M10" s="248"/>
    </row>
    <row r="11" spans="1:20" x14ac:dyDescent="0.25">
      <c r="B11" s="231" t="s">
        <v>10</v>
      </c>
      <c r="C11" s="232"/>
      <c r="D11" s="354">
        <f>'00 VERIFICACIÓN DOC'!Q3</f>
        <v>980545587</v>
      </c>
      <c r="E11" s="355"/>
      <c r="F11" s="355"/>
      <c r="G11" s="356"/>
      <c r="H11" s="252" t="s">
        <v>11</v>
      </c>
      <c r="I11" s="253"/>
      <c r="J11" s="254">
        <f>'00 VERIFICACIÓN DOC'!Q4</f>
        <v>754.26583615384618</v>
      </c>
      <c r="K11" s="338"/>
      <c r="L11" s="338"/>
      <c r="M11" s="339"/>
    </row>
    <row r="12" spans="1:20" x14ac:dyDescent="0.25">
      <c r="B12" s="24"/>
      <c r="C12" s="24"/>
    </row>
    <row r="13" spans="1:20" s="56" customFormat="1" x14ac:dyDescent="0.3">
      <c r="A13" s="55"/>
      <c r="B13" s="340" t="s">
        <v>12</v>
      </c>
      <c r="C13" s="341"/>
      <c r="D13" s="342"/>
      <c r="E13" s="342"/>
      <c r="F13" s="342"/>
      <c r="G13" s="342"/>
      <c r="H13" s="341"/>
      <c r="I13" s="341"/>
      <c r="J13" s="341"/>
      <c r="K13" s="341"/>
      <c r="L13" s="341"/>
      <c r="M13" s="343"/>
      <c r="N13" s="55"/>
    </row>
    <row r="14" spans="1:20"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20"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20"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t="s">
        <v>26</v>
      </c>
      <c r="K21" s="316"/>
      <c r="L21" s="316"/>
      <c r="M21" s="316"/>
      <c r="N21" s="55"/>
    </row>
    <row r="23" spans="1:14" x14ac:dyDescent="0.25">
      <c r="B23" s="306" t="s">
        <v>137</v>
      </c>
      <c r="C23" s="306"/>
      <c r="D23" s="306"/>
      <c r="E23" s="306"/>
      <c r="F23" s="306"/>
      <c r="G23" s="306"/>
      <c r="H23" s="306"/>
      <c r="I23" s="306"/>
      <c r="J23" s="306"/>
      <c r="K23" s="307"/>
      <c r="L23" s="307"/>
      <c r="M23" s="307"/>
      <c r="N23" s="1"/>
    </row>
    <row r="24" spans="1:14" ht="13.95" customHeight="1" x14ac:dyDescent="0.25">
      <c r="B24" s="303" t="s">
        <v>138</v>
      </c>
      <c r="C24" s="303"/>
      <c r="D24" s="303"/>
      <c r="E24" s="303"/>
      <c r="F24" s="303"/>
      <c r="G24" s="303"/>
      <c r="H24" s="303"/>
      <c r="I24" s="303"/>
      <c r="J24" s="303"/>
      <c r="K24" s="304" t="s">
        <v>139</v>
      </c>
      <c r="L24" s="305"/>
      <c r="M24" s="57" t="s">
        <v>40</v>
      </c>
      <c r="N24" s="1"/>
    </row>
    <row r="25" spans="1:14" ht="16.5" customHeight="1" x14ac:dyDescent="0.25">
      <c r="B25" s="303" t="s">
        <v>140</v>
      </c>
      <c r="C25" s="303"/>
      <c r="D25" s="303"/>
      <c r="E25" s="303"/>
      <c r="F25" s="303"/>
      <c r="G25" s="303"/>
      <c r="H25" s="303"/>
      <c r="I25" s="303"/>
      <c r="J25" s="303"/>
      <c r="K25" s="304" t="s">
        <v>139</v>
      </c>
      <c r="L25" s="305"/>
      <c r="M25" s="57" t="s">
        <v>40</v>
      </c>
      <c r="N25" s="1"/>
    </row>
    <row r="26" spans="1:14" ht="16.5" customHeight="1" x14ac:dyDescent="0.25">
      <c r="B26" s="303" t="s">
        <v>141</v>
      </c>
      <c r="C26" s="303"/>
      <c r="D26" s="303"/>
      <c r="E26" s="303"/>
      <c r="F26" s="303"/>
      <c r="G26" s="303"/>
      <c r="H26" s="303"/>
      <c r="I26" s="303"/>
      <c r="J26" s="303"/>
      <c r="K26" s="304" t="s">
        <v>139</v>
      </c>
      <c r="L26" s="305"/>
      <c r="M26" s="81" t="s">
        <v>40</v>
      </c>
      <c r="N26" s="1"/>
    </row>
    <row r="27" spans="1:14" ht="16.5" customHeight="1" x14ac:dyDescent="0.25">
      <c r="B27" s="303" t="s">
        <v>142</v>
      </c>
      <c r="C27" s="303"/>
      <c r="D27" s="303"/>
      <c r="E27" s="303"/>
      <c r="F27" s="303"/>
      <c r="G27" s="303"/>
      <c r="H27" s="303"/>
      <c r="I27" s="303"/>
      <c r="J27" s="303"/>
      <c r="K27" s="308" t="s">
        <v>139</v>
      </c>
      <c r="L27" s="309"/>
      <c r="M27" s="84" t="s">
        <v>40</v>
      </c>
      <c r="N27" s="1"/>
    </row>
    <row r="29" spans="1:14" x14ac:dyDescent="0.25">
      <c r="B29" s="306" t="s">
        <v>143</v>
      </c>
      <c r="C29" s="306"/>
      <c r="D29" s="306"/>
      <c r="E29" s="306"/>
      <c r="F29" s="306"/>
      <c r="G29" s="306"/>
      <c r="H29" s="306"/>
      <c r="I29" s="306"/>
      <c r="J29" s="306"/>
      <c r="K29" s="307"/>
      <c r="L29" s="307"/>
      <c r="M29" s="307"/>
      <c r="N29" s="1"/>
    </row>
    <row r="30" spans="1:14" x14ac:dyDescent="0.25">
      <c r="B30" s="303" t="s">
        <v>144</v>
      </c>
      <c r="C30" s="303"/>
      <c r="D30" s="303"/>
      <c r="E30" s="303"/>
      <c r="F30" s="303"/>
      <c r="G30" s="303"/>
      <c r="H30" s="303"/>
      <c r="I30" s="303"/>
      <c r="J30" s="303"/>
      <c r="K30" s="304" t="s">
        <v>139</v>
      </c>
      <c r="L30" s="305"/>
      <c r="M30" s="57" t="s">
        <v>145</v>
      </c>
      <c r="N30" s="1"/>
    </row>
    <row r="31" spans="1:14" x14ac:dyDescent="0.25">
      <c r="B31" s="303" t="s">
        <v>146</v>
      </c>
      <c r="C31" s="303"/>
      <c r="D31" s="303"/>
      <c r="E31" s="303"/>
      <c r="F31" s="303"/>
      <c r="G31" s="303"/>
      <c r="H31" s="303"/>
      <c r="I31" s="303"/>
      <c r="J31" s="303"/>
      <c r="K31" s="304" t="s">
        <v>139</v>
      </c>
      <c r="L31" s="305"/>
      <c r="M31" s="57" t="s">
        <v>145</v>
      </c>
      <c r="N31" s="1"/>
    </row>
    <row r="32" spans="1:14" x14ac:dyDescent="0.25">
      <c r="B32" s="303" t="s">
        <v>141</v>
      </c>
      <c r="C32" s="303"/>
      <c r="D32" s="303"/>
      <c r="E32" s="303"/>
      <c r="F32" s="303"/>
      <c r="G32" s="303"/>
      <c r="H32" s="303"/>
      <c r="I32" s="303"/>
      <c r="J32" s="303"/>
      <c r="K32" s="304" t="s">
        <v>139</v>
      </c>
      <c r="L32" s="305"/>
      <c r="M32" s="57" t="s">
        <v>145</v>
      </c>
      <c r="N32" s="1"/>
    </row>
    <row r="33" spans="1:14" ht="16.5" customHeight="1" x14ac:dyDescent="0.25">
      <c r="B33" s="303" t="s">
        <v>147</v>
      </c>
      <c r="C33" s="303"/>
      <c r="D33" s="303"/>
      <c r="E33" s="303"/>
      <c r="F33" s="303"/>
      <c r="G33" s="303"/>
      <c r="H33" s="303"/>
      <c r="I33" s="303"/>
      <c r="J33" s="303"/>
      <c r="K33" s="304" t="s">
        <v>139</v>
      </c>
      <c r="L33" s="305"/>
      <c r="M33" s="57" t="s">
        <v>145</v>
      </c>
      <c r="N33" s="1"/>
    </row>
    <row r="34" spans="1:14" x14ac:dyDescent="0.25">
      <c r="A34" s="353"/>
      <c r="B34" s="353"/>
      <c r="C34" s="353"/>
      <c r="D34" s="353"/>
      <c r="E34" s="353"/>
      <c r="F34" s="353"/>
      <c r="G34" s="353"/>
      <c r="H34" s="353"/>
      <c r="I34" s="353"/>
      <c r="J34" s="353"/>
      <c r="K34" s="353"/>
      <c r="L34" s="353"/>
      <c r="M34" s="353"/>
    </row>
    <row r="36" spans="1:14" ht="13.95" customHeight="1" x14ac:dyDescent="0.25">
      <c r="A36" s="25"/>
      <c r="B36" s="351" t="s">
        <v>148</v>
      </c>
      <c r="C36" s="351"/>
      <c r="D36" s="352" t="s">
        <v>149</v>
      </c>
      <c r="E36" s="352"/>
      <c r="F36" s="352"/>
      <c r="G36" s="352"/>
      <c r="H36" s="352"/>
      <c r="I36" s="352"/>
      <c r="J36" s="352"/>
      <c r="K36" s="352"/>
      <c r="L36" s="352"/>
      <c r="M36" s="352"/>
      <c r="N36" s="1"/>
    </row>
    <row r="37" spans="1:14" x14ac:dyDescent="0.25">
      <c r="A37" s="25"/>
      <c r="B37" s="351"/>
      <c r="C37" s="351"/>
      <c r="D37" s="352"/>
      <c r="E37" s="352"/>
      <c r="F37" s="352"/>
      <c r="G37" s="352"/>
      <c r="H37" s="352"/>
      <c r="I37" s="352"/>
      <c r="J37" s="352"/>
      <c r="K37" s="352"/>
      <c r="L37" s="352"/>
      <c r="M37" s="352"/>
      <c r="N37" s="1"/>
    </row>
    <row r="38" spans="1:14" x14ac:dyDescent="0.25">
      <c r="B38" s="351"/>
      <c r="C38" s="351"/>
      <c r="D38" s="352"/>
      <c r="E38" s="352"/>
      <c r="F38" s="352"/>
      <c r="G38" s="352"/>
      <c r="H38" s="352"/>
      <c r="I38" s="352"/>
      <c r="J38" s="352"/>
      <c r="K38" s="352"/>
      <c r="L38" s="352"/>
      <c r="M38" s="352"/>
      <c r="N38" s="1"/>
    </row>
    <row r="39" spans="1:14" x14ac:dyDescent="0.25">
      <c r="B39" s="351"/>
      <c r="C39" s="351"/>
      <c r="D39" s="352"/>
      <c r="E39" s="352"/>
      <c r="F39" s="352"/>
      <c r="G39" s="352"/>
      <c r="H39" s="352"/>
      <c r="I39" s="352"/>
      <c r="J39" s="352"/>
      <c r="K39" s="352"/>
      <c r="L39" s="352"/>
      <c r="M39" s="352"/>
      <c r="N39" s="1"/>
    </row>
    <row r="41" spans="1:14" x14ac:dyDescent="0.25">
      <c r="I41" s="349" t="s">
        <v>69</v>
      </c>
      <c r="J41" s="349"/>
      <c r="K41" s="349"/>
      <c r="L41" s="350"/>
      <c r="M41" s="131" t="s">
        <v>150</v>
      </c>
    </row>
  </sheetData>
  <sheetProtection algorithmName="SHA-512" hashValue="zcLj1D7h/E0NxvBWDwtM+M2iArTVn/bZu7GCnI5pgxK7IvqdS08gEZaVSXbE6E96x/nFBNt/Fd8dCI9AY1/6Tg==" saltValue="nhOdhNH1dscHhTDfy1eXbw==" spinCount="100000" sheet="1" objects="1" scenarios="1" selectLockedCells="1" selectUnlockedCells="1"/>
  <mergeCells count="61">
    <mergeCell ref="I41:L41"/>
    <mergeCell ref="B36:C39"/>
    <mergeCell ref="D36:M39"/>
    <mergeCell ref="A34:M34"/>
    <mergeCell ref="A6:M6"/>
    <mergeCell ref="D8:G8"/>
    <mergeCell ref="D11:G11"/>
    <mergeCell ref="B23:M23"/>
    <mergeCell ref="H21:I21"/>
    <mergeCell ref="J21:M21"/>
    <mergeCell ref="H16:I16"/>
    <mergeCell ref="H17:I17"/>
    <mergeCell ref="H18:I18"/>
    <mergeCell ref="B7:M7"/>
    <mergeCell ref="B8:C8"/>
    <mergeCell ref="J8:M8"/>
    <mergeCell ref="J11:M11"/>
    <mergeCell ref="D9:M10"/>
    <mergeCell ref="B9:C10"/>
    <mergeCell ref="B13:M13"/>
    <mergeCell ref="B14:C15"/>
    <mergeCell ref="H11:I11"/>
    <mergeCell ref="D14:G15"/>
    <mergeCell ref="B11:C11"/>
    <mergeCell ref="H19:I19"/>
    <mergeCell ref="J16:M16"/>
    <mergeCell ref="J17:M17"/>
    <mergeCell ref="H14:I14"/>
    <mergeCell ref="H15:I15"/>
    <mergeCell ref="J14:M14"/>
    <mergeCell ref="J15:M15"/>
    <mergeCell ref="B3:C5"/>
    <mergeCell ref="D3:K3"/>
    <mergeCell ref="L3:M5"/>
    <mergeCell ref="D4:K4"/>
    <mergeCell ref="D5:K5"/>
    <mergeCell ref="H8:I8"/>
    <mergeCell ref="K27:L27"/>
    <mergeCell ref="K24:L24"/>
    <mergeCell ref="K25:L25"/>
    <mergeCell ref="K26:L26"/>
    <mergeCell ref="B24:J24"/>
    <mergeCell ref="B25:J25"/>
    <mergeCell ref="B26:J26"/>
    <mergeCell ref="B27:J27"/>
    <mergeCell ref="B21:C21"/>
    <mergeCell ref="J18:M18"/>
    <mergeCell ref="J19:M19"/>
    <mergeCell ref="B16:C20"/>
    <mergeCell ref="D16:G20"/>
    <mergeCell ref="H20:I20"/>
    <mergeCell ref="J20:M20"/>
    <mergeCell ref="B32:J32"/>
    <mergeCell ref="K32:L32"/>
    <mergeCell ref="B33:J33"/>
    <mergeCell ref="K33:L33"/>
    <mergeCell ref="B29:M29"/>
    <mergeCell ref="B30:J30"/>
    <mergeCell ref="K30:L30"/>
    <mergeCell ref="B31:J31"/>
    <mergeCell ref="K31:L31"/>
  </mergeCells>
  <conditionalFormatting sqref="M24:M27">
    <cfRule type="cellIs" dxfId="161" priority="5" operator="equal">
      <formula>"NO"</formula>
    </cfRule>
    <cfRule type="cellIs" dxfId="160" priority="6" operator="equal">
      <formula>"SI"</formula>
    </cfRule>
  </conditionalFormatting>
  <conditionalFormatting sqref="M30:M33">
    <cfRule type="cellIs" dxfId="159" priority="1" operator="equal">
      <formula>"NO"</formula>
    </cfRule>
    <cfRule type="cellIs" dxfId="158" priority="2" operator="equal">
      <formula>"SI"</formula>
    </cfRule>
  </conditionalFormatting>
  <conditionalFormatting sqref="M41">
    <cfRule type="cellIs" dxfId="157" priority="3" operator="equal">
      <formula>"NO CUMPLE"</formula>
    </cfRule>
    <cfRule type="cellIs" dxfId="156" priority="4" operator="equal">
      <formula>"CUMPLE"</formula>
    </cfRule>
  </conditionalFormatting>
  <dataValidations count="2">
    <dataValidation type="list" allowBlank="1" showInputMessage="1" showErrorMessage="1" sqref="M41" xr:uid="{C865C1B4-CBB8-4DCD-8E02-6579D6BD362E}">
      <formula1>"CUMPLE, NO CUMPLE, PENDIENTE"</formula1>
    </dataValidation>
    <dataValidation type="list" allowBlank="1" showInputMessage="1" showErrorMessage="1" sqref="M24:M27 M30:M33" xr:uid="{2A53FD26-C51B-4A64-874D-544319DE4212}">
      <formula1>"SI, NO, NO APLICA"</formula1>
    </dataValidation>
  </dataValidations>
  <printOptions horizontalCentered="1"/>
  <pageMargins left="0.7" right="0.7" top="0.75" bottom="0.75" header="0.3" footer="0.3"/>
  <pageSetup paperSize="172" scale="65"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47CA4-D09C-424D-8F95-D39D9D556724}">
  <sheetPr codeName="Hoja3">
    <tabColor rgb="FFFF0000"/>
    <pageSetUpPr fitToPage="1"/>
  </sheetPr>
  <dimension ref="A1:Q47"/>
  <sheetViews>
    <sheetView view="pageBreakPreview" zoomScale="70" zoomScaleNormal="100" zoomScaleSheetLayoutView="70" workbookViewId="0">
      <selection activeCell="J18" sqref="J18:M18"/>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7" width="0" style="1" hidden="1" customWidth="1"/>
    <col min="18" max="16384" width="10.69921875" style="1"/>
  </cols>
  <sheetData>
    <row r="1" spans="1:17" x14ac:dyDescent="0.25">
      <c r="A1" s="9" t="s">
        <v>151</v>
      </c>
      <c r="Q1" s="175">
        <f>+H29</f>
        <v>0.5</v>
      </c>
    </row>
    <row r="2" spans="1:17" ht="14.4" thickBot="1" x14ac:dyDescent="0.3">
      <c r="Q2" s="175">
        <f>+H30</f>
        <v>0.5</v>
      </c>
    </row>
    <row r="3" spans="1:17" customFormat="1" ht="16.2" thickBot="1" x14ac:dyDescent="0.35">
      <c r="A3" s="9"/>
      <c r="B3" s="319"/>
      <c r="C3" s="320"/>
      <c r="D3" s="325" t="s">
        <v>1</v>
      </c>
      <c r="E3" s="326"/>
      <c r="F3" s="326"/>
      <c r="G3" s="326"/>
      <c r="H3" s="326"/>
      <c r="I3" s="326"/>
      <c r="J3" s="326"/>
      <c r="K3" s="327"/>
      <c r="L3" s="319"/>
      <c r="M3" s="320"/>
    </row>
    <row r="4" spans="1:17" customFormat="1" ht="16.2" thickBot="1" x14ac:dyDescent="0.35">
      <c r="A4" s="9"/>
      <c r="B4" s="321"/>
      <c r="C4" s="322"/>
      <c r="D4" s="325" t="s">
        <v>2</v>
      </c>
      <c r="E4" s="326"/>
      <c r="F4" s="326"/>
      <c r="G4" s="326"/>
      <c r="H4" s="326"/>
      <c r="I4" s="326"/>
      <c r="J4" s="326"/>
      <c r="K4" s="327"/>
      <c r="L4" s="321"/>
      <c r="M4" s="322"/>
    </row>
    <row r="5" spans="1:17" customFormat="1" ht="16.2" thickBot="1" x14ac:dyDescent="0.35">
      <c r="A5" s="9"/>
      <c r="B5" s="323"/>
      <c r="C5" s="324"/>
      <c r="D5" s="328" t="s">
        <v>152</v>
      </c>
      <c r="E5" s="329"/>
      <c r="F5" s="329"/>
      <c r="G5" s="329"/>
      <c r="H5" s="329"/>
      <c r="I5" s="329"/>
      <c r="J5" s="329"/>
      <c r="K5" s="330"/>
      <c r="L5" s="323"/>
      <c r="M5" s="324"/>
    </row>
    <row r="6" spans="1:17" x14ac:dyDescent="0.25">
      <c r="A6" s="353"/>
      <c r="B6" s="353"/>
      <c r="C6" s="353"/>
      <c r="D6" s="353"/>
      <c r="E6" s="353"/>
      <c r="F6" s="353"/>
      <c r="G6" s="353"/>
      <c r="H6" s="353"/>
      <c r="I6" s="353"/>
      <c r="J6" s="353"/>
      <c r="K6" s="353"/>
      <c r="L6" s="353"/>
      <c r="M6" s="353"/>
    </row>
    <row r="7" spans="1:17" x14ac:dyDescent="0.25">
      <c r="B7" s="228" t="s">
        <v>4</v>
      </c>
      <c r="C7" s="229"/>
      <c r="D7" s="229"/>
      <c r="E7" s="229"/>
      <c r="F7" s="229"/>
      <c r="G7" s="229"/>
      <c r="H7" s="229"/>
      <c r="I7" s="229"/>
      <c r="J7" s="229"/>
      <c r="K7" s="229"/>
      <c r="L7" s="229"/>
      <c r="M7" s="230"/>
    </row>
    <row r="8" spans="1:17" x14ac:dyDescent="0.25">
      <c r="B8" s="231" t="s">
        <v>5</v>
      </c>
      <c r="C8" s="232"/>
      <c r="D8" s="233" t="str">
        <f>'00 VERIFICACIÓN DOC'!Q1</f>
        <v>MC-SA-PMC-006-2024</v>
      </c>
      <c r="E8" s="234"/>
      <c r="F8" s="234"/>
      <c r="G8" s="235"/>
      <c r="H8" s="231" t="s">
        <v>7</v>
      </c>
      <c r="I8" s="232"/>
      <c r="J8" s="358">
        <f>+'FORMATO 1'!T2</f>
        <v>45639</v>
      </c>
      <c r="K8" s="359"/>
      <c r="L8" s="359"/>
      <c r="M8" s="360"/>
    </row>
    <row r="9" spans="1:17"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7" x14ac:dyDescent="0.25">
      <c r="B10" s="241"/>
      <c r="C10" s="242"/>
      <c r="D10" s="246"/>
      <c r="E10" s="247"/>
      <c r="F10" s="247"/>
      <c r="G10" s="247"/>
      <c r="H10" s="247"/>
      <c r="I10" s="247"/>
      <c r="J10" s="247"/>
      <c r="K10" s="247"/>
      <c r="L10" s="247"/>
      <c r="M10" s="248"/>
    </row>
    <row r="11" spans="1:17" x14ac:dyDescent="0.25">
      <c r="B11" s="231" t="s">
        <v>10</v>
      </c>
      <c r="C11" s="232"/>
      <c r="D11" s="354">
        <f>'00 VERIFICACIÓN DOC'!Q3</f>
        <v>980545587</v>
      </c>
      <c r="E11" s="355"/>
      <c r="F11" s="355"/>
      <c r="G11" s="356"/>
      <c r="H11" s="252" t="s">
        <v>11</v>
      </c>
      <c r="I11" s="253"/>
      <c r="J11" s="254">
        <f>'00 VERIFICACIÓN DOC'!Q4</f>
        <v>754.26583615384618</v>
      </c>
      <c r="K11" s="338"/>
      <c r="L11" s="338"/>
      <c r="M11" s="339"/>
    </row>
    <row r="12" spans="1:17" x14ac:dyDescent="0.25">
      <c r="B12" s="24"/>
      <c r="C12" s="24"/>
    </row>
    <row r="13" spans="1:17" x14ac:dyDescent="0.25">
      <c r="B13" s="390" t="s">
        <v>12</v>
      </c>
      <c r="C13" s="391"/>
      <c r="D13" s="391"/>
      <c r="E13" s="391"/>
      <c r="F13" s="391"/>
      <c r="G13" s="391"/>
      <c r="H13" s="391"/>
      <c r="I13" s="391"/>
      <c r="J13" s="391"/>
      <c r="K13" s="391"/>
      <c r="L13" s="391"/>
      <c r="M13" s="392"/>
    </row>
    <row r="14" spans="1:17" x14ac:dyDescent="0.25">
      <c r="B14" s="367" t="s">
        <v>153</v>
      </c>
      <c r="C14" s="367"/>
      <c r="D14" s="376" t="s">
        <v>33</v>
      </c>
      <c r="E14" s="376"/>
      <c r="F14" s="376"/>
      <c r="G14" s="376"/>
      <c r="H14" s="367" t="s">
        <v>154</v>
      </c>
      <c r="I14" s="367"/>
      <c r="J14" s="376" t="s">
        <v>26</v>
      </c>
      <c r="K14" s="376"/>
      <c r="L14" s="376"/>
      <c r="M14" s="376"/>
    </row>
    <row r="15" spans="1:17" s="61" customFormat="1" x14ac:dyDescent="0.3">
      <c r="A15" s="55"/>
      <c r="B15" s="344" t="s">
        <v>13</v>
      </c>
      <c r="C15" s="345"/>
      <c r="D15" s="316" t="str">
        <f>'00 VERIFICACIÓN DOC'!R2</f>
        <v>LUIS CARLOS OROZCO CASTRO</v>
      </c>
      <c r="E15" s="316"/>
      <c r="F15" s="316"/>
      <c r="G15" s="316"/>
      <c r="H15" s="331" t="s">
        <v>155</v>
      </c>
      <c r="I15" s="332"/>
      <c r="J15" s="361">
        <f>'00 VERIFICACIÓN DOC'!R5</f>
        <v>1110549948</v>
      </c>
      <c r="K15" s="362"/>
      <c r="L15" s="362"/>
      <c r="M15" s="363"/>
      <c r="N15" s="55"/>
      <c r="O15" s="56"/>
      <c r="P15" s="56"/>
      <c r="Q15" s="56"/>
    </row>
    <row r="16" spans="1:17" s="61" customFormat="1" x14ac:dyDescent="0.3">
      <c r="A16" s="55"/>
      <c r="B16" s="346"/>
      <c r="C16" s="347"/>
      <c r="D16" s="348"/>
      <c r="E16" s="348"/>
      <c r="F16" s="348"/>
      <c r="G16" s="348"/>
      <c r="H16" s="333" t="s">
        <v>16</v>
      </c>
      <c r="I16" s="334"/>
      <c r="J16" s="233" t="str">
        <f>'00 VERIFICACIÓN DOC'!R3</f>
        <v>70202-326327 TLM</v>
      </c>
      <c r="K16" s="234"/>
      <c r="L16" s="234"/>
      <c r="M16" s="235"/>
      <c r="N16" s="55"/>
      <c r="O16" s="56"/>
      <c r="P16" s="56"/>
      <c r="Q16" s="56"/>
    </row>
    <row r="17" spans="1:14" s="61" customFormat="1" ht="13.95" customHeight="1" x14ac:dyDescent="0.3">
      <c r="A17" s="55"/>
      <c r="B17" s="315" t="s">
        <v>135</v>
      </c>
      <c r="C17" s="315"/>
      <c r="D17" s="316" t="str">
        <f>'00 VERIFICACIÓN DOC'!R1</f>
        <v>CONSORCIO OBRAS DICO</v>
      </c>
      <c r="E17" s="316"/>
      <c r="F17" s="316"/>
      <c r="G17" s="316"/>
      <c r="H17" s="317" t="s">
        <v>136</v>
      </c>
      <c r="I17" s="318"/>
      <c r="J17" s="312" t="str">
        <f>'00 VERIFICACIÓN DOC'!R4</f>
        <v>CYCO INGENIERÍA S.A.S.</v>
      </c>
      <c r="K17" s="313"/>
      <c r="L17" s="313"/>
      <c r="M17" s="314"/>
      <c r="N17" s="55"/>
    </row>
    <row r="18" spans="1:14" s="61" customFormat="1" ht="13.95" customHeight="1" x14ac:dyDescent="0.3">
      <c r="A18" s="55"/>
      <c r="B18" s="315"/>
      <c r="C18" s="315"/>
      <c r="D18" s="316"/>
      <c r="E18" s="316"/>
      <c r="F18" s="316"/>
      <c r="G18" s="316"/>
      <c r="H18" s="317" t="s">
        <v>136</v>
      </c>
      <c r="I18" s="318"/>
      <c r="J18" s="312" t="str">
        <f>'00 VERIFICACIÓN DOC'!R11</f>
        <v>DIEGO FERNANDO CÉSPEDES CONTRERAS</v>
      </c>
      <c r="K18" s="313"/>
      <c r="L18" s="313"/>
      <c r="M18" s="314"/>
      <c r="N18" s="55"/>
    </row>
    <row r="19" spans="1:14" s="61" customFormat="1" ht="13.95" customHeight="1" x14ac:dyDescent="0.3">
      <c r="A19" s="55"/>
      <c r="B19" s="315"/>
      <c r="C19" s="315"/>
      <c r="D19" s="316"/>
      <c r="E19" s="316"/>
      <c r="F19" s="316"/>
      <c r="G19" s="316"/>
      <c r="H19" s="317" t="s">
        <v>136</v>
      </c>
      <c r="I19" s="318"/>
      <c r="J19" s="312" t="str">
        <f>'00 VERIFICACIÓN DOC'!R15</f>
        <v>N/A</v>
      </c>
      <c r="K19" s="313"/>
      <c r="L19" s="313"/>
      <c r="M19" s="314"/>
      <c r="N19" s="55"/>
    </row>
    <row r="20" spans="1:14" s="61" customFormat="1" ht="13.95" customHeight="1" x14ac:dyDescent="0.3">
      <c r="A20" s="55"/>
      <c r="B20" s="315"/>
      <c r="C20" s="315"/>
      <c r="D20" s="316"/>
      <c r="E20" s="316"/>
      <c r="F20" s="316"/>
      <c r="G20" s="316"/>
      <c r="H20" s="317" t="s">
        <v>136</v>
      </c>
      <c r="I20" s="318"/>
      <c r="J20" s="312" t="str">
        <f>'00 VERIFICACIÓN DOC'!R16</f>
        <v>N/A</v>
      </c>
      <c r="K20" s="313"/>
      <c r="L20" s="313"/>
      <c r="M20" s="314"/>
      <c r="N20" s="55"/>
    </row>
    <row r="21" spans="1:14" s="61" customFormat="1" ht="13.95" customHeight="1" x14ac:dyDescent="0.3">
      <c r="A21" s="55"/>
      <c r="B21" s="315"/>
      <c r="C21" s="315"/>
      <c r="D21" s="316"/>
      <c r="E21" s="316"/>
      <c r="F21" s="316"/>
      <c r="G21" s="316"/>
      <c r="H21" s="317" t="s">
        <v>136</v>
      </c>
      <c r="I21" s="318"/>
      <c r="J21" s="312" t="str">
        <f>'00 VERIFICACIÓN DOC'!R17</f>
        <v>N/A</v>
      </c>
      <c r="K21" s="313"/>
      <c r="L21" s="313"/>
      <c r="M21" s="314"/>
      <c r="N21" s="55"/>
    </row>
    <row r="22" spans="1:14" s="61" customFormat="1" x14ac:dyDescent="0.3">
      <c r="A22" s="55"/>
      <c r="B22" s="310" t="s">
        <v>29</v>
      </c>
      <c r="C22" s="311"/>
      <c r="D22" s="35" t="s">
        <v>30</v>
      </c>
      <c r="E22" s="36" t="str">
        <f>'00 VERIFICACIÓN DOC'!F20</f>
        <v>_</v>
      </c>
      <c r="F22" s="35" t="s">
        <v>32</v>
      </c>
      <c r="G22" s="36" t="str">
        <f>'00 VERIFICACIÓN DOC'!H20</f>
        <v>X</v>
      </c>
      <c r="H22" s="357" t="s">
        <v>16</v>
      </c>
      <c r="I22" s="331"/>
      <c r="J22" s="316" t="s">
        <v>26</v>
      </c>
      <c r="K22" s="316"/>
      <c r="L22" s="316"/>
      <c r="M22" s="316"/>
      <c r="N22" s="55"/>
    </row>
    <row r="23" spans="1:14" ht="13.95" customHeight="1" x14ac:dyDescent="0.25">
      <c r="B23" s="351" t="s">
        <v>156</v>
      </c>
      <c r="C23" s="351"/>
      <c r="D23" s="380" t="s">
        <v>24</v>
      </c>
      <c r="E23" s="380"/>
      <c r="F23" s="380"/>
      <c r="G23" s="380"/>
      <c r="H23" s="374" t="s">
        <v>155</v>
      </c>
      <c r="I23" s="375"/>
      <c r="J23" s="368">
        <v>1106770955</v>
      </c>
      <c r="K23" s="369"/>
      <c r="L23" s="369"/>
      <c r="M23" s="370"/>
    </row>
    <row r="24" spans="1:14" x14ac:dyDescent="0.25">
      <c r="B24" s="351"/>
      <c r="C24" s="351"/>
      <c r="D24" s="380"/>
      <c r="E24" s="380"/>
      <c r="F24" s="380"/>
      <c r="G24" s="380"/>
      <c r="H24" s="374" t="s">
        <v>16</v>
      </c>
      <c r="I24" s="375"/>
      <c r="J24" s="371"/>
      <c r="K24" s="372"/>
      <c r="L24" s="372"/>
      <c r="M24" s="373"/>
    </row>
    <row r="25" spans="1:14" x14ac:dyDescent="0.25">
      <c r="I25" s="10"/>
    </row>
    <row r="26" spans="1:14" x14ac:dyDescent="0.25">
      <c r="I26" s="10"/>
    </row>
    <row r="27" spans="1:14" x14ac:dyDescent="0.25">
      <c r="B27" s="383" t="s">
        <v>0</v>
      </c>
      <c r="C27" s="383"/>
      <c r="D27" s="383"/>
      <c r="E27" s="383"/>
      <c r="F27" s="383"/>
      <c r="G27" s="383"/>
      <c r="H27" s="383"/>
      <c r="I27" s="383"/>
      <c r="J27" s="383"/>
      <c r="K27" s="383"/>
      <c r="L27" s="383"/>
      <c r="M27" s="383"/>
    </row>
    <row r="28" spans="1:14" x14ac:dyDescent="0.25">
      <c r="B28" s="367" t="s">
        <v>157</v>
      </c>
      <c r="C28" s="367"/>
      <c r="D28" s="367"/>
      <c r="E28" s="367"/>
      <c r="F28" s="367"/>
      <c r="G28" s="367"/>
      <c r="H28" s="374" t="s">
        <v>158</v>
      </c>
      <c r="I28" s="384"/>
      <c r="J28" s="384"/>
      <c r="K28" s="384"/>
      <c r="L28" s="384"/>
      <c r="M28" s="375"/>
    </row>
    <row r="29" spans="1:14" x14ac:dyDescent="0.25">
      <c r="B29" s="28">
        <v>1</v>
      </c>
      <c r="C29" s="377" t="str">
        <f>'00 VERIFICACIÓN DOC'!S2</f>
        <v>CYCO INGENIERÍA S.A.S.</v>
      </c>
      <c r="D29" s="378"/>
      <c r="E29" s="378"/>
      <c r="F29" s="378"/>
      <c r="G29" s="379"/>
      <c r="H29" s="364">
        <f>'00 VERIFICACIÓN DOC'!T2</f>
        <v>0.5</v>
      </c>
      <c r="I29" s="365"/>
      <c r="J29" s="365"/>
      <c r="K29" s="365"/>
      <c r="L29" s="365"/>
      <c r="M29" s="366"/>
      <c r="N29" s="175">
        <f>+H29</f>
        <v>0.5</v>
      </c>
    </row>
    <row r="30" spans="1:14" x14ac:dyDescent="0.25">
      <c r="B30" s="28">
        <v>2</v>
      </c>
      <c r="C30" s="377" t="str">
        <f>'00 VERIFICACIÓN DOC'!S3</f>
        <v>DIEGO FERNANDO CÉSPEDES CONTRERAS</v>
      </c>
      <c r="D30" s="378"/>
      <c r="E30" s="378"/>
      <c r="F30" s="378"/>
      <c r="G30" s="379"/>
      <c r="H30" s="364">
        <f>'00 VERIFICACIÓN DOC'!T3</f>
        <v>0.5</v>
      </c>
      <c r="I30" s="365"/>
      <c r="J30" s="365"/>
      <c r="K30" s="365"/>
      <c r="L30" s="365"/>
      <c r="M30" s="366"/>
      <c r="N30" s="175">
        <f>+H30</f>
        <v>0.5</v>
      </c>
    </row>
    <row r="31" spans="1:14" x14ac:dyDescent="0.25">
      <c r="B31" s="28">
        <v>3</v>
      </c>
      <c r="C31" s="377" t="str">
        <f>'00 VERIFICACIÓN DOC'!S4</f>
        <v>N/A</v>
      </c>
      <c r="D31" s="378"/>
      <c r="E31" s="378"/>
      <c r="F31" s="378"/>
      <c r="G31" s="379"/>
      <c r="H31" s="364" t="str">
        <f>'00 VERIFICACIÓN DOC'!T4</f>
        <v>N/A</v>
      </c>
      <c r="I31" s="365"/>
      <c r="J31" s="365"/>
      <c r="K31" s="365"/>
      <c r="L31" s="365"/>
      <c r="M31" s="366"/>
    </row>
    <row r="32" spans="1:14" x14ac:dyDescent="0.25">
      <c r="B32" s="28">
        <v>4</v>
      </c>
      <c r="C32" s="377" t="str">
        <f>'00 VERIFICACIÓN DOC'!S5</f>
        <v>N/A</v>
      </c>
      <c r="D32" s="378"/>
      <c r="E32" s="378"/>
      <c r="F32" s="378"/>
      <c r="G32" s="379"/>
      <c r="H32" s="364" t="str">
        <f>'00 VERIFICACIÓN DOC'!T5</f>
        <v>N/A</v>
      </c>
      <c r="I32" s="365"/>
      <c r="J32" s="365"/>
      <c r="K32" s="365"/>
      <c r="L32" s="365"/>
      <c r="M32" s="366"/>
    </row>
    <row r="33" spans="1:14" x14ac:dyDescent="0.25">
      <c r="B33" s="28">
        <v>5</v>
      </c>
      <c r="C33" s="377" t="str">
        <f>'00 VERIFICACIÓN DOC'!S6</f>
        <v>N/A</v>
      </c>
      <c r="D33" s="378"/>
      <c r="E33" s="378"/>
      <c r="F33" s="378"/>
      <c r="G33" s="379"/>
      <c r="H33" s="364" t="str">
        <f>'00 VERIFICACIÓN DOC'!T6</f>
        <v>N/A</v>
      </c>
      <c r="I33" s="365"/>
      <c r="J33" s="365"/>
      <c r="K33" s="365"/>
      <c r="L33" s="365"/>
      <c r="M33" s="366"/>
    </row>
    <row r="34" spans="1:14" x14ac:dyDescent="0.25">
      <c r="E34" s="381" t="s">
        <v>159</v>
      </c>
      <c r="F34" s="381"/>
      <c r="G34" s="381"/>
      <c r="H34" s="382">
        <f>SUM(H29:M33)</f>
        <v>1</v>
      </c>
      <c r="I34" s="382"/>
      <c r="J34" s="382"/>
      <c r="K34" s="382"/>
      <c r="L34" s="382"/>
      <c r="M34" s="382"/>
    </row>
    <row r="35" spans="1:14" x14ac:dyDescent="0.25">
      <c r="M35" s="27"/>
    </row>
    <row r="36" spans="1:14" x14ac:dyDescent="0.25">
      <c r="B36" s="307" t="s">
        <v>160</v>
      </c>
      <c r="C36" s="307"/>
      <c r="D36" s="307"/>
      <c r="E36" s="307"/>
      <c r="F36" s="307"/>
      <c r="G36" s="307"/>
      <c r="H36" s="307"/>
      <c r="I36" s="307"/>
      <c r="J36" s="307"/>
      <c r="K36" s="306"/>
      <c r="L36" s="306"/>
      <c r="M36" s="306"/>
    </row>
    <row r="37" spans="1:14" x14ac:dyDescent="0.25">
      <c r="B37" s="389" t="s">
        <v>161</v>
      </c>
      <c r="C37" s="359"/>
      <c r="D37" s="359"/>
      <c r="E37" s="359"/>
      <c r="F37" s="359"/>
      <c r="G37" s="359"/>
      <c r="H37" s="359"/>
      <c r="I37" s="359"/>
      <c r="J37" s="359"/>
      <c r="K37" s="386" t="s">
        <v>139</v>
      </c>
      <c r="L37" s="386"/>
      <c r="M37" s="33" t="s">
        <v>40</v>
      </c>
    </row>
    <row r="38" spans="1:14" x14ac:dyDescent="0.25">
      <c r="B38" s="389" t="s">
        <v>138</v>
      </c>
      <c r="C38" s="359"/>
      <c r="D38" s="359"/>
      <c r="E38" s="359"/>
      <c r="F38" s="359"/>
      <c r="G38" s="359"/>
      <c r="H38" s="359"/>
      <c r="I38" s="359"/>
      <c r="J38" s="359"/>
      <c r="K38" s="386" t="s">
        <v>139</v>
      </c>
      <c r="L38" s="386"/>
      <c r="M38" s="33" t="s">
        <v>40</v>
      </c>
    </row>
    <row r="39" spans="1:14" ht="13.95" customHeight="1" x14ac:dyDescent="0.25">
      <c r="B39" s="387" t="s">
        <v>162</v>
      </c>
      <c r="C39" s="387"/>
      <c r="D39" s="387"/>
      <c r="E39" s="387"/>
      <c r="F39" s="387"/>
      <c r="G39" s="387"/>
      <c r="H39" s="387"/>
      <c r="I39" s="387"/>
      <c r="J39" s="388"/>
      <c r="K39" s="386" t="s">
        <v>139</v>
      </c>
      <c r="L39" s="386"/>
      <c r="M39" s="33" t="s">
        <v>40</v>
      </c>
    </row>
    <row r="40" spans="1:14" ht="13.95" customHeight="1" x14ac:dyDescent="0.25">
      <c r="B40" s="387" t="s">
        <v>163</v>
      </c>
      <c r="C40" s="387"/>
      <c r="D40" s="387"/>
      <c r="E40" s="387"/>
      <c r="F40" s="387"/>
      <c r="G40" s="387"/>
      <c r="H40" s="387"/>
      <c r="I40" s="387"/>
      <c r="J40" s="388"/>
      <c r="K40" s="386" t="s">
        <v>139</v>
      </c>
      <c r="L40" s="386"/>
      <c r="M40" s="33" t="s">
        <v>40</v>
      </c>
    </row>
    <row r="41" spans="1:14" ht="15" customHeight="1" x14ac:dyDescent="0.25"/>
    <row r="42" spans="1:14" ht="13.95" customHeight="1" x14ac:dyDescent="0.25">
      <c r="A42" s="25"/>
      <c r="B42" s="351" t="s">
        <v>148</v>
      </c>
      <c r="C42" s="351"/>
      <c r="D42" s="385" t="s">
        <v>164</v>
      </c>
      <c r="E42" s="352"/>
      <c r="F42" s="352"/>
      <c r="G42" s="352"/>
      <c r="H42" s="352"/>
      <c r="I42" s="352"/>
      <c r="J42" s="352"/>
      <c r="K42" s="352"/>
      <c r="L42" s="352"/>
      <c r="M42" s="352"/>
    </row>
    <row r="43" spans="1:14" x14ac:dyDescent="0.25">
      <c r="A43" s="25"/>
      <c r="B43" s="351"/>
      <c r="C43" s="351"/>
      <c r="D43" s="352"/>
      <c r="E43" s="352"/>
      <c r="F43" s="352"/>
      <c r="G43" s="352"/>
      <c r="H43" s="352"/>
      <c r="I43" s="352"/>
      <c r="J43" s="352"/>
      <c r="K43" s="352"/>
      <c r="L43" s="352"/>
      <c r="M43" s="352"/>
    </row>
    <row r="44" spans="1:14" x14ac:dyDescent="0.25">
      <c r="B44" s="351"/>
      <c r="C44" s="351"/>
      <c r="D44" s="352"/>
      <c r="E44" s="352"/>
      <c r="F44" s="352"/>
      <c r="G44" s="352"/>
      <c r="H44" s="352"/>
      <c r="I44" s="352"/>
      <c r="J44" s="352"/>
      <c r="K44" s="352"/>
      <c r="L44" s="352"/>
      <c r="M44" s="352"/>
    </row>
    <row r="45" spans="1:14" x14ac:dyDescent="0.25">
      <c r="B45" s="351"/>
      <c r="C45" s="351"/>
      <c r="D45" s="352"/>
      <c r="E45" s="352"/>
      <c r="F45" s="352"/>
      <c r="G45" s="352"/>
      <c r="H45" s="352"/>
      <c r="I45" s="352"/>
      <c r="J45" s="352"/>
      <c r="K45" s="352"/>
      <c r="L45" s="352"/>
      <c r="M45" s="352"/>
    </row>
    <row r="46" spans="1:14" s="26" customFormat="1" ht="13.2" customHeight="1" x14ac:dyDescent="0.3"/>
    <row r="47" spans="1:14" s="82" customFormat="1" ht="13.2" customHeight="1" x14ac:dyDescent="0.25">
      <c r="A47" s="9"/>
      <c r="B47" s="9"/>
      <c r="C47" s="9"/>
      <c r="D47" s="9"/>
      <c r="E47" s="9"/>
      <c r="F47" s="9"/>
      <c r="G47" s="9"/>
      <c r="H47" s="9"/>
      <c r="I47" s="349" t="s">
        <v>69</v>
      </c>
      <c r="J47" s="349"/>
      <c r="K47" s="349"/>
      <c r="L47" s="349"/>
      <c r="M47" s="132" t="s">
        <v>150</v>
      </c>
      <c r="N47" s="9"/>
    </row>
  </sheetData>
  <sheetProtection algorithmName="SHA-512" hashValue="1xhCtwIR5u05kvIIeIWIEHkqWQYGXu9xQlXuyzrbv/dw+38QJIObKVxHIZYs3+2z12bfhRqYyh+0sPqD+gYDyg==" saltValue="7j7pSek2JaIW6VcUPb+Zwg==" spinCount="100000" sheet="1" objects="1" scenarios="1" selectLockedCells="1" selectUnlockedCells="1"/>
  <mergeCells count="76">
    <mergeCell ref="A6:M6"/>
    <mergeCell ref="B7:M7"/>
    <mergeCell ref="B8:C8"/>
    <mergeCell ref="D8:G8"/>
    <mergeCell ref="H8:I8"/>
    <mergeCell ref="J8:M8"/>
    <mergeCell ref="J14:M14"/>
    <mergeCell ref="B9:C10"/>
    <mergeCell ref="D9:M10"/>
    <mergeCell ref="B11:C11"/>
    <mergeCell ref="D11:G11"/>
    <mergeCell ref="H11:I11"/>
    <mergeCell ref="J11:M11"/>
    <mergeCell ref="B13:M13"/>
    <mergeCell ref="K38:L38"/>
    <mergeCell ref="B38:J38"/>
    <mergeCell ref="B36:M36"/>
    <mergeCell ref="C32:G32"/>
    <mergeCell ref="C33:G33"/>
    <mergeCell ref="H33:M33"/>
    <mergeCell ref="B37:J37"/>
    <mergeCell ref="K37:L37"/>
    <mergeCell ref="B42:C45"/>
    <mergeCell ref="D42:M45"/>
    <mergeCell ref="K39:L39"/>
    <mergeCell ref="K40:L40"/>
    <mergeCell ref="B39:J39"/>
    <mergeCell ref="B40:J40"/>
    <mergeCell ref="I47:L47"/>
    <mergeCell ref="L3:M5"/>
    <mergeCell ref="C29:G29"/>
    <mergeCell ref="C30:G30"/>
    <mergeCell ref="C31:G31"/>
    <mergeCell ref="H31:M31"/>
    <mergeCell ref="B23:C24"/>
    <mergeCell ref="D23:G24"/>
    <mergeCell ref="H23:I23"/>
    <mergeCell ref="E34:G34"/>
    <mergeCell ref="H34:M34"/>
    <mergeCell ref="B28:G28"/>
    <mergeCell ref="B27:M27"/>
    <mergeCell ref="H28:M28"/>
    <mergeCell ref="H29:M29"/>
    <mergeCell ref="B3:C5"/>
    <mergeCell ref="H15:I15"/>
    <mergeCell ref="J15:M15"/>
    <mergeCell ref="J16:M16"/>
    <mergeCell ref="H32:M32"/>
    <mergeCell ref="B14:C14"/>
    <mergeCell ref="H16:I16"/>
    <mergeCell ref="H14:I14"/>
    <mergeCell ref="B15:C16"/>
    <mergeCell ref="D15:G16"/>
    <mergeCell ref="H21:I21"/>
    <mergeCell ref="J21:M21"/>
    <mergeCell ref="H30:M30"/>
    <mergeCell ref="J23:M23"/>
    <mergeCell ref="J24:M24"/>
    <mergeCell ref="H24:I24"/>
    <mergeCell ref="D14:G14"/>
    <mergeCell ref="D3:K3"/>
    <mergeCell ref="D4:K4"/>
    <mergeCell ref="D5:K5"/>
    <mergeCell ref="B22:C22"/>
    <mergeCell ref="H22:I22"/>
    <mergeCell ref="J22:M22"/>
    <mergeCell ref="B17:C21"/>
    <mergeCell ref="D17:G21"/>
    <mergeCell ref="H17:I17"/>
    <mergeCell ref="J17:M17"/>
    <mergeCell ref="H18:I18"/>
    <mergeCell ref="J18:M18"/>
    <mergeCell ref="H19:I19"/>
    <mergeCell ref="J19:M19"/>
    <mergeCell ref="H20:I20"/>
    <mergeCell ref="J20:M20"/>
  </mergeCells>
  <conditionalFormatting sqref="H34:M34">
    <cfRule type="cellIs" dxfId="155" priority="7" operator="lessThan">
      <formula>1</formula>
    </cfRule>
    <cfRule type="cellIs" dxfId="154" priority="8" operator="equal">
      <formula>100%</formula>
    </cfRule>
  </conditionalFormatting>
  <conditionalFormatting sqref="K37:K40 M37:M40">
    <cfRule type="cellIs" dxfId="153" priority="5" operator="equal">
      <formula>"NO"</formula>
    </cfRule>
    <cfRule type="cellIs" dxfId="152" priority="6" operator="equal">
      <formula>"SI"</formula>
    </cfRule>
  </conditionalFormatting>
  <conditionalFormatting sqref="M47">
    <cfRule type="cellIs" dxfId="151" priority="1" operator="equal">
      <formula>"NO CUMPLE"</formula>
    </cfRule>
    <cfRule type="cellIs" dxfId="150" priority="2" operator="equal">
      <formula>"CUMPLE"</formula>
    </cfRule>
  </conditionalFormatting>
  <dataValidations count="2">
    <dataValidation type="list" allowBlank="1" showInputMessage="1" showErrorMessage="1" sqref="M37:M40" xr:uid="{1642314F-D990-437A-9B83-F6600CCB5745}">
      <formula1>"SI, NO"</formula1>
    </dataValidation>
    <dataValidation type="list" allowBlank="1" showInputMessage="1" showErrorMessage="1" sqref="M47" xr:uid="{C195EDD8-B3E6-42C7-B2D9-06F401B6DC25}">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7A745-50D5-43E7-8947-E5C33CAB2B55}">
  <sheetPr codeName="Hoja4">
    <tabColor rgb="FFFF0000"/>
    <pageSetUpPr fitToPage="1"/>
  </sheetPr>
  <dimension ref="A1:V70"/>
  <sheetViews>
    <sheetView view="pageBreakPreview" topLeftCell="A13" zoomScale="60" zoomScaleNormal="40" workbookViewId="0">
      <selection activeCell="D32" sqref="D32:E32"/>
    </sheetView>
  </sheetViews>
  <sheetFormatPr baseColWidth="10" defaultColWidth="10.69921875" defaultRowHeight="16.5" customHeight="1" x14ac:dyDescent="0.25"/>
  <cols>
    <col min="1" max="1" width="15.5" style="163" customWidth="1"/>
    <col min="2" max="2" width="4.5" style="8" customWidth="1"/>
    <col min="3" max="3" width="19.69921875" style="8" customWidth="1"/>
    <col min="4" max="4" width="15.69921875" style="8" customWidth="1"/>
    <col min="5" max="5" width="15.19921875" style="8" customWidth="1"/>
    <col min="6" max="6" width="10.69921875" style="8"/>
    <col min="7" max="7" width="12.5" style="8" bestFit="1" customWidth="1"/>
    <col min="8" max="8" width="16.19921875" style="8" customWidth="1"/>
    <col min="9" max="9" width="17.09765625" style="8" customWidth="1"/>
    <col min="10" max="11" width="10.69921875" style="8"/>
    <col min="12" max="12" width="13.69921875" style="8" customWidth="1"/>
    <col min="13" max="13" width="18.5" style="8" customWidth="1"/>
    <col min="14" max="14" width="10.69921875" style="8"/>
    <col min="15" max="15" width="18.19921875" style="8" customWidth="1"/>
    <col min="16" max="16" width="10.69921875" style="8"/>
    <col min="17" max="17" width="17.5" style="8" customWidth="1"/>
    <col min="18" max="18" width="32.5" style="8" customWidth="1"/>
    <col min="19" max="19" width="10.69921875" style="1"/>
    <col min="20" max="20" width="29.3984375" style="1" customWidth="1"/>
    <col min="21" max="16384" width="10.69921875" style="1"/>
  </cols>
  <sheetData>
    <row r="1" spans="1:22" ht="13.8" x14ac:dyDescent="0.25"/>
    <row r="2" spans="1:22" customFormat="1" ht="15.6" x14ac:dyDescent="0.3">
      <c r="A2" s="164"/>
      <c r="B2" s="319"/>
      <c r="C2" s="411"/>
      <c r="D2" s="320"/>
      <c r="E2" s="325" t="s">
        <v>1</v>
      </c>
      <c r="F2" s="326"/>
      <c r="G2" s="326"/>
      <c r="H2" s="326"/>
      <c r="I2" s="326"/>
      <c r="J2" s="326"/>
      <c r="K2" s="326"/>
      <c r="L2" s="326"/>
      <c r="M2" s="326"/>
      <c r="N2" s="326"/>
      <c r="O2" s="326"/>
      <c r="P2" s="326"/>
      <c r="Q2" s="327"/>
      <c r="R2" s="414"/>
    </row>
    <row r="3" spans="1:22" customFormat="1" ht="15.6" x14ac:dyDescent="0.3">
      <c r="A3" s="164"/>
      <c r="B3" s="321"/>
      <c r="C3" s="412"/>
      <c r="D3" s="322"/>
      <c r="E3" s="325" t="s">
        <v>165</v>
      </c>
      <c r="F3" s="326"/>
      <c r="G3" s="326"/>
      <c r="H3" s="326"/>
      <c r="I3" s="326"/>
      <c r="J3" s="326"/>
      <c r="K3" s="326"/>
      <c r="L3" s="326"/>
      <c r="M3" s="326"/>
      <c r="N3" s="326"/>
      <c r="O3" s="326"/>
      <c r="P3" s="326"/>
      <c r="Q3" s="327"/>
      <c r="R3" s="415"/>
    </row>
    <row r="4" spans="1:22" customFormat="1" ht="15.6" x14ac:dyDescent="0.3">
      <c r="A4" s="164"/>
      <c r="B4" s="323"/>
      <c r="C4" s="413"/>
      <c r="D4" s="324"/>
      <c r="E4" s="417" t="s">
        <v>166</v>
      </c>
      <c r="F4" s="418"/>
      <c r="G4" s="418"/>
      <c r="H4" s="418"/>
      <c r="I4" s="418"/>
      <c r="J4" s="418"/>
      <c r="K4" s="418"/>
      <c r="L4" s="418"/>
      <c r="M4" s="418"/>
      <c r="N4" s="418"/>
      <c r="O4" s="418"/>
      <c r="P4" s="418"/>
      <c r="Q4" s="419"/>
      <c r="R4" s="416"/>
    </row>
    <row r="5" spans="1:22" customFormat="1" ht="15.6" x14ac:dyDescent="0.3">
      <c r="A5" s="164"/>
      <c r="B5" s="11"/>
      <c r="C5" s="11"/>
      <c r="D5" s="11"/>
      <c r="E5" s="13"/>
      <c r="F5" s="13"/>
      <c r="G5" s="13"/>
      <c r="H5" s="13"/>
      <c r="I5" s="13"/>
      <c r="J5" s="13"/>
      <c r="K5" s="13"/>
      <c r="L5" s="13"/>
      <c r="M5" s="13"/>
      <c r="N5" s="13"/>
      <c r="O5" s="13"/>
      <c r="P5" s="13"/>
      <c r="Q5" s="13"/>
      <c r="R5" s="29"/>
    </row>
    <row r="6" spans="1:22" ht="13.8" x14ac:dyDescent="0.25">
      <c r="A6" s="164"/>
      <c r="B6" s="404" t="s">
        <v>4</v>
      </c>
      <c r="C6" s="404"/>
      <c r="D6" s="404"/>
      <c r="E6" s="404"/>
      <c r="F6" s="404"/>
      <c r="G6" s="404"/>
      <c r="H6" s="404"/>
      <c r="I6" s="404"/>
      <c r="J6" s="404"/>
      <c r="K6" s="404"/>
      <c r="L6" s="404"/>
      <c r="M6" s="404"/>
      <c r="N6" s="404"/>
      <c r="O6" s="404"/>
      <c r="P6" s="404"/>
      <c r="Q6" s="404"/>
      <c r="R6" s="404"/>
    </row>
    <row r="7" spans="1:22" ht="13.8" x14ac:dyDescent="0.25">
      <c r="A7" s="164"/>
      <c r="B7" s="421" t="s">
        <v>5</v>
      </c>
      <c r="C7" s="421"/>
      <c r="D7" s="421"/>
      <c r="E7" s="422" t="str">
        <f>'00 VERIFICACIÓN DOC'!Q1</f>
        <v>MC-SA-PMC-006-2024</v>
      </c>
      <c r="F7" s="336"/>
      <c r="G7" s="336"/>
      <c r="H7" s="336"/>
      <c r="I7" s="336"/>
      <c r="J7" s="336"/>
      <c r="K7" s="336"/>
      <c r="L7" s="337"/>
      <c r="M7" s="421" t="s">
        <v>7</v>
      </c>
      <c r="N7" s="421"/>
      <c r="O7" s="421"/>
      <c r="P7" s="421"/>
      <c r="Q7" s="423">
        <f>+'00 VERIFICACIÓN DOC'!Q5</f>
        <v>45639</v>
      </c>
      <c r="R7" s="379"/>
    </row>
    <row r="8" spans="1:22" ht="13.95" customHeight="1" x14ac:dyDescent="0.25">
      <c r="A8" s="164"/>
      <c r="B8" s="424" t="s">
        <v>8</v>
      </c>
      <c r="C8" s="424"/>
      <c r="D8" s="424"/>
      <c r="E8" s="425" t="str">
        <f>'00 VERIFICACIÓN DOC'!Q2</f>
        <v>"REALIZAR LAS OBRAS DE PRIMEROS AUXILIOS Y REPARACIONES LOCATIVAS PARA LOS INMUEBLES DENOMINADOS EDIFICIO CENTRAL Y LA TORRE DOCENTE EN EL HOSPITAL SAN JUAN DE DIOS E INSTITUTO MATERNO INFANTIL"</v>
      </c>
      <c r="F8" s="425"/>
      <c r="G8" s="425"/>
      <c r="H8" s="425"/>
      <c r="I8" s="425"/>
      <c r="J8" s="425"/>
      <c r="K8" s="425"/>
      <c r="L8" s="425"/>
      <c r="M8" s="425"/>
      <c r="N8" s="425"/>
      <c r="O8" s="425"/>
      <c r="P8" s="425"/>
      <c r="Q8" s="425"/>
      <c r="R8" s="425"/>
    </row>
    <row r="9" spans="1:22" ht="21.6" customHeight="1" x14ac:dyDescent="0.25">
      <c r="A9" s="164"/>
      <c r="B9" s="424"/>
      <c r="C9" s="424"/>
      <c r="D9" s="424"/>
      <c r="E9" s="425"/>
      <c r="F9" s="425"/>
      <c r="G9" s="425"/>
      <c r="H9" s="425"/>
      <c r="I9" s="425"/>
      <c r="J9" s="425"/>
      <c r="K9" s="425"/>
      <c r="L9" s="425"/>
      <c r="M9" s="425"/>
      <c r="N9" s="425"/>
      <c r="O9" s="425"/>
      <c r="P9" s="425"/>
      <c r="Q9" s="425"/>
      <c r="R9" s="425"/>
    </row>
    <row r="10" spans="1:22" ht="13.8" x14ac:dyDescent="0.25">
      <c r="A10" s="164"/>
      <c r="B10" s="421" t="s">
        <v>10</v>
      </c>
      <c r="C10" s="421"/>
      <c r="D10" s="421"/>
      <c r="E10" s="426">
        <f>'00 VERIFICACIÓN DOC'!Q3</f>
        <v>980545587</v>
      </c>
      <c r="F10" s="426"/>
      <c r="G10" s="426"/>
      <c r="H10" s="426"/>
      <c r="I10" s="426"/>
      <c r="J10" s="426"/>
      <c r="K10" s="426"/>
      <c r="L10" s="426"/>
      <c r="M10" s="421" t="s">
        <v>11</v>
      </c>
      <c r="N10" s="421"/>
      <c r="O10" s="421"/>
      <c r="P10" s="421"/>
      <c r="Q10" s="369">
        <f>+'00 VERIFICACIÓN DOC'!Q4</f>
        <v>754.26583615384618</v>
      </c>
      <c r="R10" s="370"/>
    </row>
    <row r="11" spans="1:22" customFormat="1" ht="15.6" x14ac:dyDescent="0.3">
      <c r="A11" s="164"/>
      <c r="B11" s="11"/>
      <c r="C11" s="11"/>
      <c r="D11" s="11"/>
      <c r="E11" s="13"/>
      <c r="F11" s="13"/>
      <c r="G11" s="13"/>
      <c r="H11" s="13"/>
      <c r="I11" s="13"/>
      <c r="J11" s="13"/>
      <c r="K11" s="13"/>
      <c r="L11" s="13"/>
      <c r="M11" s="13"/>
      <c r="N11" s="13"/>
      <c r="O11" s="13"/>
      <c r="P11" s="13"/>
      <c r="Q11" s="13"/>
      <c r="R11" s="29"/>
    </row>
    <row r="12" spans="1:22" ht="13.8" x14ac:dyDescent="0.25">
      <c r="A12" s="164"/>
      <c r="B12" s="390" t="s">
        <v>12</v>
      </c>
      <c r="C12" s="391"/>
      <c r="D12" s="420"/>
      <c r="E12" s="420"/>
      <c r="F12" s="420"/>
      <c r="G12" s="420"/>
      <c r="H12" s="391"/>
      <c r="I12" s="391"/>
      <c r="J12" s="391"/>
      <c r="K12" s="391"/>
      <c r="L12" s="391"/>
      <c r="M12" s="392"/>
      <c r="N12" s="9"/>
      <c r="O12" s="1"/>
      <c r="P12" s="1"/>
      <c r="Q12" s="1"/>
      <c r="R12" s="1"/>
    </row>
    <row r="13" spans="1:22" s="61" customFormat="1" ht="13.8" x14ac:dyDescent="0.3">
      <c r="A13" s="165"/>
      <c r="B13" s="344" t="s">
        <v>13</v>
      </c>
      <c r="C13" s="345"/>
      <c r="D13" s="316" t="str">
        <f>'00 VERIFICACIÓN DOC'!R1</f>
        <v>CONSORCIO OBRAS DICO</v>
      </c>
      <c r="E13" s="316"/>
      <c r="F13" s="316"/>
      <c r="G13" s="316"/>
      <c r="H13" s="331" t="s">
        <v>134</v>
      </c>
      <c r="I13" s="332"/>
      <c r="J13" s="335">
        <f>'00 VERIFICACIÓN DOC'!R5</f>
        <v>1110549948</v>
      </c>
      <c r="K13" s="336"/>
      <c r="L13" s="336"/>
      <c r="M13" s="337"/>
      <c r="N13" s="55"/>
      <c r="O13" s="56"/>
      <c r="P13" s="56"/>
      <c r="Q13" s="56"/>
      <c r="R13" s="56"/>
      <c r="S13" s="56"/>
      <c r="T13" s="177">
        <f>0.4*Q10</f>
        <v>301.70633446153846</v>
      </c>
      <c r="U13" s="56"/>
      <c r="V13" s="56">
        <f>E10*40%</f>
        <v>392218234.80000001</v>
      </c>
    </row>
    <row r="14" spans="1:22" s="61" customFormat="1" ht="13.8" x14ac:dyDescent="0.3">
      <c r="A14" s="165"/>
      <c r="B14" s="346"/>
      <c r="C14" s="347"/>
      <c r="D14" s="348"/>
      <c r="E14" s="348"/>
      <c r="F14" s="348"/>
      <c r="G14" s="348"/>
      <c r="H14" s="333" t="s">
        <v>16</v>
      </c>
      <c r="I14" s="334"/>
      <c r="J14" s="233" t="str">
        <f>'00 VERIFICACIÓN DOC'!R3</f>
        <v>70202-326327 TLM</v>
      </c>
      <c r="K14" s="234"/>
      <c r="L14" s="234"/>
      <c r="M14" s="235"/>
      <c r="N14" s="55"/>
      <c r="O14" s="56"/>
      <c r="P14" s="56"/>
      <c r="Q14" s="56"/>
      <c r="R14" s="56"/>
      <c r="S14" s="56"/>
      <c r="T14" s="56"/>
      <c r="U14" s="56"/>
      <c r="V14" s="56"/>
    </row>
    <row r="15" spans="1:22" s="61" customFormat="1" ht="13.8" x14ac:dyDescent="0.3">
      <c r="A15" s="165"/>
      <c r="B15" s="315" t="s">
        <v>135</v>
      </c>
      <c r="C15" s="315"/>
      <c r="D15" s="316" t="str">
        <f>'00 VERIFICACIÓN DOC'!R2</f>
        <v>LUIS CARLOS OROZCO CASTRO</v>
      </c>
      <c r="E15" s="316"/>
      <c r="F15" s="316"/>
      <c r="G15" s="316"/>
      <c r="H15" s="317" t="s">
        <v>136</v>
      </c>
      <c r="I15" s="318"/>
      <c r="J15" s="233" t="str">
        <f>'00 VERIFICACIÓN DOC'!R4</f>
        <v>CYCO INGENIERÍA S.A.S.</v>
      </c>
      <c r="K15" s="234"/>
      <c r="L15" s="234"/>
      <c r="M15" s="235"/>
      <c r="N15" s="55"/>
      <c r="O15" s="56"/>
      <c r="P15" s="56"/>
      <c r="Q15" s="56"/>
      <c r="R15" s="56"/>
      <c r="S15" s="56"/>
      <c r="T15" s="56"/>
      <c r="U15" s="56"/>
      <c r="V15" s="56"/>
    </row>
    <row r="16" spans="1:22" s="61" customFormat="1" ht="13.8" x14ac:dyDescent="0.3">
      <c r="A16" s="165"/>
      <c r="B16" s="315"/>
      <c r="C16" s="315"/>
      <c r="D16" s="316"/>
      <c r="E16" s="316"/>
      <c r="F16" s="316"/>
      <c r="G16" s="316"/>
      <c r="H16" s="317" t="s">
        <v>136</v>
      </c>
      <c r="I16" s="318"/>
      <c r="J16" s="233" t="str">
        <f>'00 VERIFICACIÓN DOC'!R11</f>
        <v>DIEGO FERNANDO CÉSPEDES CONTRERAS</v>
      </c>
      <c r="K16" s="234"/>
      <c r="L16" s="234"/>
      <c r="M16" s="235"/>
      <c r="N16" s="55"/>
      <c r="O16" s="56"/>
      <c r="P16" s="56"/>
      <c r="Q16" s="56"/>
      <c r="R16" s="56"/>
      <c r="S16" s="56"/>
      <c r="T16" s="56"/>
      <c r="U16" s="56"/>
      <c r="V16" s="56"/>
    </row>
    <row r="17" spans="1:21" s="61" customFormat="1" ht="13.8" x14ac:dyDescent="0.3">
      <c r="A17" s="165"/>
      <c r="B17" s="315"/>
      <c r="C17" s="315"/>
      <c r="D17" s="316"/>
      <c r="E17" s="316"/>
      <c r="F17" s="316"/>
      <c r="G17" s="316"/>
      <c r="H17" s="317" t="s">
        <v>136</v>
      </c>
      <c r="I17" s="318"/>
      <c r="J17" s="233" t="str">
        <f>'00 VERIFICACIÓN DOC'!R15</f>
        <v>N/A</v>
      </c>
      <c r="K17" s="234"/>
      <c r="L17" s="234"/>
      <c r="M17" s="235"/>
      <c r="N17" s="55"/>
      <c r="O17" s="56"/>
      <c r="P17" s="56"/>
      <c r="Q17" s="56"/>
      <c r="R17" s="56"/>
      <c r="S17" s="56"/>
      <c r="T17" s="56"/>
      <c r="U17" s="56"/>
    </row>
    <row r="18" spans="1:21" s="61" customFormat="1" ht="13.8" x14ac:dyDescent="0.3">
      <c r="A18" s="165"/>
      <c r="B18" s="315"/>
      <c r="C18" s="315"/>
      <c r="D18" s="316"/>
      <c r="E18" s="316"/>
      <c r="F18" s="316"/>
      <c r="G18" s="316"/>
      <c r="H18" s="317" t="s">
        <v>136</v>
      </c>
      <c r="I18" s="318"/>
      <c r="J18" s="233" t="str">
        <f>'00 VERIFICACIÓN DOC'!R16</f>
        <v>N/A</v>
      </c>
      <c r="K18" s="234"/>
      <c r="L18" s="234"/>
      <c r="M18" s="235"/>
      <c r="N18" s="55"/>
      <c r="O18" s="56"/>
      <c r="P18" s="56"/>
      <c r="Q18" s="56"/>
      <c r="R18" s="56"/>
      <c r="S18" s="56"/>
      <c r="T18" s="56"/>
      <c r="U18" s="56"/>
    </row>
    <row r="19" spans="1:21" s="61" customFormat="1" ht="13.8" x14ac:dyDescent="0.3">
      <c r="A19" s="165"/>
      <c r="B19" s="315"/>
      <c r="C19" s="315"/>
      <c r="D19" s="316"/>
      <c r="E19" s="316"/>
      <c r="F19" s="316"/>
      <c r="G19" s="316"/>
      <c r="H19" s="317" t="s">
        <v>136</v>
      </c>
      <c r="I19" s="318"/>
      <c r="J19" s="233" t="str">
        <f>'00 VERIFICACIÓN DOC'!R17</f>
        <v>N/A</v>
      </c>
      <c r="K19" s="234"/>
      <c r="L19" s="234"/>
      <c r="M19" s="235"/>
      <c r="N19" s="55"/>
      <c r="O19" s="56"/>
      <c r="P19" s="56"/>
      <c r="Q19" s="56"/>
      <c r="R19" s="56"/>
      <c r="S19" s="56"/>
      <c r="T19" s="56"/>
      <c r="U19" s="56"/>
    </row>
    <row r="20" spans="1:21" s="61" customFormat="1" ht="13.8" x14ac:dyDescent="0.3">
      <c r="A20" s="165"/>
      <c r="B20" s="408" t="s">
        <v>29</v>
      </c>
      <c r="C20" s="409"/>
      <c r="D20" s="133" t="s">
        <v>30</v>
      </c>
      <c r="E20" s="134" t="str">
        <f>'00 VERIFICACIÓN DOC'!F20</f>
        <v>_</v>
      </c>
      <c r="F20" s="133" t="s">
        <v>32</v>
      </c>
      <c r="G20" s="134" t="str">
        <f>'00 VERIFICACIÓN DOC'!H20</f>
        <v>X</v>
      </c>
      <c r="H20" s="410" t="s">
        <v>16</v>
      </c>
      <c r="I20" s="333"/>
      <c r="J20" s="348">
        <f>'00 VERIFICACIÓN DOC'!R22</f>
        <v>0</v>
      </c>
      <c r="K20" s="348"/>
      <c r="L20" s="348"/>
      <c r="M20" s="348"/>
      <c r="N20" s="55"/>
      <c r="O20" s="56"/>
      <c r="P20" s="56"/>
      <c r="Q20" s="56"/>
      <c r="R20" s="56"/>
      <c r="S20" s="56"/>
      <c r="T20" s="56"/>
      <c r="U20" s="56"/>
    </row>
    <row r="21" spans="1:21" s="61" customFormat="1" ht="26.4" customHeight="1" x14ac:dyDescent="0.3">
      <c r="A21" s="165"/>
      <c r="B21" s="427" t="s">
        <v>167</v>
      </c>
      <c r="C21" s="428"/>
      <c r="D21" s="88" t="s">
        <v>33</v>
      </c>
      <c r="E21" s="135" t="s">
        <v>168</v>
      </c>
      <c r="F21" s="316" t="str">
        <f>+J16</f>
        <v>DIEGO FERNANDO CÉSPEDES CONTRERAS</v>
      </c>
      <c r="G21" s="316"/>
      <c r="H21" s="429" t="s">
        <v>169</v>
      </c>
      <c r="I21" s="429"/>
      <c r="J21" s="33" t="s">
        <v>33</v>
      </c>
      <c r="K21" s="135" t="s">
        <v>168</v>
      </c>
      <c r="L21" s="316" t="str">
        <f>+J15</f>
        <v>CYCO INGENIERÍA S.A.S.</v>
      </c>
      <c r="M21" s="316"/>
      <c r="N21" s="55"/>
      <c r="O21" s="56"/>
      <c r="P21" s="56"/>
      <c r="Q21" s="56"/>
      <c r="R21" s="56"/>
      <c r="S21" s="56"/>
      <c r="T21" s="56"/>
      <c r="U21" s="56"/>
    </row>
    <row r="22" spans="1:21" customFormat="1" ht="15.6" x14ac:dyDescent="0.3">
      <c r="A22" s="164"/>
      <c r="B22" s="11"/>
      <c r="C22" s="11"/>
      <c r="D22" s="13"/>
      <c r="E22" s="13"/>
      <c r="F22" s="13"/>
      <c r="G22" s="13"/>
      <c r="H22" s="13"/>
      <c r="I22" s="13"/>
      <c r="J22" s="13"/>
      <c r="K22" s="13"/>
      <c r="L22" s="11"/>
      <c r="M22" s="11"/>
    </row>
    <row r="23" spans="1:21" ht="13.95" customHeight="1" x14ac:dyDescent="0.25">
      <c r="B23" s="430" t="s">
        <v>170</v>
      </c>
      <c r="C23" s="430"/>
      <c r="D23" s="430"/>
      <c r="E23" s="431" t="s">
        <v>171</v>
      </c>
      <c r="F23" s="431"/>
      <c r="G23" s="431"/>
      <c r="H23" s="431"/>
      <c r="I23" s="431"/>
      <c r="J23" s="431"/>
      <c r="K23" s="431"/>
      <c r="L23" s="431"/>
      <c r="M23" s="431"/>
      <c r="N23" s="431"/>
      <c r="O23" s="431"/>
      <c r="P23" s="431"/>
      <c r="Q23" s="431"/>
      <c r="R23" s="431"/>
    </row>
    <row r="24" spans="1:21" ht="13.8" x14ac:dyDescent="0.25">
      <c r="B24" s="430"/>
      <c r="C24" s="430"/>
      <c r="D24" s="430"/>
      <c r="E24" s="431"/>
      <c r="F24" s="431"/>
      <c r="G24" s="431"/>
      <c r="H24" s="431"/>
      <c r="I24" s="431"/>
      <c r="J24" s="431"/>
      <c r="K24" s="431"/>
      <c r="L24" s="431"/>
      <c r="M24" s="431"/>
      <c r="N24" s="431"/>
      <c r="O24" s="431"/>
      <c r="P24" s="431"/>
      <c r="Q24" s="431"/>
      <c r="R24" s="431"/>
    </row>
    <row r="25" spans="1:21" ht="13.8" x14ac:dyDescent="0.25">
      <c r="B25" s="430"/>
      <c r="C25" s="430"/>
      <c r="D25" s="430"/>
      <c r="E25" s="431"/>
      <c r="F25" s="431"/>
      <c r="G25" s="431"/>
      <c r="H25" s="431"/>
      <c r="I25" s="431"/>
      <c r="J25" s="431"/>
      <c r="K25" s="431"/>
      <c r="L25" s="431"/>
      <c r="M25" s="431"/>
      <c r="N25" s="431"/>
      <c r="O25" s="431"/>
      <c r="P25" s="431"/>
      <c r="Q25" s="431"/>
      <c r="R25" s="431"/>
    </row>
    <row r="26" spans="1:21" ht="13.8" x14ac:dyDescent="0.25">
      <c r="B26" s="430"/>
      <c r="C26" s="430"/>
      <c r="D26" s="430"/>
      <c r="E26" s="431"/>
      <c r="F26" s="431"/>
      <c r="G26" s="431"/>
      <c r="H26" s="431"/>
      <c r="I26" s="431"/>
      <c r="J26" s="431"/>
      <c r="K26" s="431"/>
      <c r="L26" s="431"/>
      <c r="M26" s="431"/>
      <c r="N26" s="431"/>
      <c r="O26" s="431"/>
      <c r="P26" s="431"/>
      <c r="Q26" s="431"/>
      <c r="R26" s="431"/>
      <c r="T26" s="4" t="s">
        <v>150</v>
      </c>
    </row>
    <row r="27" spans="1:21" ht="13.8" x14ac:dyDescent="0.25">
      <c r="B27" s="430"/>
      <c r="C27" s="430"/>
      <c r="D27" s="430"/>
      <c r="E27" s="431"/>
      <c r="F27" s="431"/>
      <c r="G27" s="431"/>
      <c r="H27" s="431"/>
      <c r="I27" s="431"/>
      <c r="J27" s="431"/>
      <c r="K27" s="431"/>
      <c r="L27" s="431"/>
      <c r="M27" s="431"/>
      <c r="N27" s="431"/>
      <c r="O27" s="431"/>
      <c r="P27" s="431"/>
      <c r="Q27" s="431"/>
      <c r="R27" s="431"/>
      <c r="T27" s="4" t="s">
        <v>172</v>
      </c>
    </row>
    <row r="28" spans="1:21" ht="13.8" x14ac:dyDescent="0.25">
      <c r="T28" s="4" t="s">
        <v>173</v>
      </c>
      <c r="U28" s="4">
        <f>COUNT(M32:M38)</f>
        <v>6</v>
      </c>
    </row>
    <row r="29" spans="1:21" ht="13.8" x14ac:dyDescent="0.25">
      <c r="T29" s="136">
        <v>1</v>
      </c>
      <c r="U29" s="136">
        <v>0.75</v>
      </c>
    </row>
    <row r="30" spans="1:21" ht="15.6" customHeight="1" x14ac:dyDescent="0.25">
      <c r="B30" s="404" t="s">
        <v>174</v>
      </c>
      <c r="C30" s="404"/>
      <c r="D30" s="404"/>
      <c r="E30" s="404"/>
      <c r="F30" s="404"/>
      <c r="G30" s="404"/>
      <c r="H30" s="404"/>
      <c r="I30" s="404"/>
      <c r="J30" s="404"/>
      <c r="K30" s="404"/>
      <c r="L30" s="404"/>
      <c r="M30" s="404"/>
      <c r="N30" s="404"/>
      <c r="O30" s="404"/>
      <c r="P30" s="404"/>
      <c r="Q30" s="404"/>
      <c r="R30" s="404"/>
      <c r="T30" s="136">
        <v>2</v>
      </c>
      <c r="U30" s="136">
        <v>0.75</v>
      </c>
    </row>
    <row r="31" spans="1:21" s="3" customFormat="1" ht="90" customHeight="1" x14ac:dyDescent="0.3">
      <c r="A31" s="166"/>
      <c r="B31" s="31" t="s">
        <v>175</v>
      </c>
      <c r="C31" s="31" t="s">
        <v>176</v>
      </c>
      <c r="D31" s="432" t="s">
        <v>177</v>
      </c>
      <c r="E31" s="432"/>
      <c r="F31" s="31" t="s">
        <v>178</v>
      </c>
      <c r="G31" s="31" t="s">
        <v>179</v>
      </c>
      <c r="H31" s="31" t="s">
        <v>180</v>
      </c>
      <c r="I31" s="433" t="s">
        <v>181</v>
      </c>
      <c r="J31" s="434"/>
      <c r="K31" s="32" t="s">
        <v>182</v>
      </c>
      <c r="L31" s="31" t="s">
        <v>183</v>
      </c>
      <c r="M31" s="31" t="s">
        <v>184</v>
      </c>
      <c r="N31" s="31" t="s">
        <v>185</v>
      </c>
      <c r="O31" s="31" t="s">
        <v>186</v>
      </c>
      <c r="P31" s="31" t="s">
        <v>187</v>
      </c>
      <c r="Q31" s="31" t="s">
        <v>188</v>
      </c>
      <c r="R31" s="31" t="s">
        <v>189</v>
      </c>
      <c r="T31" s="136">
        <v>3</v>
      </c>
      <c r="U31" s="136">
        <v>1.2</v>
      </c>
    </row>
    <row r="32" spans="1:21" s="62" customFormat="1" ht="175.95" customHeight="1" x14ac:dyDescent="0.3">
      <c r="A32" s="167" t="s">
        <v>190</v>
      </c>
      <c r="B32" s="145">
        <v>1</v>
      </c>
      <c r="C32" s="148" t="s">
        <v>191</v>
      </c>
      <c r="D32" s="435" t="s">
        <v>192</v>
      </c>
      <c r="E32" s="435"/>
      <c r="F32" s="149" t="s">
        <v>193</v>
      </c>
      <c r="G32" s="150">
        <v>42076</v>
      </c>
      <c r="H32" s="150">
        <v>43071</v>
      </c>
      <c r="I32" s="398" t="s">
        <v>194</v>
      </c>
      <c r="J32" s="399"/>
      <c r="K32" s="154">
        <v>84</v>
      </c>
      <c r="L32" s="79" t="s">
        <v>195</v>
      </c>
      <c r="M32" s="152">
        <v>88839.5</v>
      </c>
      <c r="N32" s="153">
        <v>1</v>
      </c>
      <c r="O32" s="72">
        <f>+M32*N32</f>
        <v>88839.5</v>
      </c>
      <c r="P32" s="63" t="s">
        <v>26</v>
      </c>
      <c r="Q32" s="68" t="s">
        <v>150</v>
      </c>
      <c r="R32" s="64" t="s">
        <v>196</v>
      </c>
      <c r="T32" s="136">
        <v>4</v>
      </c>
      <c r="U32" s="136">
        <v>1.2</v>
      </c>
    </row>
    <row r="33" spans="1:21" s="69" customFormat="1" ht="120.6" customHeight="1" x14ac:dyDescent="0.3">
      <c r="A33" s="168" t="s">
        <v>197</v>
      </c>
      <c r="B33" s="145">
        <v>2</v>
      </c>
      <c r="C33" s="148" t="s">
        <v>198</v>
      </c>
      <c r="D33" s="436" t="s">
        <v>199</v>
      </c>
      <c r="E33" s="437"/>
      <c r="F33" s="149" t="s">
        <v>200</v>
      </c>
      <c r="G33" s="150">
        <v>43735</v>
      </c>
      <c r="H33" s="150">
        <v>44364</v>
      </c>
      <c r="I33" s="398" t="s">
        <v>194</v>
      </c>
      <c r="J33" s="399"/>
      <c r="K33" s="154">
        <v>101</v>
      </c>
      <c r="L33" s="137" t="s">
        <v>201</v>
      </c>
      <c r="M33" s="152">
        <v>30559.37</v>
      </c>
      <c r="N33" s="153">
        <v>1</v>
      </c>
      <c r="O33" s="72">
        <f t="shared" ref="O33:O38" si="0">+M33*N33</f>
        <v>30559.37</v>
      </c>
      <c r="P33" s="63" t="s">
        <v>26</v>
      </c>
      <c r="Q33" s="68" t="s">
        <v>150</v>
      </c>
      <c r="R33" s="64" t="s">
        <v>196</v>
      </c>
      <c r="T33" s="136">
        <v>5</v>
      </c>
      <c r="U33" s="136">
        <v>1.5</v>
      </c>
    </row>
    <row r="34" spans="1:21" s="69" customFormat="1" ht="199.2" customHeight="1" x14ac:dyDescent="0.3">
      <c r="A34" s="169" t="s">
        <v>202</v>
      </c>
      <c r="B34" s="147">
        <v>3</v>
      </c>
      <c r="C34" s="148" t="s">
        <v>203</v>
      </c>
      <c r="D34" s="398" t="s">
        <v>204</v>
      </c>
      <c r="E34" s="399"/>
      <c r="F34" s="149">
        <v>2131744</v>
      </c>
      <c r="G34" s="150">
        <v>41430</v>
      </c>
      <c r="H34" s="150">
        <v>42632</v>
      </c>
      <c r="I34" s="398" t="s">
        <v>194</v>
      </c>
      <c r="J34" s="399"/>
      <c r="K34" s="154">
        <v>75</v>
      </c>
      <c r="L34" s="137" t="s">
        <v>205</v>
      </c>
      <c r="M34" s="152">
        <v>102364.56</v>
      </c>
      <c r="N34" s="153">
        <v>0.4</v>
      </c>
      <c r="O34" s="72">
        <f t="shared" si="0"/>
        <v>40945.824000000001</v>
      </c>
      <c r="P34" s="63" t="s">
        <v>26</v>
      </c>
      <c r="Q34" s="68" t="s">
        <v>150</v>
      </c>
      <c r="R34" s="64" t="s">
        <v>196</v>
      </c>
      <c r="T34" s="136">
        <v>6</v>
      </c>
      <c r="U34" s="136">
        <v>1.5</v>
      </c>
    </row>
    <row r="35" spans="1:21" s="69" customFormat="1" ht="109.2" customHeight="1" x14ac:dyDescent="0.3">
      <c r="A35" s="168" t="s">
        <v>206</v>
      </c>
      <c r="B35" s="146">
        <v>4</v>
      </c>
      <c r="C35" s="151" t="s">
        <v>207</v>
      </c>
      <c r="D35" s="398" t="s">
        <v>208</v>
      </c>
      <c r="E35" s="399"/>
      <c r="F35" s="149" t="s">
        <v>200</v>
      </c>
      <c r="G35" s="150">
        <v>42079</v>
      </c>
      <c r="H35" s="150">
        <v>42689</v>
      </c>
      <c r="I35" s="398" t="s">
        <v>194</v>
      </c>
      <c r="J35" s="399"/>
      <c r="K35" s="154">
        <v>78</v>
      </c>
      <c r="L35" s="137" t="s">
        <v>209</v>
      </c>
      <c r="M35" s="152">
        <v>20758.05</v>
      </c>
      <c r="N35" s="153">
        <v>1</v>
      </c>
      <c r="O35" s="72">
        <f t="shared" si="0"/>
        <v>20758.05</v>
      </c>
      <c r="P35" s="63" t="s">
        <v>26</v>
      </c>
      <c r="Q35" s="68" t="s">
        <v>150</v>
      </c>
      <c r="R35" s="64" t="s">
        <v>196</v>
      </c>
      <c r="T35" s="136">
        <v>7</v>
      </c>
      <c r="U35" s="136">
        <v>1.5</v>
      </c>
    </row>
    <row r="36" spans="1:21" s="69" customFormat="1" ht="92.4" customHeight="1" x14ac:dyDescent="0.3">
      <c r="A36" s="168" t="s">
        <v>174</v>
      </c>
      <c r="B36" s="146">
        <v>5</v>
      </c>
      <c r="C36" s="151" t="s">
        <v>207</v>
      </c>
      <c r="D36" s="398" t="s">
        <v>210</v>
      </c>
      <c r="E36" s="399"/>
      <c r="F36" s="149" t="s">
        <v>200</v>
      </c>
      <c r="G36" s="150">
        <v>42695</v>
      </c>
      <c r="H36" s="150">
        <v>43306</v>
      </c>
      <c r="I36" s="398" t="s">
        <v>194</v>
      </c>
      <c r="J36" s="399"/>
      <c r="K36" s="154">
        <v>88</v>
      </c>
      <c r="L36" s="137" t="s">
        <v>209</v>
      </c>
      <c r="M36" s="152">
        <v>18622.330000000002</v>
      </c>
      <c r="N36" s="153">
        <v>1</v>
      </c>
      <c r="O36" s="72">
        <f>+M36*N36</f>
        <v>18622.330000000002</v>
      </c>
      <c r="P36" s="63" t="s">
        <v>26</v>
      </c>
      <c r="Q36" s="68" t="s">
        <v>150</v>
      </c>
      <c r="R36" s="64" t="s">
        <v>196</v>
      </c>
    </row>
    <row r="37" spans="1:21" s="69" customFormat="1" ht="205.95" customHeight="1" x14ac:dyDescent="0.3">
      <c r="A37" s="169" t="s">
        <v>211</v>
      </c>
      <c r="B37" s="197">
        <v>6</v>
      </c>
      <c r="C37" s="148" t="s">
        <v>212</v>
      </c>
      <c r="D37" s="398" t="s">
        <v>213</v>
      </c>
      <c r="E37" s="399"/>
      <c r="F37" s="149" t="s">
        <v>214</v>
      </c>
      <c r="G37" s="150">
        <v>44410</v>
      </c>
      <c r="H37" s="150">
        <v>44575</v>
      </c>
      <c r="I37" s="398" t="s">
        <v>215</v>
      </c>
      <c r="J37" s="399"/>
      <c r="K37" s="154">
        <v>66</v>
      </c>
      <c r="L37" s="137" t="s">
        <v>209</v>
      </c>
      <c r="M37" s="152">
        <v>1655.6</v>
      </c>
      <c r="N37" s="153">
        <v>0.5</v>
      </c>
      <c r="O37" s="72">
        <f>+M37*N37</f>
        <v>827.8</v>
      </c>
      <c r="P37" s="66" t="s">
        <v>216</v>
      </c>
      <c r="Q37" s="68" t="s">
        <v>150</v>
      </c>
      <c r="R37" s="70" t="s">
        <v>196</v>
      </c>
    </row>
    <row r="38" spans="1:21" s="69" customFormat="1" ht="39" customHeight="1" x14ac:dyDescent="0.3">
      <c r="A38" s="170"/>
      <c r="B38" s="63">
        <v>7</v>
      </c>
      <c r="C38" s="64"/>
      <c r="D38" s="395"/>
      <c r="E38" s="396"/>
      <c r="F38" s="70"/>
      <c r="G38" s="65"/>
      <c r="H38" s="65"/>
      <c r="I38" s="395"/>
      <c r="J38" s="396"/>
      <c r="K38" s="66"/>
      <c r="L38" s="137"/>
      <c r="M38" s="72"/>
      <c r="N38" s="67"/>
      <c r="O38" s="72">
        <f t="shared" si="0"/>
        <v>0</v>
      </c>
      <c r="P38" s="66"/>
      <c r="Q38" s="68" t="s">
        <v>150</v>
      </c>
      <c r="R38" s="70"/>
    </row>
    <row r="39" spans="1:21" ht="13.8" x14ac:dyDescent="0.25">
      <c r="B39" s="402"/>
      <c r="C39" s="402"/>
      <c r="D39" s="402"/>
      <c r="E39" s="402"/>
      <c r="F39" s="402"/>
      <c r="G39" s="402"/>
      <c r="H39" s="402"/>
      <c r="I39" s="402"/>
      <c r="J39" s="402"/>
      <c r="K39" s="402"/>
      <c r="L39" s="402"/>
      <c r="M39" s="402"/>
      <c r="N39" s="402"/>
      <c r="O39" s="402"/>
      <c r="P39" s="402"/>
      <c r="Q39" s="402"/>
      <c r="R39" s="402"/>
      <c r="T39" s="4" t="s">
        <v>126</v>
      </c>
    </row>
    <row r="40" spans="1:21" s="5" customFormat="1" ht="16.2" customHeight="1" x14ac:dyDescent="0.35">
      <c r="A40" s="163"/>
      <c r="B40" s="403" t="s">
        <v>217</v>
      </c>
      <c r="C40" s="403"/>
      <c r="D40" s="403"/>
      <c r="E40" s="403"/>
      <c r="F40" s="403"/>
      <c r="G40" s="403"/>
      <c r="H40" s="403"/>
      <c r="I40" s="403"/>
      <c r="J40" s="403"/>
      <c r="K40" s="403"/>
      <c r="L40" s="403"/>
      <c r="M40" s="403"/>
      <c r="N40" s="403"/>
      <c r="O40" s="109">
        <f>SUM(O32:O38)</f>
        <v>200552.87399999995</v>
      </c>
      <c r="P40" s="23"/>
      <c r="Q40" s="23"/>
      <c r="R40" s="23"/>
      <c r="T40" s="6" t="s">
        <v>218</v>
      </c>
    </row>
    <row r="41" spans="1:21" s="5" customFormat="1" ht="16.2" customHeight="1" x14ac:dyDescent="0.35">
      <c r="A41" s="163"/>
      <c r="B41" s="403" t="s">
        <v>219</v>
      </c>
      <c r="C41" s="403"/>
      <c r="D41" s="403"/>
      <c r="E41" s="403"/>
      <c r="F41" s="403"/>
      <c r="G41" s="403"/>
      <c r="H41" s="403"/>
      <c r="I41" s="403"/>
      <c r="J41" s="403"/>
      <c r="K41" s="403"/>
      <c r="L41" s="403"/>
      <c r="M41" s="403"/>
      <c r="N41" s="403"/>
      <c r="O41" s="109">
        <f>VLOOKUP(U28,T29:U35,2,FALSE)*(Q10-3481)</f>
        <v>-4090.1012457692309</v>
      </c>
      <c r="P41" s="23"/>
      <c r="Q41" s="23"/>
      <c r="R41" s="23"/>
      <c r="T41" s="6"/>
    </row>
    <row r="42" spans="1:21" s="5" customFormat="1" ht="16.2" customHeight="1" x14ac:dyDescent="0.35">
      <c r="A42" s="163"/>
      <c r="B42" s="403" t="s">
        <v>220</v>
      </c>
      <c r="C42" s="403"/>
      <c r="D42" s="403"/>
      <c r="E42" s="403"/>
      <c r="F42" s="403"/>
      <c r="G42" s="403"/>
      <c r="H42" s="403"/>
      <c r="I42" s="403"/>
      <c r="J42" s="403"/>
      <c r="K42" s="403"/>
      <c r="L42" s="403"/>
      <c r="M42" s="403"/>
      <c r="N42" s="403"/>
      <c r="O42" s="138" t="str">
        <f>IF(VLOOKUP(U28,T29:U35,2,FALSE)*Q10&lt;O40,"CUMPLE","NO CUMPLE")</f>
        <v>CUMPLE</v>
      </c>
      <c r="P42" s="23"/>
      <c r="Q42" s="23"/>
      <c r="R42" s="23"/>
      <c r="U42" s="7"/>
    </row>
    <row r="43" spans="1:21" s="5" customFormat="1" ht="40.200000000000003" customHeight="1" x14ac:dyDescent="0.35">
      <c r="A43" s="163"/>
      <c r="B43" s="442" t="s">
        <v>221</v>
      </c>
      <c r="C43" s="403"/>
      <c r="D43" s="403"/>
      <c r="E43" s="403"/>
      <c r="F43" s="403"/>
      <c r="G43" s="403"/>
      <c r="H43" s="403"/>
      <c r="I43" s="403"/>
      <c r="J43" s="403"/>
      <c r="K43" s="403"/>
      <c r="L43" s="403"/>
      <c r="M43" s="403"/>
      <c r="N43" s="403"/>
      <c r="O43" s="138" t="s">
        <v>150</v>
      </c>
      <c r="P43" s="23"/>
      <c r="Q43" s="23"/>
      <c r="R43" s="23"/>
      <c r="U43" s="7"/>
    </row>
    <row r="44" spans="1:21" s="5" customFormat="1" ht="60" customHeight="1" x14ac:dyDescent="0.35">
      <c r="A44" s="163"/>
      <c r="B44" s="442" t="s">
        <v>222</v>
      </c>
      <c r="C44" s="403"/>
      <c r="D44" s="403"/>
      <c r="E44" s="403"/>
      <c r="F44" s="403"/>
      <c r="G44" s="403"/>
      <c r="H44" s="403"/>
      <c r="I44" s="403"/>
      <c r="J44" s="403"/>
      <c r="K44" s="403"/>
      <c r="L44" s="403"/>
      <c r="M44" s="403"/>
      <c r="N44" s="403"/>
      <c r="O44" s="138" t="s">
        <v>150</v>
      </c>
      <c r="P44" s="23"/>
      <c r="Q44" s="23"/>
      <c r="R44" s="23"/>
      <c r="U44" s="7"/>
    </row>
    <row r="45" spans="1:21" s="5" customFormat="1" ht="60" customHeight="1" x14ac:dyDescent="0.35">
      <c r="A45" s="163"/>
      <c r="B45" s="403" t="s">
        <v>223</v>
      </c>
      <c r="C45" s="403"/>
      <c r="D45" s="403"/>
      <c r="E45" s="403"/>
      <c r="F45" s="403"/>
      <c r="G45" s="403"/>
      <c r="H45" s="403"/>
      <c r="I45" s="403"/>
      <c r="J45" s="403"/>
      <c r="K45" s="403"/>
      <c r="L45" s="403"/>
      <c r="M45" s="403"/>
      <c r="N45" s="403"/>
      <c r="O45" s="109">
        <f>MAX(O32:O38)</f>
        <v>88839.5</v>
      </c>
      <c r="P45" s="23"/>
      <c r="Q45" s="23"/>
      <c r="R45" s="23"/>
    </row>
    <row r="46" spans="1:21" s="5" customFormat="1" ht="51.6" customHeight="1" x14ac:dyDescent="0.35">
      <c r="A46" s="163"/>
      <c r="B46" s="442" t="s">
        <v>224</v>
      </c>
      <c r="C46" s="403"/>
      <c r="D46" s="403"/>
      <c r="E46" s="403"/>
      <c r="F46" s="403"/>
      <c r="G46" s="403"/>
      <c r="H46" s="403"/>
      <c r="I46" s="403"/>
      <c r="J46" s="403"/>
      <c r="K46" s="403"/>
      <c r="L46" s="403"/>
      <c r="M46" s="403"/>
      <c r="N46" s="403"/>
      <c r="O46" s="138" t="str">
        <f>IF(O45&gt;0.4*Q10,"CUMPLE","NOCUMPLE")</f>
        <v>CUMPLE</v>
      </c>
      <c r="P46" s="23"/>
      <c r="Q46" s="23"/>
      <c r="R46" s="23"/>
      <c r="U46" s="7"/>
    </row>
    <row r="47" spans="1:21" s="5" customFormat="1" ht="51.6" customHeight="1" x14ac:dyDescent="0.35">
      <c r="A47" s="163"/>
      <c r="B47" s="393" t="s">
        <v>225</v>
      </c>
      <c r="C47" s="405"/>
      <c r="D47" s="405"/>
      <c r="E47" s="405"/>
      <c r="F47" s="405"/>
      <c r="G47" s="405"/>
      <c r="H47" s="405"/>
      <c r="I47" s="405"/>
      <c r="J47" s="405"/>
      <c r="K47" s="405"/>
      <c r="L47" s="405"/>
      <c r="M47" s="405"/>
      <c r="N47" s="406"/>
      <c r="O47" s="138" t="str">
        <f>IF(O45&gt;0.4*(Q8),"CUMPLE","NOCUMPLE")</f>
        <v>CUMPLE</v>
      </c>
      <c r="P47" s="23"/>
      <c r="Q47" s="23"/>
      <c r="R47" s="23"/>
      <c r="U47" s="7"/>
    </row>
    <row r="48" spans="1:21" ht="13.8" x14ac:dyDescent="0.25">
      <c r="B48" s="397"/>
      <c r="C48" s="397"/>
      <c r="D48" s="397"/>
      <c r="E48" s="397"/>
      <c r="F48" s="397"/>
      <c r="G48" s="397"/>
      <c r="H48" s="397"/>
      <c r="I48" s="397"/>
      <c r="J48" s="397"/>
      <c r="K48" s="397"/>
      <c r="L48" s="397"/>
      <c r="M48" s="397"/>
      <c r="N48" s="397"/>
      <c r="O48" s="397"/>
      <c r="P48" s="397"/>
      <c r="Q48" s="397"/>
      <c r="R48" s="397"/>
    </row>
    <row r="49" spans="1:21" ht="15.6" customHeight="1" x14ac:dyDescent="0.25">
      <c r="B49" s="404" t="s">
        <v>226</v>
      </c>
      <c r="C49" s="404"/>
      <c r="D49" s="404"/>
      <c r="E49" s="404"/>
      <c r="F49" s="404"/>
      <c r="G49" s="404"/>
      <c r="H49" s="404"/>
      <c r="I49" s="404"/>
      <c r="J49" s="404"/>
      <c r="K49" s="404"/>
      <c r="L49" s="404"/>
      <c r="M49" s="404"/>
      <c r="N49" s="404"/>
      <c r="O49" s="404"/>
      <c r="P49" s="404"/>
      <c r="Q49" s="404"/>
      <c r="R49" s="404"/>
    </row>
    <row r="50" spans="1:21" s="3" customFormat="1" ht="90" customHeight="1" x14ac:dyDescent="0.3">
      <c r="A50" s="166"/>
      <c r="B50" s="31" t="s">
        <v>175</v>
      </c>
      <c r="C50" s="31" t="s">
        <v>176</v>
      </c>
      <c r="D50" s="432" t="s">
        <v>177</v>
      </c>
      <c r="E50" s="432"/>
      <c r="F50" s="31" t="s">
        <v>178</v>
      </c>
      <c r="G50" s="31" t="s">
        <v>179</v>
      </c>
      <c r="H50" s="31" t="s">
        <v>180</v>
      </c>
      <c r="I50" s="433" t="s">
        <v>181</v>
      </c>
      <c r="J50" s="434"/>
      <c r="K50" s="32" t="s">
        <v>182</v>
      </c>
      <c r="L50" s="31" t="s">
        <v>183</v>
      </c>
      <c r="M50" s="31" t="s">
        <v>184</v>
      </c>
      <c r="N50" s="31" t="s">
        <v>185</v>
      </c>
      <c r="O50" s="31" t="s">
        <v>186</v>
      </c>
      <c r="P50" s="31" t="s">
        <v>187</v>
      </c>
      <c r="Q50" s="31" t="s">
        <v>188</v>
      </c>
      <c r="R50" s="31" t="s">
        <v>189</v>
      </c>
    </row>
    <row r="51" spans="1:21" s="2" customFormat="1" ht="128.4" customHeight="1" x14ac:dyDescent="0.25">
      <c r="A51" s="171" t="s">
        <v>227</v>
      </c>
      <c r="B51" s="15">
        <v>1</v>
      </c>
      <c r="C51" s="148" t="s">
        <v>228</v>
      </c>
      <c r="D51" s="398" t="s">
        <v>229</v>
      </c>
      <c r="E51" s="399"/>
      <c r="F51" s="149" t="s">
        <v>230</v>
      </c>
      <c r="G51" s="150">
        <v>42984</v>
      </c>
      <c r="H51" s="150">
        <v>43258</v>
      </c>
      <c r="I51" s="398" t="s">
        <v>215</v>
      </c>
      <c r="J51" s="399"/>
      <c r="K51" s="154">
        <v>62</v>
      </c>
      <c r="L51" s="137" t="s">
        <v>231</v>
      </c>
      <c r="M51" s="152">
        <v>2282.9</v>
      </c>
      <c r="N51" s="153">
        <v>1</v>
      </c>
      <c r="O51" s="72">
        <f>+M51*N51</f>
        <v>2282.9</v>
      </c>
      <c r="P51" s="63" t="s">
        <v>26</v>
      </c>
      <c r="Q51" s="68" t="s">
        <v>150</v>
      </c>
      <c r="R51" s="70" t="s">
        <v>196</v>
      </c>
      <c r="T51" s="4" t="s">
        <v>173</v>
      </c>
      <c r="U51" s="4">
        <f>COUNT(M51:M57)</f>
        <v>2</v>
      </c>
    </row>
    <row r="52" spans="1:21" ht="162.6" customHeight="1" x14ac:dyDescent="0.25">
      <c r="A52" s="172" t="s">
        <v>232</v>
      </c>
      <c r="B52" s="15"/>
      <c r="C52" s="148" t="s">
        <v>212</v>
      </c>
      <c r="D52" s="398" t="s">
        <v>213</v>
      </c>
      <c r="E52" s="399"/>
      <c r="F52" s="149" t="s">
        <v>214</v>
      </c>
      <c r="G52" s="150">
        <v>44410</v>
      </c>
      <c r="H52" s="150">
        <v>44575</v>
      </c>
      <c r="I52" s="398" t="s">
        <v>215</v>
      </c>
      <c r="J52" s="399"/>
      <c r="K52" s="154">
        <v>66</v>
      </c>
      <c r="L52" s="137" t="s">
        <v>209</v>
      </c>
      <c r="M52" s="152">
        <v>1655.6</v>
      </c>
      <c r="N52" s="153">
        <v>0.5</v>
      </c>
      <c r="O52" s="72">
        <f>+M52*N52</f>
        <v>827.8</v>
      </c>
      <c r="P52" s="66" t="s">
        <v>216</v>
      </c>
      <c r="Q52" s="68" t="s">
        <v>150</v>
      </c>
      <c r="R52" s="70" t="s">
        <v>196</v>
      </c>
      <c r="T52" s="136">
        <v>1</v>
      </c>
      <c r="U52" s="136">
        <v>0.5</v>
      </c>
    </row>
    <row r="53" spans="1:21" ht="114" hidden="1" customHeight="1" x14ac:dyDescent="0.25">
      <c r="B53" s="15">
        <v>3</v>
      </c>
      <c r="C53" s="14"/>
      <c r="D53" s="400"/>
      <c r="E53" s="401"/>
      <c r="F53" s="17"/>
      <c r="G53" s="16"/>
      <c r="H53" s="16"/>
      <c r="I53" s="400"/>
      <c r="J53" s="401"/>
      <c r="K53" s="17"/>
      <c r="L53" s="18"/>
      <c r="M53" s="19"/>
      <c r="N53" s="20"/>
      <c r="O53" s="19">
        <f t="shared" ref="O53:O55" si="1">+M53*N53</f>
        <v>0</v>
      </c>
      <c r="P53" s="15"/>
      <c r="Q53" s="21" t="s">
        <v>172</v>
      </c>
      <c r="R53" s="22"/>
      <c r="T53" s="136">
        <v>2</v>
      </c>
      <c r="U53" s="136">
        <v>0.5</v>
      </c>
    </row>
    <row r="54" spans="1:21" ht="114" hidden="1" customHeight="1" x14ac:dyDescent="0.25">
      <c r="B54" s="15">
        <v>4</v>
      </c>
      <c r="C54" s="14"/>
      <c r="D54" s="400"/>
      <c r="E54" s="401"/>
      <c r="F54" s="17"/>
      <c r="G54" s="16"/>
      <c r="H54" s="16"/>
      <c r="I54" s="400"/>
      <c r="J54" s="401"/>
      <c r="K54" s="17"/>
      <c r="L54" s="18"/>
      <c r="M54" s="19"/>
      <c r="N54" s="20"/>
      <c r="O54" s="19">
        <f t="shared" si="1"/>
        <v>0</v>
      </c>
      <c r="P54" s="15"/>
      <c r="Q54" s="21" t="s">
        <v>172</v>
      </c>
      <c r="R54" s="22"/>
      <c r="T54" s="136">
        <v>3</v>
      </c>
      <c r="U54" s="136">
        <v>1</v>
      </c>
    </row>
    <row r="55" spans="1:21" ht="114" hidden="1" customHeight="1" x14ac:dyDescent="0.25">
      <c r="B55" s="15">
        <v>5</v>
      </c>
      <c r="C55" s="14"/>
      <c r="D55" s="400"/>
      <c r="E55" s="401"/>
      <c r="F55" s="17"/>
      <c r="G55" s="16"/>
      <c r="H55" s="16"/>
      <c r="I55" s="400"/>
      <c r="J55" s="401"/>
      <c r="K55" s="17"/>
      <c r="L55" s="18"/>
      <c r="M55" s="19"/>
      <c r="N55" s="20"/>
      <c r="O55" s="19">
        <f t="shared" si="1"/>
        <v>0</v>
      </c>
      <c r="P55" s="15"/>
      <c r="Q55" s="21" t="s">
        <v>172</v>
      </c>
      <c r="R55" s="22"/>
      <c r="T55" s="136">
        <v>4</v>
      </c>
      <c r="U55" s="136">
        <v>1</v>
      </c>
    </row>
    <row r="56" spans="1:21" ht="13.8" x14ac:dyDescent="0.25">
      <c r="B56" s="402"/>
      <c r="C56" s="402"/>
      <c r="D56" s="402"/>
      <c r="E56" s="402"/>
      <c r="F56" s="402"/>
      <c r="G56" s="402"/>
      <c r="H56" s="402"/>
      <c r="I56" s="402"/>
      <c r="J56" s="402"/>
      <c r="K56" s="402"/>
      <c r="L56" s="402"/>
      <c r="M56" s="402"/>
      <c r="N56" s="402"/>
      <c r="O56" s="402"/>
      <c r="P56" s="402"/>
      <c r="Q56" s="402"/>
      <c r="R56" s="402"/>
      <c r="T56" s="136">
        <v>5</v>
      </c>
      <c r="U56" s="136">
        <v>1.2</v>
      </c>
    </row>
    <row r="57" spans="1:21" s="5" customFormat="1" ht="16.2" customHeight="1" x14ac:dyDescent="0.35">
      <c r="A57" s="163"/>
      <c r="B57" s="407" t="s">
        <v>233</v>
      </c>
      <c r="C57" s="405"/>
      <c r="D57" s="405"/>
      <c r="E57" s="405"/>
      <c r="F57" s="405"/>
      <c r="G57" s="405"/>
      <c r="H57" s="405"/>
      <c r="I57" s="405"/>
      <c r="J57" s="405"/>
      <c r="K57" s="405"/>
      <c r="L57" s="405"/>
      <c r="M57" s="405"/>
      <c r="N57" s="405"/>
      <c r="O57" s="85">
        <f>SUM(O51:O55)</f>
        <v>3110.7</v>
      </c>
      <c r="R57" s="23"/>
      <c r="T57" s="136">
        <v>6</v>
      </c>
      <c r="U57" s="136">
        <v>1.2</v>
      </c>
    </row>
    <row r="58" spans="1:21" s="5" customFormat="1" ht="44.4" customHeight="1" x14ac:dyDescent="0.35">
      <c r="A58" s="163"/>
      <c r="B58" s="393" t="s">
        <v>234</v>
      </c>
      <c r="C58" s="394"/>
      <c r="D58" s="394"/>
      <c r="E58" s="394"/>
      <c r="F58" s="394"/>
      <c r="G58" s="394"/>
      <c r="H58" s="394"/>
      <c r="I58" s="394"/>
      <c r="J58" s="394"/>
      <c r="K58" s="394"/>
      <c r="L58" s="394"/>
      <c r="M58" s="394"/>
      <c r="N58" s="394"/>
      <c r="O58" s="85">
        <f>VLOOKUP(U51,T52:U59,2,FALSE)*3481</f>
        <v>1740.5</v>
      </c>
      <c r="R58" s="23"/>
      <c r="T58" s="136">
        <v>7</v>
      </c>
      <c r="U58" s="136">
        <v>1.2</v>
      </c>
    </row>
    <row r="59" spans="1:21" s="5" customFormat="1" ht="16.2" customHeight="1" x14ac:dyDescent="0.35">
      <c r="A59" s="163"/>
      <c r="B59" s="407" t="s">
        <v>235</v>
      </c>
      <c r="C59" s="405"/>
      <c r="D59" s="405"/>
      <c r="E59" s="405"/>
      <c r="F59" s="405"/>
      <c r="G59" s="405"/>
      <c r="H59" s="405"/>
      <c r="I59" s="405"/>
      <c r="J59" s="405"/>
      <c r="K59" s="405"/>
      <c r="L59" s="405"/>
      <c r="M59" s="405"/>
      <c r="N59" s="406"/>
      <c r="O59" s="68" t="str">
        <f>IF(VLOOKUP(U51,T52:U59,2,FALSE)*3481&lt;O57,"CUMPLE","NO CUMPLE")</f>
        <v>CUMPLE</v>
      </c>
      <c r="P59" s="23"/>
      <c r="Q59" s="23"/>
      <c r="R59" s="23"/>
      <c r="T59" s="136"/>
      <c r="U59" s="136"/>
    </row>
    <row r="60" spans="1:21" s="5" customFormat="1" ht="77.400000000000006" customHeight="1" x14ac:dyDescent="0.35">
      <c r="A60" s="163"/>
      <c r="B60" s="393" t="s">
        <v>236</v>
      </c>
      <c r="C60" s="405"/>
      <c r="D60" s="405"/>
      <c r="E60" s="405"/>
      <c r="F60" s="405"/>
      <c r="G60" s="405"/>
      <c r="H60" s="405"/>
      <c r="I60" s="405"/>
      <c r="J60" s="405"/>
      <c r="K60" s="405"/>
      <c r="L60" s="405"/>
      <c r="M60" s="405"/>
      <c r="N60" s="406"/>
      <c r="O60" s="68" t="s">
        <v>150</v>
      </c>
      <c r="P60" s="23"/>
      <c r="Q60" s="23"/>
      <c r="R60" s="23"/>
      <c r="U60" s="7"/>
    </row>
    <row r="61" spans="1:21" s="5" customFormat="1" ht="16.2" customHeight="1" x14ac:dyDescent="0.35">
      <c r="A61" s="163"/>
      <c r="B61" s="407" t="s">
        <v>223</v>
      </c>
      <c r="C61" s="405"/>
      <c r="D61" s="405"/>
      <c r="E61" s="405"/>
      <c r="F61" s="405"/>
      <c r="G61" s="405"/>
      <c r="H61" s="405"/>
      <c r="I61" s="405"/>
      <c r="J61" s="405"/>
      <c r="K61" s="405"/>
      <c r="L61" s="405"/>
      <c r="M61" s="405"/>
      <c r="N61" s="406"/>
      <c r="O61" s="85">
        <f>MAX(O51:O55)</f>
        <v>2282.9</v>
      </c>
      <c r="P61" s="23"/>
      <c r="Q61" s="23"/>
      <c r="R61" s="23"/>
    </row>
    <row r="62" spans="1:21" s="5" customFormat="1" ht="16.2" customHeight="1" x14ac:dyDescent="0.35">
      <c r="A62" s="163"/>
      <c r="B62" s="393" t="s">
        <v>237</v>
      </c>
      <c r="C62" s="405"/>
      <c r="D62" s="405"/>
      <c r="E62" s="405"/>
      <c r="F62" s="405"/>
      <c r="G62" s="405"/>
      <c r="H62" s="405"/>
      <c r="I62" s="405"/>
      <c r="J62" s="405"/>
      <c r="K62" s="405"/>
      <c r="L62" s="405"/>
      <c r="M62" s="405"/>
      <c r="N62" s="406"/>
      <c r="O62" s="68" t="str">
        <f>IF(O61&gt;0.4*3481,"CUMPLE","NOCUMPLE")</f>
        <v>CUMPLE</v>
      </c>
      <c r="P62" s="23"/>
      <c r="Q62" s="23"/>
      <c r="R62" s="23"/>
      <c r="U62" s="7"/>
    </row>
    <row r="63" spans="1:21" ht="13.8" x14ac:dyDescent="0.25">
      <c r="B63" s="397"/>
      <c r="C63" s="397"/>
      <c r="D63" s="397"/>
      <c r="E63" s="397"/>
      <c r="F63" s="397"/>
      <c r="G63" s="397"/>
      <c r="H63" s="397"/>
      <c r="I63" s="397"/>
      <c r="J63" s="397"/>
      <c r="K63" s="397"/>
      <c r="L63" s="397"/>
      <c r="M63" s="397"/>
      <c r="N63" s="397"/>
      <c r="O63" s="397"/>
      <c r="P63" s="397"/>
      <c r="Q63" s="397"/>
      <c r="R63" s="397"/>
    </row>
    <row r="64" spans="1:21" ht="57" customHeight="1" x14ac:dyDescent="0.25">
      <c r="B64" s="443" t="s">
        <v>238</v>
      </c>
      <c r="C64" s="443"/>
      <c r="D64" s="444" t="s">
        <v>239</v>
      </c>
      <c r="E64" s="445"/>
      <c r="F64" s="445"/>
      <c r="G64" s="445"/>
      <c r="H64" s="445"/>
      <c r="I64" s="445"/>
      <c r="J64" s="445"/>
      <c r="K64" s="445"/>
      <c r="L64" s="445"/>
      <c r="M64" s="445"/>
      <c r="N64" s="445"/>
      <c r="O64" s="445"/>
      <c r="P64" s="445"/>
      <c r="Q64" s="445"/>
      <c r="R64" s="446"/>
    </row>
    <row r="65" spans="2:8" ht="13.8" x14ac:dyDescent="0.25"/>
    <row r="66" spans="2:8" ht="49.2" customHeight="1" x14ac:dyDescent="0.25">
      <c r="B66" s="438" t="s">
        <v>69</v>
      </c>
      <c r="C66" s="438"/>
      <c r="D66" s="438"/>
      <c r="E66" s="439"/>
      <c r="F66" s="440" t="s">
        <v>126</v>
      </c>
      <c r="G66" s="441"/>
      <c r="H66" s="441"/>
    </row>
    <row r="67" spans="2:8" ht="13.8" x14ac:dyDescent="0.25">
      <c r="B67" s="438"/>
      <c r="C67" s="438"/>
      <c r="D67" s="438"/>
      <c r="E67" s="439"/>
      <c r="F67" s="440"/>
      <c r="G67" s="441"/>
      <c r="H67" s="441"/>
    </row>
    <row r="68" spans="2:8" ht="13.8" x14ac:dyDescent="0.25"/>
    <row r="69" spans="2:8" ht="13.8" x14ac:dyDescent="0.25"/>
    <row r="70" spans="2:8" ht="13.8" x14ac:dyDescent="0.25"/>
  </sheetData>
  <mergeCells count="96">
    <mergeCell ref="B66:E67"/>
    <mergeCell ref="F66:H67"/>
    <mergeCell ref="B46:N46"/>
    <mergeCell ref="B44:N44"/>
    <mergeCell ref="B43:N43"/>
    <mergeCell ref="B45:N45"/>
    <mergeCell ref="B59:N59"/>
    <mergeCell ref="B60:N60"/>
    <mergeCell ref="B61:N61"/>
    <mergeCell ref="B62:N62"/>
    <mergeCell ref="B64:C64"/>
    <mergeCell ref="D64:R64"/>
    <mergeCell ref="D50:E50"/>
    <mergeCell ref="I50:J50"/>
    <mergeCell ref="D53:E53"/>
    <mergeCell ref="B63:R63"/>
    <mergeCell ref="D36:E36"/>
    <mergeCell ref="I36:J36"/>
    <mergeCell ref="B21:C21"/>
    <mergeCell ref="F21:G21"/>
    <mergeCell ref="H21:I21"/>
    <mergeCell ref="B23:D27"/>
    <mergeCell ref="E23:R27"/>
    <mergeCell ref="D31:E31"/>
    <mergeCell ref="I31:J31"/>
    <mergeCell ref="D32:E32"/>
    <mergeCell ref="I32:J32"/>
    <mergeCell ref="D33:E33"/>
    <mergeCell ref="I33:J33"/>
    <mergeCell ref="D35:E35"/>
    <mergeCell ref="I35:J35"/>
    <mergeCell ref="D34:E34"/>
    <mergeCell ref="R2:R4"/>
    <mergeCell ref="E3:Q3"/>
    <mergeCell ref="E4:Q4"/>
    <mergeCell ref="B6:R6"/>
    <mergeCell ref="B12:M12"/>
    <mergeCell ref="B7:D7"/>
    <mergeCell ref="E7:L7"/>
    <mergeCell ref="M7:P7"/>
    <mergeCell ref="Q7:R7"/>
    <mergeCell ref="B8:D9"/>
    <mergeCell ref="E8:R9"/>
    <mergeCell ref="B10:D10"/>
    <mergeCell ref="E10:L10"/>
    <mergeCell ref="M10:P10"/>
    <mergeCell ref="Q10:R10"/>
    <mergeCell ref="H20:I20"/>
    <mergeCell ref="J20:M20"/>
    <mergeCell ref="D15:G19"/>
    <mergeCell ref="B2:D4"/>
    <mergeCell ref="E2:Q2"/>
    <mergeCell ref="J15:M15"/>
    <mergeCell ref="H16:I16"/>
    <mergeCell ref="J16:M16"/>
    <mergeCell ref="H17:I17"/>
    <mergeCell ref="J17:M17"/>
    <mergeCell ref="I34:J34"/>
    <mergeCell ref="H13:I13"/>
    <mergeCell ref="J13:M13"/>
    <mergeCell ref="H14:I14"/>
    <mergeCell ref="J14:M14"/>
    <mergeCell ref="H19:I19"/>
    <mergeCell ref="J19:M19"/>
    <mergeCell ref="H18:I18"/>
    <mergeCell ref="J18:M18"/>
    <mergeCell ref="B30:R30"/>
    <mergeCell ref="B13:C14"/>
    <mergeCell ref="D13:G14"/>
    <mergeCell ref="L21:M21"/>
    <mergeCell ref="B15:C19"/>
    <mergeCell ref="B20:C20"/>
    <mergeCell ref="H15:I15"/>
    <mergeCell ref="B57:N57"/>
    <mergeCell ref="D51:E51"/>
    <mergeCell ref="I51:J51"/>
    <mergeCell ref="D54:E54"/>
    <mergeCell ref="I54:J54"/>
    <mergeCell ref="D52:E52"/>
    <mergeCell ref="I52:J52"/>
    <mergeCell ref="B58:N58"/>
    <mergeCell ref="I38:J38"/>
    <mergeCell ref="D38:E38"/>
    <mergeCell ref="B48:R48"/>
    <mergeCell ref="D37:E37"/>
    <mergeCell ref="I53:J53"/>
    <mergeCell ref="B39:R39"/>
    <mergeCell ref="B40:N40"/>
    <mergeCell ref="B42:N42"/>
    <mergeCell ref="B49:R49"/>
    <mergeCell ref="I37:J37"/>
    <mergeCell ref="B47:N47"/>
    <mergeCell ref="B41:N41"/>
    <mergeCell ref="D55:E55"/>
    <mergeCell ref="I55:J55"/>
    <mergeCell ref="B56:R56"/>
  </mergeCells>
  <conditionalFormatting sqref="F66">
    <cfRule type="cellIs" dxfId="149" priority="13" operator="equal">
      <formula>$T$40</formula>
    </cfRule>
    <cfRule type="cellIs" dxfId="148" priority="14" operator="equal">
      <formula>$T$39</formula>
    </cfRule>
  </conditionalFormatting>
  <conditionalFormatting sqref="O42:O44">
    <cfRule type="cellIs" dxfId="147" priority="11" operator="equal">
      <formula>$T$27</formula>
    </cfRule>
    <cfRule type="cellIs" dxfId="146" priority="12" operator="equal">
      <formula>$T$26</formula>
    </cfRule>
  </conditionalFormatting>
  <conditionalFormatting sqref="O46:O47 O62">
    <cfRule type="cellIs" dxfId="145" priority="19" operator="equal">
      <formula>$T$27</formula>
    </cfRule>
    <cfRule type="cellIs" dxfId="144" priority="20" operator="equal">
      <formula>$T$26</formula>
    </cfRule>
  </conditionalFormatting>
  <conditionalFormatting sqref="O59:O60">
    <cfRule type="cellIs" dxfId="143" priority="5" operator="equal">
      <formula>$T$27</formula>
    </cfRule>
    <cfRule type="cellIs" dxfId="142" priority="6" operator="equal">
      <formula>$T$26</formula>
    </cfRule>
  </conditionalFormatting>
  <conditionalFormatting sqref="Q32:Q38">
    <cfRule type="cellIs" dxfId="141" priority="3" operator="equal">
      <formula>$T$27</formula>
    </cfRule>
    <cfRule type="cellIs" dxfId="140" priority="4" operator="equal">
      <formula>$T$26</formula>
    </cfRule>
  </conditionalFormatting>
  <conditionalFormatting sqref="Q51:Q55">
    <cfRule type="cellIs" dxfId="139" priority="9" operator="equal">
      <formula>$T$27</formula>
    </cfRule>
    <cfRule type="cellIs" dxfId="138" priority="10" operator="equal">
      <formula>$T$26</formula>
    </cfRule>
  </conditionalFormatting>
  <dataValidations disablePrompts="1" count="2">
    <dataValidation type="list" allowBlank="1" showInputMessage="1" showErrorMessage="1" sqref="F66 Q58:Q62 Q40:Q47" xr:uid="{04707B33-3083-4E86-BE0D-B1A70D90793B}">
      <formula1>$T$39:$T$40</formula1>
    </dataValidation>
    <dataValidation type="list" allowBlank="1" showInputMessage="1" showErrorMessage="1" sqref="Q51:Q55 Q32:Q38" xr:uid="{8300440C-E064-4711-8083-F28CC9DA4BBE}">
      <formula1>$T$26:$T$27</formula1>
    </dataValidation>
  </dataValidations>
  <printOptions horizontalCentered="1"/>
  <pageMargins left="0.7" right="0.7" top="0.75" bottom="0.75" header="0.3" footer="0.3"/>
  <pageSetup paperSize="172" scale="19" orientation="landscape" horizontalDpi="1200" verticalDpi="1200"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FC298-AD1C-45F1-AEAB-294046D40F1F}">
  <sheetPr codeName="Hoja5">
    <tabColor theme="7"/>
    <pageSetUpPr fitToPage="1"/>
  </sheetPr>
  <dimension ref="A1:U60"/>
  <sheetViews>
    <sheetView view="pageBreakPreview" zoomScale="55" zoomScaleNormal="40" zoomScaleSheetLayoutView="55" workbookViewId="0">
      <selection activeCell="S11" sqref="S1:U1048576"/>
    </sheetView>
  </sheetViews>
  <sheetFormatPr baseColWidth="10" defaultColWidth="10.69921875" defaultRowHeight="16.5" customHeight="1" x14ac:dyDescent="0.25"/>
  <cols>
    <col min="1" max="1" width="15.5" style="163" customWidth="1"/>
    <col min="2" max="2" width="4.5" style="8" customWidth="1"/>
    <col min="3" max="3" width="19.69921875" style="8" customWidth="1"/>
    <col min="4" max="4" width="15.69921875" style="8" customWidth="1"/>
    <col min="5" max="5" width="15.19921875" style="8" customWidth="1"/>
    <col min="6" max="6" width="13.69921875" style="8" customWidth="1"/>
    <col min="7" max="7" width="15.5" style="8" customWidth="1"/>
    <col min="8" max="8" width="16.19921875" style="8" customWidth="1"/>
    <col min="9" max="9" width="17.09765625" style="8" customWidth="1"/>
    <col min="10" max="11" width="10.69921875" style="8"/>
    <col min="12" max="12" width="13.69921875" style="8" customWidth="1"/>
    <col min="13" max="13" width="19.5" style="8" customWidth="1"/>
    <col min="14" max="14" width="10.69921875" style="8"/>
    <col min="15" max="15" width="18.19921875" style="8" customWidth="1"/>
    <col min="16" max="16" width="10.69921875" style="8"/>
    <col min="17" max="17" width="17.5" style="8" customWidth="1"/>
    <col min="18" max="18" width="32.5" style="8" customWidth="1"/>
    <col min="19" max="19" width="10.69921875" style="1" hidden="1" customWidth="1"/>
    <col min="20" max="20" width="13.19921875" style="1" hidden="1" customWidth="1"/>
    <col min="21" max="21" width="10.69921875" style="1" hidden="1" customWidth="1"/>
    <col min="22" max="23" width="10.69921875" style="1" customWidth="1"/>
    <col min="24" max="16384" width="10.69921875" style="1"/>
  </cols>
  <sheetData>
    <row r="1" spans="1:20" ht="14.4" thickBot="1" x14ac:dyDescent="0.3"/>
    <row r="2" spans="1:20" customFormat="1" ht="16.2" thickBot="1" x14ac:dyDescent="0.35">
      <c r="A2" s="164"/>
      <c r="B2" s="319"/>
      <c r="C2" s="411"/>
      <c r="D2" s="320"/>
      <c r="E2" s="325" t="s">
        <v>1</v>
      </c>
      <c r="F2" s="326"/>
      <c r="G2" s="326"/>
      <c r="H2" s="326"/>
      <c r="I2" s="326"/>
      <c r="J2" s="326"/>
      <c r="K2" s="326"/>
      <c r="L2" s="326"/>
      <c r="M2" s="326"/>
      <c r="N2" s="326"/>
      <c r="O2" s="326"/>
      <c r="P2" s="326"/>
      <c r="Q2" s="327"/>
      <c r="R2" s="414"/>
    </row>
    <row r="3" spans="1:20" customFormat="1" ht="16.2" thickBot="1" x14ac:dyDescent="0.35">
      <c r="A3" s="164"/>
      <c r="B3" s="321"/>
      <c r="C3" s="412"/>
      <c r="D3" s="322"/>
      <c r="E3" s="325" t="s">
        <v>2</v>
      </c>
      <c r="F3" s="326"/>
      <c r="G3" s="326"/>
      <c r="H3" s="326"/>
      <c r="I3" s="326"/>
      <c r="J3" s="326"/>
      <c r="K3" s="326"/>
      <c r="L3" s="326"/>
      <c r="M3" s="326"/>
      <c r="N3" s="326"/>
      <c r="O3" s="326"/>
      <c r="P3" s="326"/>
      <c r="Q3" s="327"/>
      <c r="R3" s="415"/>
    </row>
    <row r="4" spans="1:20" customFormat="1" ht="16.2" thickBot="1" x14ac:dyDescent="0.35">
      <c r="A4" s="164"/>
      <c r="B4" s="323"/>
      <c r="C4" s="413"/>
      <c r="D4" s="324"/>
      <c r="E4" s="417" t="s">
        <v>166</v>
      </c>
      <c r="F4" s="418"/>
      <c r="G4" s="418"/>
      <c r="H4" s="418"/>
      <c r="I4" s="418"/>
      <c r="J4" s="418"/>
      <c r="K4" s="418"/>
      <c r="L4" s="418"/>
      <c r="M4" s="418"/>
      <c r="N4" s="418"/>
      <c r="O4" s="418"/>
      <c r="P4" s="418"/>
      <c r="Q4" s="419"/>
      <c r="R4" s="416"/>
    </row>
    <row r="5" spans="1:20" customFormat="1" ht="15.6" x14ac:dyDescent="0.3">
      <c r="A5" s="164"/>
      <c r="B5" s="11"/>
      <c r="C5" s="11"/>
      <c r="D5" s="11"/>
      <c r="E5" s="13"/>
      <c r="F5" s="13"/>
      <c r="G5" s="13"/>
      <c r="H5" s="13"/>
      <c r="I5" s="13"/>
      <c r="J5" s="13"/>
      <c r="K5" s="13"/>
      <c r="L5" s="13"/>
      <c r="M5" s="13"/>
      <c r="N5" s="13"/>
      <c r="O5" s="13"/>
      <c r="P5" s="13"/>
      <c r="Q5" s="13"/>
      <c r="R5" s="29"/>
    </row>
    <row r="6" spans="1:20" ht="13.8" x14ac:dyDescent="0.25">
      <c r="A6" s="164"/>
      <c r="B6" s="404" t="s">
        <v>4</v>
      </c>
      <c r="C6" s="404"/>
      <c r="D6" s="404"/>
      <c r="E6" s="404"/>
      <c r="F6" s="404"/>
      <c r="G6" s="404"/>
      <c r="H6" s="404"/>
      <c r="I6" s="404"/>
      <c r="J6" s="404"/>
      <c r="K6" s="404"/>
      <c r="L6" s="404"/>
      <c r="M6" s="404"/>
      <c r="N6" s="404"/>
      <c r="O6" s="404"/>
      <c r="P6" s="404"/>
      <c r="Q6" s="404"/>
      <c r="R6" s="404"/>
    </row>
    <row r="7" spans="1:20" ht="13.8" x14ac:dyDescent="0.25">
      <c r="A7" s="164"/>
      <c r="B7" s="421" t="s">
        <v>5</v>
      </c>
      <c r="C7" s="421"/>
      <c r="D7" s="421"/>
      <c r="E7" s="422" t="str">
        <f>'00 VERIFICACIÓN DOC'!Q1</f>
        <v>MC-SA-PMC-006-2024</v>
      </c>
      <c r="F7" s="336"/>
      <c r="G7" s="336"/>
      <c r="H7" s="336"/>
      <c r="I7" s="336"/>
      <c r="J7" s="336"/>
      <c r="K7" s="336"/>
      <c r="L7" s="337"/>
      <c r="M7" s="421" t="s">
        <v>7</v>
      </c>
      <c r="N7" s="421"/>
      <c r="O7" s="421"/>
      <c r="P7" s="421"/>
      <c r="Q7" s="423">
        <f>+'00 VERIFICACIÓN DOC'!Q5</f>
        <v>45639</v>
      </c>
      <c r="R7" s="379"/>
    </row>
    <row r="8" spans="1:20" ht="13.95" customHeight="1" x14ac:dyDescent="0.25">
      <c r="A8" s="164"/>
      <c r="B8" s="424" t="s">
        <v>8</v>
      </c>
      <c r="C8" s="424"/>
      <c r="D8" s="424"/>
      <c r="E8" s="425" t="str">
        <f>'00 VERIFICACIÓN DOC'!Q2</f>
        <v>"REALIZAR LAS OBRAS DE PRIMEROS AUXILIOS Y REPARACIONES LOCATIVAS PARA LOS INMUEBLES DENOMINADOS EDIFICIO CENTRAL Y LA TORRE DOCENTE EN EL HOSPITAL SAN JUAN DE DIOS E INSTITUTO MATERNO INFANTIL"</v>
      </c>
      <c r="F8" s="425"/>
      <c r="G8" s="425"/>
      <c r="H8" s="425"/>
      <c r="I8" s="425"/>
      <c r="J8" s="425"/>
      <c r="K8" s="425"/>
      <c r="L8" s="425"/>
      <c r="M8" s="425"/>
      <c r="N8" s="425"/>
      <c r="O8" s="425"/>
      <c r="P8" s="425"/>
      <c r="Q8" s="425"/>
      <c r="R8" s="425"/>
    </row>
    <row r="9" spans="1:20" ht="21.6" customHeight="1" x14ac:dyDescent="0.25">
      <c r="A9" s="164"/>
      <c r="B9" s="424"/>
      <c r="C9" s="424"/>
      <c r="D9" s="424"/>
      <c r="E9" s="425"/>
      <c r="F9" s="425"/>
      <c r="G9" s="425"/>
      <c r="H9" s="425"/>
      <c r="I9" s="425"/>
      <c r="J9" s="425"/>
      <c r="K9" s="425"/>
      <c r="L9" s="425"/>
      <c r="M9" s="425"/>
      <c r="N9" s="425"/>
      <c r="O9" s="425"/>
      <c r="P9" s="425"/>
      <c r="Q9" s="425"/>
      <c r="R9" s="425"/>
    </row>
    <row r="10" spans="1:20" ht="13.8" x14ac:dyDescent="0.25">
      <c r="A10" s="164"/>
      <c r="B10" s="421" t="s">
        <v>10</v>
      </c>
      <c r="C10" s="421"/>
      <c r="D10" s="421"/>
      <c r="E10" s="426">
        <f>'00 VERIFICACIÓN DOC'!Q3</f>
        <v>980545587</v>
      </c>
      <c r="F10" s="426"/>
      <c r="G10" s="426"/>
      <c r="H10" s="426"/>
      <c r="I10" s="426"/>
      <c r="J10" s="426"/>
      <c r="K10" s="426"/>
      <c r="L10" s="426"/>
      <c r="M10" s="421" t="s">
        <v>11</v>
      </c>
      <c r="N10" s="421"/>
      <c r="O10" s="421"/>
      <c r="P10" s="421"/>
      <c r="Q10" s="369">
        <f>+'00 VERIFICACIÓN DOC'!Q4</f>
        <v>754.26583615384618</v>
      </c>
      <c r="R10" s="370"/>
      <c r="T10" s="174">
        <f>+Q10*1.2</f>
        <v>905.11900338461544</v>
      </c>
    </row>
    <row r="11" spans="1:20" customFormat="1" ht="15.6" x14ac:dyDescent="0.3">
      <c r="A11" s="164"/>
      <c r="B11" s="11"/>
      <c r="C11" s="11"/>
      <c r="D11" s="11"/>
      <c r="E11" s="13"/>
      <c r="F11" s="13"/>
      <c r="G11" s="13"/>
      <c r="H11" s="13"/>
      <c r="I11" s="13"/>
      <c r="J11" s="13"/>
      <c r="K11" s="13"/>
      <c r="L11" s="13"/>
      <c r="M11" s="421" t="s">
        <v>240</v>
      </c>
      <c r="N11" s="421"/>
      <c r="O11" s="421"/>
      <c r="P11" s="421"/>
      <c r="Q11" s="423">
        <v>45265</v>
      </c>
      <c r="R11" s="379"/>
    </row>
    <row r="12" spans="1:20" ht="13.8" x14ac:dyDescent="0.25">
      <c r="A12" s="164"/>
      <c r="B12" s="390" t="s">
        <v>12</v>
      </c>
      <c r="C12" s="391"/>
      <c r="D12" s="420"/>
      <c r="E12" s="420"/>
      <c r="F12" s="420"/>
      <c r="G12" s="420"/>
      <c r="H12" s="391"/>
      <c r="I12" s="391"/>
      <c r="J12" s="391"/>
      <c r="K12" s="391"/>
      <c r="L12" s="391"/>
      <c r="M12" s="392"/>
      <c r="N12" s="9"/>
      <c r="O12" s="1"/>
      <c r="P12" s="1"/>
      <c r="Q12" s="1"/>
      <c r="R12" s="1"/>
      <c r="T12" s="1">
        <f>0.4*Q10</f>
        <v>301.70633446153846</v>
      </c>
    </row>
    <row r="13" spans="1:20" s="61" customFormat="1" ht="13.8" x14ac:dyDescent="0.3">
      <c r="A13" s="165"/>
      <c r="B13" s="344" t="s">
        <v>13</v>
      </c>
      <c r="C13" s="345"/>
      <c r="D13" s="316" t="str">
        <f>'00 VERIFICACIÓN DOC'!R1</f>
        <v>CONSORCIO OBRAS DICO</v>
      </c>
      <c r="E13" s="316"/>
      <c r="F13" s="316"/>
      <c r="G13" s="316"/>
      <c r="H13" s="331" t="s">
        <v>134</v>
      </c>
      <c r="I13" s="332"/>
      <c r="J13" s="335">
        <f>'00 VERIFICACIÓN DOC'!R5</f>
        <v>1110549948</v>
      </c>
      <c r="K13" s="336"/>
      <c r="L13" s="336"/>
      <c r="M13" s="337"/>
      <c r="N13" s="55"/>
      <c r="O13" s="56"/>
      <c r="P13" s="56"/>
      <c r="Q13" s="56"/>
      <c r="R13" s="56"/>
      <c r="S13" s="56"/>
      <c r="T13" s="56"/>
    </row>
    <row r="14" spans="1:20" s="61" customFormat="1" ht="13.8" x14ac:dyDescent="0.3">
      <c r="A14" s="165"/>
      <c r="B14" s="346"/>
      <c r="C14" s="347"/>
      <c r="D14" s="348"/>
      <c r="E14" s="348"/>
      <c r="F14" s="348"/>
      <c r="G14" s="348"/>
      <c r="H14" s="333" t="s">
        <v>16</v>
      </c>
      <c r="I14" s="334"/>
      <c r="J14" s="233" t="str">
        <f>'00 VERIFICACIÓN DOC'!R3</f>
        <v>70202-326327 TLM</v>
      </c>
      <c r="K14" s="234"/>
      <c r="L14" s="234"/>
      <c r="M14" s="235"/>
      <c r="N14" s="55"/>
      <c r="O14" s="56"/>
      <c r="P14" s="56"/>
      <c r="Q14" s="56"/>
      <c r="R14" s="56"/>
      <c r="S14" s="56"/>
      <c r="T14" s="56"/>
    </row>
    <row r="15" spans="1:20" s="61" customFormat="1" ht="13.8" x14ac:dyDescent="0.3">
      <c r="A15" s="165"/>
      <c r="B15" s="315" t="s">
        <v>135</v>
      </c>
      <c r="C15" s="315"/>
      <c r="D15" s="316" t="str">
        <f>'00 VERIFICACIÓN DOC'!R2</f>
        <v>LUIS CARLOS OROZCO CASTRO</v>
      </c>
      <c r="E15" s="316"/>
      <c r="F15" s="316"/>
      <c r="G15" s="316"/>
      <c r="H15" s="317" t="s">
        <v>136</v>
      </c>
      <c r="I15" s="318"/>
      <c r="J15" s="233" t="str">
        <f>'00 VERIFICACIÓN DOC'!R4</f>
        <v>CYCO INGENIERÍA S.A.S.</v>
      </c>
      <c r="K15" s="234"/>
      <c r="L15" s="234"/>
      <c r="M15" s="235"/>
      <c r="N15" s="55"/>
      <c r="O15" s="56"/>
      <c r="P15" s="56"/>
      <c r="Q15" s="56"/>
      <c r="R15" s="56"/>
      <c r="S15" s="56"/>
      <c r="T15" s="56"/>
    </row>
    <row r="16" spans="1:20" s="61" customFormat="1" ht="13.8" x14ac:dyDescent="0.3">
      <c r="A16" s="165"/>
      <c r="B16" s="315"/>
      <c r="C16" s="315"/>
      <c r="D16" s="316"/>
      <c r="E16" s="316"/>
      <c r="F16" s="316"/>
      <c r="G16" s="316"/>
      <c r="H16" s="317" t="s">
        <v>136</v>
      </c>
      <c r="I16" s="318"/>
      <c r="J16" s="233" t="str">
        <f>'00 VERIFICACIÓN DOC'!R11</f>
        <v>DIEGO FERNANDO CÉSPEDES CONTRERAS</v>
      </c>
      <c r="K16" s="234"/>
      <c r="L16" s="234"/>
      <c r="M16" s="235"/>
      <c r="N16" s="55"/>
      <c r="O16" s="56"/>
      <c r="P16" s="56"/>
      <c r="Q16" s="56"/>
      <c r="R16" s="56"/>
      <c r="S16" s="56"/>
      <c r="T16" s="56"/>
    </row>
    <row r="17" spans="1:21" s="61" customFormat="1" ht="13.8" x14ac:dyDescent="0.3">
      <c r="A17" s="165"/>
      <c r="B17" s="315"/>
      <c r="C17" s="315"/>
      <c r="D17" s="316"/>
      <c r="E17" s="316"/>
      <c r="F17" s="316"/>
      <c r="G17" s="316"/>
      <c r="H17" s="317" t="s">
        <v>136</v>
      </c>
      <c r="I17" s="318"/>
      <c r="J17" s="233" t="str">
        <f>'00 VERIFICACIÓN DOC'!R15</f>
        <v>N/A</v>
      </c>
      <c r="K17" s="234"/>
      <c r="L17" s="234"/>
      <c r="M17" s="235"/>
      <c r="N17" s="55"/>
      <c r="O17" s="56"/>
      <c r="P17" s="56"/>
      <c r="Q17" s="56"/>
      <c r="R17" s="56"/>
      <c r="S17" s="56"/>
      <c r="T17" s="56"/>
      <c r="U17" s="56"/>
    </row>
    <row r="18" spans="1:21" s="61" customFormat="1" ht="13.8" x14ac:dyDescent="0.3">
      <c r="A18" s="165"/>
      <c r="B18" s="315"/>
      <c r="C18" s="315"/>
      <c r="D18" s="316"/>
      <c r="E18" s="316"/>
      <c r="F18" s="316"/>
      <c r="G18" s="316"/>
      <c r="H18" s="317" t="s">
        <v>136</v>
      </c>
      <c r="I18" s="318"/>
      <c r="J18" s="233" t="str">
        <f>'00 VERIFICACIÓN DOC'!R16</f>
        <v>N/A</v>
      </c>
      <c r="K18" s="234"/>
      <c r="L18" s="234"/>
      <c r="M18" s="235"/>
      <c r="N18" s="55"/>
      <c r="O18" s="56"/>
      <c r="P18" s="56"/>
      <c r="Q18" s="56"/>
      <c r="R18" s="56"/>
      <c r="S18" s="56"/>
      <c r="T18" s="56"/>
      <c r="U18" s="56"/>
    </row>
    <row r="19" spans="1:21" s="61" customFormat="1" ht="13.8" x14ac:dyDescent="0.3">
      <c r="A19" s="165"/>
      <c r="B19" s="315"/>
      <c r="C19" s="315"/>
      <c r="D19" s="316"/>
      <c r="E19" s="316"/>
      <c r="F19" s="316"/>
      <c r="G19" s="316"/>
      <c r="H19" s="317" t="s">
        <v>136</v>
      </c>
      <c r="I19" s="318"/>
      <c r="J19" s="233" t="str">
        <f>'00 VERIFICACIÓN DOC'!R17</f>
        <v>N/A</v>
      </c>
      <c r="K19" s="234"/>
      <c r="L19" s="234"/>
      <c r="M19" s="235"/>
      <c r="N19" s="55"/>
      <c r="O19" s="56"/>
      <c r="P19" s="56"/>
      <c r="Q19" s="56"/>
      <c r="R19" s="56"/>
      <c r="S19" s="56"/>
      <c r="T19" s="56"/>
      <c r="U19" s="56"/>
    </row>
    <row r="20" spans="1:21" s="61" customFormat="1" ht="13.8" x14ac:dyDescent="0.3">
      <c r="A20" s="165"/>
      <c r="B20" s="408" t="s">
        <v>29</v>
      </c>
      <c r="C20" s="409"/>
      <c r="D20" s="133" t="s">
        <v>30</v>
      </c>
      <c r="E20" s="134" t="str">
        <f>'00 VERIFICACIÓN DOC'!F20</f>
        <v>_</v>
      </c>
      <c r="F20" s="133" t="s">
        <v>32</v>
      </c>
      <c r="G20" s="134" t="str">
        <f>'00 VERIFICACIÓN DOC'!H20</f>
        <v>X</v>
      </c>
      <c r="H20" s="410" t="s">
        <v>16</v>
      </c>
      <c r="I20" s="333"/>
      <c r="J20" s="348">
        <f>'00 VERIFICACIÓN DOC'!R22</f>
        <v>0</v>
      </c>
      <c r="K20" s="348"/>
      <c r="L20" s="348"/>
      <c r="M20" s="348"/>
      <c r="N20" s="55"/>
      <c r="O20" s="56"/>
      <c r="P20" s="56"/>
      <c r="Q20" s="56"/>
      <c r="R20" s="56"/>
      <c r="S20" s="56"/>
      <c r="T20" s="56"/>
      <c r="U20" s="56"/>
    </row>
    <row r="21" spans="1:21" s="61" customFormat="1" ht="26.4" customHeight="1" x14ac:dyDescent="0.3">
      <c r="A21" s="165"/>
      <c r="B21" s="427" t="s">
        <v>167</v>
      </c>
      <c r="C21" s="428"/>
      <c r="D21" s="88" t="s">
        <v>33</v>
      </c>
      <c r="E21" s="135" t="s">
        <v>168</v>
      </c>
      <c r="F21" s="461" t="str">
        <f>+J16</f>
        <v>DIEGO FERNANDO CÉSPEDES CONTRERAS</v>
      </c>
      <c r="G21" s="461"/>
      <c r="H21" s="429" t="s">
        <v>169</v>
      </c>
      <c r="I21" s="429"/>
      <c r="J21" s="33" t="s">
        <v>33</v>
      </c>
      <c r="K21" s="135" t="s">
        <v>168</v>
      </c>
      <c r="L21" s="316" t="str">
        <f>+J15</f>
        <v>CYCO INGENIERÍA S.A.S.</v>
      </c>
      <c r="M21" s="316"/>
      <c r="N21" s="55"/>
      <c r="O21" s="56"/>
      <c r="P21" s="56"/>
      <c r="Q21" s="56"/>
      <c r="R21" s="56"/>
      <c r="S21" s="56"/>
      <c r="T21" s="56"/>
      <c r="U21" s="56"/>
    </row>
    <row r="22" spans="1:21" customFormat="1" ht="15.6" x14ac:dyDescent="0.3">
      <c r="A22" s="164"/>
      <c r="B22" s="11"/>
      <c r="C22" s="11"/>
      <c r="D22" s="13"/>
      <c r="E22" s="13"/>
      <c r="F22" s="13"/>
      <c r="G22" s="13"/>
      <c r="H22" s="13"/>
      <c r="I22" s="13"/>
      <c r="J22" s="13"/>
      <c r="K22" s="13"/>
      <c r="L22" s="11"/>
      <c r="M22" s="11"/>
    </row>
    <row r="23" spans="1:21" ht="13.95" customHeight="1" x14ac:dyDescent="0.25">
      <c r="B23" s="430" t="s">
        <v>170</v>
      </c>
      <c r="C23" s="430"/>
      <c r="D23" s="430"/>
      <c r="E23" s="431" t="s">
        <v>241</v>
      </c>
      <c r="F23" s="431"/>
      <c r="G23" s="431"/>
      <c r="H23" s="431"/>
      <c r="I23" s="431"/>
      <c r="J23" s="431"/>
      <c r="K23" s="431"/>
      <c r="L23" s="431"/>
      <c r="M23" s="431"/>
      <c r="N23" s="431"/>
      <c r="O23" s="431"/>
      <c r="P23" s="431"/>
      <c r="Q23" s="431"/>
      <c r="R23" s="431"/>
    </row>
    <row r="24" spans="1:21" ht="13.8" x14ac:dyDescent="0.25">
      <c r="B24" s="430"/>
      <c r="C24" s="430"/>
      <c r="D24" s="430"/>
      <c r="E24" s="431"/>
      <c r="F24" s="431"/>
      <c r="G24" s="431"/>
      <c r="H24" s="431"/>
      <c r="I24" s="431"/>
      <c r="J24" s="431"/>
      <c r="K24" s="431"/>
      <c r="L24" s="431"/>
      <c r="M24" s="431"/>
      <c r="N24" s="431"/>
      <c r="O24" s="431"/>
      <c r="P24" s="431"/>
      <c r="Q24" s="431"/>
      <c r="R24" s="431"/>
    </row>
    <row r="25" spans="1:21" ht="13.8" x14ac:dyDescent="0.25">
      <c r="B25" s="430"/>
      <c r="C25" s="430"/>
      <c r="D25" s="430"/>
      <c r="E25" s="431"/>
      <c r="F25" s="431"/>
      <c r="G25" s="431"/>
      <c r="H25" s="431"/>
      <c r="I25" s="431"/>
      <c r="J25" s="431"/>
      <c r="K25" s="431"/>
      <c r="L25" s="431"/>
      <c r="M25" s="431"/>
      <c r="N25" s="431"/>
      <c r="O25" s="431"/>
      <c r="P25" s="431"/>
      <c r="Q25" s="431"/>
      <c r="R25" s="431"/>
    </row>
    <row r="26" spans="1:21" ht="13.8" x14ac:dyDescent="0.25">
      <c r="B26" s="430"/>
      <c r="C26" s="430"/>
      <c r="D26" s="430"/>
      <c r="E26" s="431"/>
      <c r="F26" s="431"/>
      <c r="G26" s="431"/>
      <c r="H26" s="431"/>
      <c r="I26" s="431"/>
      <c r="J26" s="431"/>
      <c r="K26" s="431"/>
      <c r="L26" s="431"/>
      <c r="M26" s="431"/>
      <c r="N26" s="431"/>
      <c r="O26" s="431"/>
      <c r="P26" s="431"/>
      <c r="Q26" s="431"/>
      <c r="R26" s="431"/>
      <c r="T26" s="4" t="s">
        <v>150</v>
      </c>
    </row>
    <row r="27" spans="1:21" ht="13.8" x14ac:dyDescent="0.25">
      <c r="B27" s="430"/>
      <c r="C27" s="430"/>
      <c r="D27" s="430"/>
      <c r="E27" s="431"/>
      <c r="F27" s="431"/>
      <c r="G27" s="431"/>
      <c r="H27" s="431"/>
      <c r="I27" s="431"/>
      <c r="J27" s="431"/>
      <c r="K27" s="431"/>
      <c r="L27" s="431"/>
      <c r="M27" s="431"/>
      <c r="N27" s="431"/>
      <c r="O27" s="431"/>
      <c r="P27" s="431"/>
      <c r="Q27" s="431"/>
      <c r="R27" s="431"/>
      <c r="T27" s="4" t="s">
        <v>172</v>
      </c>
    </row>
    <row r="28" spans="1:21" ht="13.8" x14ac:dyDescent="0.25">
      <c r="T28" s="4" t="s">
        <v>173</v>
      </c>
      <c r="U28" s="4">
        <f>+O41</f>
        <v>4</v>
      </c>
    </row>
    <row r="29" spans="1:21" ht="13.8" x14ac:dyDescent="0.25">
      <c r="T29" s="136">
        <v>1</v>
      </c>
      <c r="U29" s="136">
        <v>0.75</v>
      </c>
    </row>
    <row r="30" spans="1:21" ht="15.6" customHeight="1" x14ac:dyDescent="0.25">
      <c r="B30" s="404" t="s">
        <v>174</v>
      </c>
      <c r="C30" s="404"/>
      <c r="D30" s="404"/>
      <c r="E30" s="404"/>
      <c r="F30" s="404"/>
      <c r="G30" s="404"/>
      <c r="H30" s="404"/>
      <c r="I30" s="404"/>
      <c r="J30" s="404"/>
      <c r="K30" s="404"/>
      <c r="L30" s="404"/>
      <c r="M30" s="404"/>
      <c r="N30" s="404"/>
      <c r="O30" s="404"/>
      <c r="P30" s="404"/>
      <c r="Q30" s="404"/>
      <c r="R30" s="404"/>
      <c r="T30" s="136">
        <v>2</v>
      </c>
      <c r="U30" s="136">
        <v>0.75</v>
      </c>
    </row>
    <row r="31" spans="1:21" s="3" customFormat="1" ht="90" customHeight="1" x14ac:dyDescent="0.3">
      <c r="A31" s="31" t="s">
        <v>242</v>
      </c>
      <c r="B31" s="31" t="s">
        <v>175</v>
      </c>
      <c r="C31" s="31" t="s">
        <v>176</v>
      </c>
      <c r="D31" s="432" t="s">
        <v>177</v>
      </c>
      <c r="E31" s="432"/>
      <c r="F31" s="31" t="s">
        <v>178</v>
      </c>
      <c r="G31" s="31" t="s">
        <v>179</v>
      </c>
      <c r="H31" s="31" t="s">
        <v>180</v>
      </c>
      <c r="I31" s="433" t="s">
        <v>181</v>
      </c>
      <c r="J31" s="434"/>
      <c r="K31" s="32" t="s">
        <v>182</v>
      </c>
      <c r="L31" s="31" t="s">
        <v>183</v>
      </c>
      <c r="M31" s="31" t="s">
        <v>184</v>
      </c>
      <c r="N31" s="31" t="s">
        <v>185</v>
      </c>
      <c r="O31" s="31" t="s">
        <v>186</v>
      </c>
      <c r="P31" s="31" t="s">
        <v>187</v>
      </c>
      <c r="Q31" s="31" t="s">
        <v>188</v>
      </c>
      <c r="R31" s="31" t="s">
        <v>189</v>
      </c>
      <c r="T31" s="136">
        <v>3</v>
      </c>
      <c r="U31" s="136">
        <v>1.2</v>
      </c>
    </row>
    <row r="32" spans="1:21" s="62" customFormat="1" ht="87" customHeight="1" x14ac:dyDescent="0.3">
      <c r="A32" s="148" t="s">
        <v>243</v>
      </c>
      <c r="B32" s="145">
        <v>1</v>
      </c>
      <c r="C32" s="148" t="s">
        <v>244</v>
      </c>
      <c r="D32" s="462" t="s">
        <v>245</v>
      </c>
      <c r="E32" s="462"/>
      <c r="F32" s="149" t="s">
        <v>246</v>
      </c>
      <c r="G32" s="150">
        <v>45226</v>
      </c>
      <c r="H32" s="150">
        <v>45334</v>
      </c>
      <c r="I32" s="398" t="str">
        <f>+J15</f>
        <v>CYCO INGENIERÍA S.A.S.</v>
      </c>
      <c r="J32" s="399"/>
      <c r="K32" s="154">
        <v>27</v>
      </c>
      <c r="L32" s="79" t="s">
        <v>247</v>
      </c>
      <c r="M32" s="152">
        <v>437.88</v>
      </c>
      <c r="N32" s="153">
        <v>1</v>
      </c>
      <c r="O32" s="72">
        <f>+M32*N32</f>
        <v>437.88</v>
      </c>
      <c r="P32" s="63"/>
      <c r="Q32" s="68" t="s">
        <v>150</v>
      </c>
      <c r="R32" s="64"/>
      <c r="T32" s="136">
        <v>4</v>
      </c>
      <c r="U32" s="136">
        <v>1.2</v>
      </c>
    </row>
    <row r="33" spans="1:21" s="69" customFormat="1" ht="225.6" customHeight="1" x14ac:dyDescent="0.3">
      <c r="A33" s="148" t="s">
        <v>248</v>
      </c>
      <c r="B33" s="145">
        <v>2</v>
      </c>
      <c r="C33" s="148" t="s">
        <v>249</v>
      </c>
      <c r="D33" s="435" t="s">
        <v>250</v>
      </c>
      <c r="E33" s="435"/>
      <c r="F33" s="149" t="s">
        <v>251</v>
      </c>
      <c r="G33" s="150">
        <v>44396</v>
      </c>
      <c r="H33" s="150">
        <v>44527</v>
      </c>
      <c r="I33" s="398" t="str">
        <f>+J15</f>
        <v>CYCO INGENIERÍA S.A.S.</v>
      </c>
      <c r="J33" s="399"/>
      <c r="K33" s="154">
        <v>14</v>
      </c>
      <c r="L33" s="79" t="s">
        <v>247</v>
      </c>
      <c r="M33" s="152">
        <v>337.75</v>
      </c>
      <c r="N33" s="153">
        <v>0.97</v>
      </c>
      <c r="O33" s="72">
        <f t="shared" ref="O33:O34" si="0">+M33*N33</f>
        <v>327.61750000000001</v>
      </c>
      <c r="P33" s="63"/>
      <c r="Q33" s="68" t="s">
        <v>150</v>
      </c>
      <c r="R33" s="64"/>
      <c r="T33" s="136">
        <v>5</v>
      </c>
      <c r="U33" s="136">
        <v>1.5</v>
      </c>
    </row>
    <row r="34" spans="1:21" s="69" customFormat="1" ht="130.94999999999999" customHeight="1" x14ac:dyDescent="0.3">
      <c r="A34" s="148" t="s">
        <v>243</v>
      </c>
      <c r="B34" s="147">
        <v>3</v>
      </c>
      <c r="C34" s="148" t="s">
        <v>252</v>
      </c>
      <c r="D34" s="398" t="s">
        <v>253</v>
      </c>
      <c r="E34" s="399"/>
      <c r="F34" s="149" t="s">
        <v>254</v>
      </c>
      <c r="G34" s="150">
        <v>44791</v>
      </c>
      <c r="H34" s="150">
        <v>44873</v>
      </c>
      <c r="I34" s="398" t="str">
        <f>+J15</f>
        <v>CYCO INGENIERÍA S.A.S.</v>
      </c>
      <c r="J34" s="399"/>
      <c r="K34" s="154">
        <v>19</v>
      </c>
      <c r="L34" s="79" t="s">
        <v>247</v>
      </c>
      <c r="M34" s="152">
        <v>100</v>
      </c>
      <c r="N34" s="153">
        <v>1</v>
      </c>
      <c r="O34" s="72">
        <f t="shared" si="0"/>
        <v>100</v>
      </c>
      <c r="P34" s="63" t="s">
        <v>40</v>
      </c>
      <c r="Q34" s="68" t="s">
        <v>150</v>
      </c>
      <c r="R34" s="64" t="s">
        <v>255</v>
      </c>
      <c r="T34" s="136">
        <v>6</v>
      </c>
      <c r="U34" s="136">
        <v>1.5</v>
      </c>
    </row>
    <row r="35" spans="1:21" s="69" customFormat="1" ht="153" customHeight="1" x14ac:dyDescent="0.3">
      <c r="A35" s="151" t="s">
        <v>243</v>
      </c>
      <c r="B35" s="146">
        <v>4</v>
      </c>
      <c r="C35" s="151" t="s">
        <v>256</v>
      </c>
      <c r="D35" s="398" t="s">
        <v>257</v>
      </c>
      <c r="E35" s="399"/>
      <c r="F35" s="149" t="s">
        <v>258</v>
      </c>
      <c r="G35" s="150"/>
      <c r="H35" s="150"/>
      <c r="I35" s="398" t="str">
        <f>+J16</f>
        <v>DIEGO FERNANDO CÉSPEDES CONTRERAS</v>
      </c>
      <c r="J35" s="399"/>
      <c r="K35" s="154">
        <v>40</v>
      </c>
      <c r="L35" s="79" t="s">
        <v>247</v>
      </c>
      <c r="M35" s="152">
        <v>172.55</v>
      </c>
      <c r="N35" s="153">
        <v>1</v>
      </c>
      <c r="O35" s="72">
        <f>+M35*N35</f>
        <v>172.55</v>
      </c>
      <c r="P35" s="63"/>
      <c r="Q35" s="68" t="s">
        <v>172</v>
      </c>
      <c r="R35" s="64" t="s">
        <v>259</v>
      </c>
      <c r="T35" s="136">
        <v>7</v>
      </c>
      <c r="U35" s="136">
        <v>1.5</v>
      </c>
    </row>
    <row r="36" spans="1:21" s="69" customFormat="1" ht="13.2" customHeight="1" x14ac:dyDescent="0.3">
      <c r="A36" s="151"/>
      <c r="B36" s="146"/>
      <c r="C36" s="151"/>
      <c r="D36" s="456"/>
      <c r="E36" s="457"/>
      <c r="F36" s="149"/>
      <c r="G36" s="150"/>
      <c r="H36" s="150"/>
      <c r="I36" s="398"/>
      <c r="J36" s="399"/>
      <c r="K36" s="154"/>
      <c r="L36" s="137"/>
      <c r="M36" s="152"/>
      <c r="N36" s="153"/>
      <c r="O36" s="72">
        <f>+M36*N36</f>
        <v>0</v>
      </c>
      <c r="P36" s="63"/>
      <c r="Q36" s="68" t="s">
        <v>150</v>
      </c>
      <c r="R36" s="64"/>
    </row>
    <row r="37" spans="1:21" s="69" customFormat="1" ht="13.2" customHeight="1" x14ac:dyDescent="0.3">
      <c r="A37" s="151"/>
      <c r="B37" s="146"/>
      <c r="C37" s="151"/>
      <c r="D37" s="456"/>
      <c r="E37" s="457"/>
      <c r="F37" s="149"/>
      <c r="G37" s="150"/>
      <c r="H37" s="150"/>
      <c r="I37" s="398"/>
      <c r="J37" s="399"/>
      <c r="K37" s="154"/>
      <c r="L37" s="137"/>
      <c r="M37" s="152"/>
      <c r="N37" s="153"/>
      <c r="O37" s="72">
        <f>+M37*N37</f>
        <v>0</v>
      </c>
      <c r="P37" s="63"/>
      <c r="Q37" s="68" t="s">
        <v>150</v>
      </c>
      <c r="R37" s="64"/>
    </row>
    <row r="38" spans="1:21" s="69" customFormat="1" ht="13.2" customHeight="1" x14ac:dyDescent="0.3">
      <c r="A38" s="151"/>
      <c r="B38" s="146"/>
      <c r="C38" s="151"/>
      <c r="D38" s="456"/>
      <c r="E38" s="457"/>
      <c r="F38" s="149"/>
      <c r="G38" s="150"/>
      <c r="H38" s="150"/>
      <c r="I38" s="398"/>
      <c r="J38" s="399"/>
      <c r="K38" s="154"/>
      <c r="L38" s="137"/>
      <c r="M38" s="152"/>
      <c r="N38" s="153"/>
      <c r="O38" s="72">
        <f>+M38*N38</f>
        <v>0</v>
      </c>
      <c r="P38" s="63"/>
      <c r="Q38" s="68" t="s">
        <v>150</v>
      </c>
      <c r="R38" s="64"/>
    </row>
    <row r="39" spans="1:21" ht="13.8" x14ac:dyDescent="0.25">
      <c r="B39" s="402"/>
      <c r="C39" s="402"/>
      <c r="D39" s="402"/>
      <c r="E39" s="402"/>
      <c r="F39" s="402"/>
      <c r="G39" s="402"/>
      <c r="H39" s="402"/>
      <c r="I39" s="402"/>
      <c r="J39" s="402"/>
      <c r="K39" s="402"/>
      <c r="L39" s="402"/>
      <c r="M39" s="402"/>
      <c r="N39" s="402"/>
      <c r="O39" s="402"/>
      <c r="P39" s="402"/>
      <c r="Q39" s="402"/>
      <c r="R39" s="402"/>
      <c r="T39" s="4" t="s">
        <v>126</v>
      </c>
    </row>
    <row r="40" spans="1:21" s="5" customFormat="1" ht="16.2" customHeight="1" x14ac:dyDescent="0.35">
      <c r="A40" s="163"/>
      <c r="B40" s="403" t="s">
        <v>217</v>
      </c>
      <c r="C40" s="403"/>
      <c r="D40" s="403"/>
      <c r="E40" s="403"/>
      <c r="F40" s="403"/>
      <c r="G40" s="403"/>
      <c r="H40" s="403"/>
      <c r="I40" s="403"/>
      <c r="J40" s="403"/>
      <c r="K40" s="403"/>
      <c r="L40" s="403"/>
      <c r="M40" s="403"/>
      <c r="N40" s="403"/>
      <c r="O40" s="109">
        <f>SUM(O32:O38)</f>
        <v>1038.0474999999999</v>
      </c>
      <c r="P40" s="176"/>
      <c r="Q40" s="23"/>
      <c r="R40" s="23"/>
      <c r="T40" s="6" t="s">
        <v>218</v>
      </c>
    </row>
    <row r="41" spans="1:21" s="5" customFormat="1" ht="16.2" customHeight="1" x14ac:dyDescent="0.35">
      <c r="A41" s="163"/>
      <c r="B41" s="403" t="s">
        <v>260</v>
      </c>
      <c r="C41" s="403"/>
      <c r="D41" s="403"/>
      <c r="E41" s="403"/>
      <c r="F41" s="403"/>
      <c r="G41" s="403"/>
      <c r="H41" s="403"/>
      <c r="I41" s="403"/>
      <c r="J41" s="403"/>
      <c r="K41" s="403"/>
      <c r="L41" s="403"/>
      <c r="M41" s="403"/>
      <c r="N41" s="403"/>
      <c r="O41" s="178">
        <v>4</v>
      </c>
      <c r="P41" s="23"/>
      <c r="Q41" s="23"/>
      <c r="R41" s="23"/>
      <c r="T41" s="6"/>
    </row>
    <row r="42" spans="1:21" s="5" customFormat="1" ht="16.2" customHeight="1" x14ac:dyDescent="0.35">
      <c r="A42" s="163"/>
      <c r="B42" s="403" t="s">
        <v>219</v>
      </c>
      <c r="C42" s="403"/>
      <c r="D42" s="403"/>
      <c r="E42" s="403"/>
      <c r="F42" s="403"/>
      <c r="G42" s="403"/>
      <c r="H42" s="403"/>
      <c r="I42" s="403"/>
      <c r="J42" s="403"/>
      <c r="K42" s="403"/>
      <c r="L42" s="403"/>
      <c r="M42" s="403"/>
      <c r="N42" s="403"/>
      <c r="O42" s="109">
        <f>VLOOKUP(O41,$T$29:$U$35,2,FALSE)*(Q10)</f>
        <v>905.11900338461544</v>
      </c>
      <c r="P42" s="23"/>
      <c r="Q42" s="23"/>
      <c r="R42" s="23"/>
      <c r="T42" s="6"/>
    </row>
    <row r="43" spans="1:21" s="5" customFormat="1" ht="16.2" customHeight="1" x14ac:dyDescent="0.35">
      <c r="A43" s="163"/>
      <c r="B43" s="403" t="s">
        <v>220</v>
      </c>
      <c r="C43" s="403"/>
      <c r="D43" s="403"/>
      <c r="E43" s="403"/>
      <c r="F43" s="403"/>
      <c r="G43" s="403"/>
      <c r="H43" s="403"/>
      <c r="I43" s="403"/>
      <c r="J43" s="403"/>
      <c r="K43" s="403"/>
      <c r="L43" s="403"/>
      <c r="M43" s="403"/>
      <c r="N43" s="403"/>
      <c r="O43" s="138" t="str">
        <f>IF(VLOOKUP(U28,T29:U32,2,FALSE)*Q10&lt;O40,"CUMPLE","NO CUMPLE")</f>
        <v>CUMPLE</v>
      </c>
      <c r="P43" s="23"/>
      <c r="Q43" s="23"/>
      <c r="R43" s="23"/>
      <c r="U43" s="7"/>
    </row>
    <row r="44" spans="1:21" s="5" customFormat="1" ht="40.200000000000003" customHeight="1" x14ac:dyDescent="0.35">
      <c r="A44" s="163"/>
      <c r="B44" s="442" t="s">
        <v>261</v>
      </c>
      <c r="C44" s="403"/>
      <c r="D44" s="403"/>
      <c r="E44" s="403"/>
      <c r="F44" s="403"/>
      <c r="G44" s="403"/>
      <c r="H44" s="403"/>
      <c r="I44" s="403"/>
      <c r="J44" s="403"/>
      <c r="K44" s="403"/>
      <c r="L44" s="403"/>
      <c r="M44" s="403"/>
      <c r="N44" s="403"/>
      <c r="O44" s="138" t="s">
        <v>150</v>
      </c>
      <c r="P44" s="23"/>
      <c r="Q44" s="23"/>
      <c r="R44" s="23"/>
      <c r="U44" s="7"/>
    </row>
    <row r="45" spans="1:21" s="5" customFormat="1" ht="60" customHeight="1" x14ac:dyDescent="0.35">
      <c r="A45" s="163"/>
      <c r="B45" s="442" t="s">
        <v>262</v>
      </c>
      <c r="C45" s="403"/>
      <c r="D45" s="403"/>
      <c r="E45" s="403"/>
      <c r="F45" s="403"/>
      <c r="G45" s="403"/>
      <c r="H45" s="403"/>
      <c r="I45" s="403"/>
      <c r="J45" s="403"/>
      <c r="K45" s="403"/>
      <c r="L45" s="403"/>
      <c r="M45" s="403"/>
      <c r="N45" s="403"/>
      <c r="O45" s="138" t="s">
        <v>150</v>
      </c>
      <c r="P45" s="23"/>
      <c r="Q45" s="23"/>
      <c r="R45" s="23"/>
      <c r="U45" s="7"/>
    </row>
    <row r="46" spans="1:21" s="5" customFormat="1" ht="60" customHeight="1" x14ac:dyDescent="0.35">
      <c r="A46" s="163"/>
      <c r="B46" s="403" t="s">
        <v>223</v>
      </c>
      <c r="C46" s="403"/>
      <c r="D46" s="403"/>
      <c r="E46" s="403"/>
      <c r="F46" s="403"/>
      <c r="G46" s="403"/>
      <c r="H46" s="403"/>
      <c r="I46" s="403"/>
      <c r="J46" s="403"/>
      <c r="K46" s="403"/>
      <c r="L46" s="403"/>
      <c r="M46" s="403"/>
      <c r="N46" s="403"/>
      <c r="O46" s="109">
        <f>MAX(O32:O38)</f>
        <v>437.88</v>
      </c>
      <c r="P46" s="23"/>
      <c r="Q46" s="23"/>
      <c r="R46" s="23"/>
    </row>
    <row r="47" spans="1:21" s="5" customFormat="1" ht="51.6" customHeight="1" x14ac:dyDescent="0.35">
      <c r="A47" s="163"/>
      <c r="B47" s="458" t="s">
        <v>263</v>
      </c>
      <c r="C47" s="459"/>
      <c r="D47" s="459"/>
      <c r="E47" s="459"/>
      <c r="F47" s="459"/>
      <c r="G47" s="459"/>
      <c r="H47" s="459"/>
      <c r="I47" s="459"/>
      <c r="J47" s="459"/>
      <c r="K47" s="459"/>
      <c r="L47" s="459"/>
      <c r="M47" s="459"/>
      <c r="N47" s="459"/>
      <c r="O47" s="179" t="str">
        <f>IF(O46&gt;0.5*Q5,"CUMPLE","NOCUMPLE")</f>
        <v>CUMPLE</v>
      </c>
      <c r="P47" s="23"/>
      <c r="Q47" s="23"/>
      <c r="R47" s="23"/>
      <c r="U47" s="7"/>
    </row>
    <row r="48" spans="1:21" ht="13.8" x14ac:dyDescent="0.25">
      <c r="B48" s="460"/>
      <c r="C48" s="460"/>
      <c r="D48" s="460"/>
      <c r="E48" s="460"/>
      <c r="F48" s="460"/>
      <c r="G48" s="460"/>
      <c r="H48" s="460"/>
      <c r="I48" s="460"/>
      <c r="J48" s="460"/>
      <c r="K48" s="460"/>
      <c r="L48" s="460"/>
      <c r="M48" s="460"/>
      <c r="N48" s="460"/>
      <c r="O48" s="460"/>
      <c r="P48" s="460"/>
      <c r="Q48" s="460"/>
      <c r="R48" s="460"/>
      <c r="T48" s="4"/>
    </row>
    <row r="49" spans="1:21" ht="24.6" customHeight="1" x14ac:dyDescent="0.25">
      <c r="B49" s="430" t="s">
        <v>264</v>
      </c>
      <c r="C49" s="430"/>
      <c r="D49" s="430"/>
      <c r="E49" s="430"/>
      <c r="F49" s="430" t="s">
        <v>265</v>
      </c>
      <c r="G49" s="430"/>
      <c r="H49" s="430" t="s">
        <v>266</v>
      </c>
      <c r="I49" s="430"/>
      <c r="J49" s="447" t="s">
        <v>267</v>
      </c>
      <c r="K49" s="447"/>
      <c r="L49" s="447"/>
      <c r="M49" s="447" t="s">
        <v>268</v>
      </c>
      <c r="N49" s="447"/>
      <c r="O49" s="447"/>
      <c r="T49" s="4"/>
    </row>
    <row r="50" spans="1:21" ht="24.6" customHeight="1" x14ac:dyDescent="0.25">
      <c r="B50" s="448" t="str">
        <f>+J15</f>
        <v>CYCO INGENIERÍA S.A.S.</v>
      </c>
      <c r="C50" s="448"/>
      <c r="D50" s="448"/>
      <c r="E50" s="448"/>
      <c r="F50" s="449">
        <f>+O32+O33+O34</f>
        <v>865.49749999999995</v>
      </c>
      <c r="G50" s="450"/>
      <c r="H50" s="451">
        <f>+O42</f>
        <v>905.11900338461544</v>
      </c>
      <c r="I50" s="448"/>
      <c r="J50" s="452">
        <f>+F50/H50</f>
        <v>0.95622508947834017</v>
      </c>
      <c r="K50" s="452"/>
      <c r="L50" s="452"/>
      <c r="M50" s="453">
        <f>+'FORMATO 2'!N29</f>
        <v>0.5</v>
      </c>
      <c r="N50" s="454"/>
      <c r="O50" s="454"/>
      <c r="T50" s="4"/>
    </row>
    <row r="51" spans="1:21" ht="24.6" customHeight="1" x14ac:dyDescent="0.25">
      <c r="B51" s="448" t="str">
        <f>+J16</f>
        <v>DIEGO FERNANDO CÉSPEDES CONTRERAS</v>
      </c>
      <c r="C51" s="448"/>
      <c r="D51" s="448"/>
      <c r="E51" s="448"/>
      <c r="F51" s="455"/>
      <c r="G51" s="450"/>
      <c r="H51" s="448"/>
      <c r="I51" s="448"/>
      <c r="J51" s="452">
        <f>+F51/H50</f>
        <v>0</v>
      </c>
      <c r="K51" s="452"/>
      <c r="L51" s="452"/>
      <c r="M51" s="453">
        <f>+'FORMATO 2'!N30</f>
        <v>0.5</v>
      </c>
      <c r="N51" s="454"/>
      <c r="O51" s="454"/>
      <c r="T51" s="4"/>
    </row>
    <row r="52" spans="1:21" ht="24.6" customHeight="1" x14ac:dyDescent="0.25">
      <c r="T52" s="4"/>
    </row>
    <row r="53" spans="1:21" ht="13.8" x14ac:dyDescent="0.25">
      <c r="B53" s="397"/>
      <c r="C53" s="397"/>
      <c r="D53" s="397"/>
      <c r="E53" s="397"/>
      <c r="F53" s="397"/>
      <c r="G53" s="397"/>
      <c r="H53" s="397"/>
      <c r="I53" s="397"/>
      <c r="J53" s="397"/>
      <c r="K53" s="397"/>
      <c r="L53" s="397"/>
      <c r="M53" s="397"/>
      <c r="N53" s="397"/>
      <c r="O53" s="397"/>
      <c r="P53" s="397"/>
      <c r="Q53" s="397"/>
      <c r="R53" s="397"/>
    </row>
    <row r="54" spans="1:21" ht="57" customHeight="1" x14ac:dyDescent="0.25">
      <c r="B54" s="443" t="s">
        <v>238</v>
      </c>
      <c r="C54" s="443"/>
      <c r="D54" s="444" t="s">
        <v>239</v>
      </c>
      <c r="E54" s="445"/>
      <c r="F54" s="445"/>
      <c r="G54" s="445"/>
      <c r="H54" s="445"/>
      <c r="I54" s="445"/>
      <c r="J54" s="445"/>
      <c r="K54" s="445"/>
      <c r="L54" s="445"/>
      <c r="M54" s="445"/>
      <c r="N54" s="445"/>
      <c r="O54" s="445"/>
      <c r="P54" s="445"/>
      <c r="Q54" s="445"/>
      <c r="R54" s="446"/>
    </row>
    <row r="55" spans="1:21" s="8" customFormat="1" ht="13.8" x14ac:dyDescent="0.25">
      <c r="A55" s="163"/>
      <c r="S55" s="1"/>
      <c r="T55" s="1"/>
      <c r="U55" s="1"/>
    </row>
    <row r="56" spans="1:21" s="8" customFormat="1" ht="49.2" customHeight="1" x14ac:dyDescent="0.25">
      <c r="A56" s="163"/>
      <c r="B56" s="438" t="s">
        <v>69</v>
      </c>
      <c r="C56" s="438"/>
      <c r="D56" s="438"/>
      <c r="E56" s="439"/>
      <c r="F56" s="440" t="s">
        <v>126</v>
      </c>
      <c r="G56" s="441"/>
      <c r="H56" s="441"/>
      <c r="S56" s="1"/>
      <c r="T56" s="1"/>
      <c r="U56" s="1"/>
    </row>
    <row r="57" spans="1:21" s="8" customFormat="1" ht="13.8" x14ac:dyDescent="0.25">
      <c r="A57" s="163"/>
      <c r="B57" s="438"/>
      <c r="C57" s="438"/>
      <c r="D57" s="438"/>
      <c r="E57" s="439"/>
      <c r="F57" s="440"/>
      <c r="G57" s="441"/>
      <c r="H57" s="441"/>
      <c r="S57" s="1"/>
      <c r="T57" s="1"/>
      <c r="U57" s="1"/>
    </row>
    <row r="58" spans="1:21" s="8" customFormat="1" ht="13.8" x14ac:dyDescent="0.25">
      <c r="A58" s="163"/>
      <c r="S58" s="1"/>
      <c r="T58" s="1"/>
      <c r="U58" s="1"/>
    </row>
    <row r="59" spans="1:21" s="8" customFormat="1" ht="13.8" x14ac:dyDescent="0.25">
      <c r="A59" s="163"/>
      <c r="S59" s="1"/>
      <c r="T59" s="1"/>
      <c r="U59" s="1"/>
    </row>
    <row r="60" spans="1:21" s="8" customFormat="1" ht="13.8" x14ac:dyDescent="0.25">
      <c r="A60" s="163"/>
      <c r="S60" s="1"/>
      <c r="T60" s="1"/>
      <c r="U60" s="1"/>
    </row>
  </sheetData>
  <sheetProtection algorithmName="SHA-512" hashValue="nvpLSRwAfQ1YQZTqNoJ3GvhQAVOrfaJybLTkZic5+bLLKMkCeoM3blQWsPas55Opjzqjxe70BCFX6jL94BS7DQ==" saltValue="H1JgniLjzukjiKNH+MZdow==" spinCount="100000" sheet="1" objects="1" scenarios="1" selectLockedCells="1" selectUnlockedCells="1"/>
  <mergeCells count="92">
    <mergeCell ref="B6:R6"/>
    <mergeCell ref="B2:D4"/>
    <mergeCell ref="E2:Q2"/>
    <mergeCell ref="R2:R4"/>
    <mergeCell ref="E3:Q3"/>
    <mergeCell ref="E4:Q4"/>
    <mergeCell ref="B7:D7"/>
    <mergeCell ref="E7:L7"/>
    <mergeCell ref="M7:P7"/>
    <mergeCell ref="Q7:R7"/>
    <mergeCell ref="B8:D9"/>
    <mergeCell ref="E8:R9"/>
    <mergeCell ref="B13:C14"/>
    <mergeCell ref="D13:G14"/>
    <mergeCell ref="H13:I13"/>
    <mergeCell ref="J13:M13"/>
    <mergeCell ref="H14:I14"/>
    <mergeCell ref="J14:M14"/>
    <mergeCell ref="B10:D10"/>
    <mergeCell ref="E10:L10"/>
    <mergeCell ref="M10:P10"/>
    <mergeCell ref="Q10:R10"/>
    <mergeCell ref="B12:M12"/>
    <mergeCell ref="M11:P11"/>
    <mergeCell ref="Q11:R11"/>
    <mergeCell ref="J18:M18"/>
    <mergeCell ref="H19:I19"/>
    <mergeCell ref="J19:M19"/>
    <mergeCell ref="B20:C20"/>
    <mergeCell ref="H20:I20"/>
    <mergeCell ref="J20:M20"/>
    <mergeCell ref="B15:C19"/>
    <mergeCell ref="D15:G19"/>
    <mergeCell ref="H15:I15"/>
    <mergeCell ref="J15:M15"/>
    <mergeCell ref="H16:I16"/>
    <mergeCell ref="J16:M16"/>
    <mergeCell ref="H17:I17"/>
    <mergeCell ref="J17:M17"/>
    <mergeCell ref="H18:I18"/>
    <mergeCell ref="D33:E33"/>
    <mergeCell ref="I33:J33"/>
    <mergeCell ref="D34:E34"/>
    <mergeCell ref="B21:C21"/>
    <mergeCell ref="F21:G21"/>
    <mergeCell ref="H21:I21"/>
    <mergeCell ref="B30:R30"/>
    <mergeCell ref="D31:E31"/>
    <mergeCell ref="I31:J31"/>
    <mergeCell ref="D32:E32"/>
    <mergeCell ref="I32:J32"/>
    <mergeCell ref="I34:J34"/>
    <mergeCell ref="L21:M21"/>
    <mergeCell ref="B23:D27"/>
    <mergeCell ref="E23:R27"/>
    <mergeCell ref="D35:E35"/>
    <mergeCell ref="I35:J35"/>
    <mergeCell ref="D36:E36"/>
    <mergeCell ref="I36:J36"/>
    <mergeCell ref="B56:E57"/>
    <mergeCell ref="F56:H57"/>
    <mergeCell ref="B53:R53"/>
    <mergeCell ref="B54:C54"/>
    <mergeCell ref="D54:R54"/>
    <mergeCell ref="B45:N45"/>
    <mergeCell ref="B46:N46"/>
    <mergeCell ref="B47:N47"/>
    <mergeCell ref="B48:R48"/>
    <mergeCell ref="B49:E49"/>
    <mergeCell ref="F49:G49"/>
    <mergeCell ref="B40:N40"/>
    <mergeCell ref="B41:N41"/>
    <mergeCell ref="B42:N42"/>
    <mergeCell ref="B43:N43"/>
    <mergeCell ref="B44:N44"/>
    <mergeCell ref="D37:E37"/>
    <mergeCell ref="I37:J37"/>
    <mergeCell ref="D38:E38"/>
    <mergeCell ref="I38:J38"/>
    <mergeCell ref="B39:R39"/>
    <mergeCell ref="H49:I49"/>
    <mergeCell ref="J49:L49"/>
    <mergeCell ref="M49:O49"/>
    <mergeCell ref="B50:E50"/>
    <mergeCell ref="F50:G50"/>
    <mergeCell ref="H50:I51"/>
    <mergeCell ref="J50:L50"/>
    <mergeCell ref="M50:O50"/>
    <mergeCell ref="B51:E51"/>
    <mergeCell ref="F51:G51"/>
    <mergeCell ref="J51:L51"/>
    <mergeCell ref="M51:O51"/>
  </mergeCells>
  <conditionalFormatting sqref="F56">
    <cfRule type="cellIs" dxfId="137" priority="13" operator="equal">
      <formula>#REF!</formula>
    </cfRule>
    <cfRule type="cellIs" dxfId="136" priority="14" operator="equal">
      <formula>$T$39</formula>
    </cfRule>
  </conditionalFormatting>
  <conditionalFormatting sqref="O43:O45">
    <cfRule type="cellIs" dxfId="135" priority="1" operator="equal">
      <formula>$T$27</formula>
    </cfRule>
    <cfRule type="cellIs" dxfId="134" priority="2" operator="equal">
      <formula>$T$26</formula>
    </cfRule>
  </conditionalFormatting>
  <conditionalFormatting sqref="O47">
    <cfRule type="cellIs" dxfId="133" priority="3" operator="equal">
      <formula>$T$27</formula>
    </cfRule>
    <cfRule type="cellIs" dxfId="132" priority="4" operator="equal">
      <formula>$T$26</formula>
    </cfRule>
  </conditionalFormatting>
  <conditionalFormatting sqref="Q32:Q38">
    <cfRule type="cellIs" dxfId="131" priority="5" operator="equal">
      <formula>$T$27</formula>
    </cfRule>
    <cfRule type="cellIs" dxfId="130" priority="6" operator="equal">
      <formula>$T$26</formula>
    </cfRule>
  </conditionalFormatting>
  <dataValidations count="3">
    <dataValidation type="list" allowBlank="1" showInputMessage="1" showErrorMessage="1" sqref="Q32:Q38" xr:uid="{67B71CBE-BC33-4065-A3AE-605D35F06BF1}">
      <formula1>$T$26:$T$27</formula1>
    </dataValidation>
    <dataValidation type="list" allowBlank="1" showInputMessage="1" showErrorMessage="1" sqref="F56" xr:uid="{B9849C4D-2A00-48E0-9DDF-1C070F684AB3}">
      <formula1>$T$39:$T$52</formula1>
    </dataValidation>
    <dataValidation type="list" allowBlank="1" showInputMessage="1" showErrorMessage="1" sqref="Q40:Q52" xr:uid="{EAB6AC20-B64A-4521-A00E-7651EC6A27B1}">
      <formula1>$T$44:$T$45</formula1>
    </dataValidation>
  </dataValidations>
  <printOptions horizontalCentered="1"/>
  <pageMargins left="0.7" right="0.7" top="0.75" bottom="0.75" header="0.3" footer="0.3"/>
  <pageSetup paperSize="172" scale="28" orientation="landscape" horizontalDpi="1200" verticalDpi="12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803E2-742E-41EE-85E2-7CC26E8EB900}">
  <sheetPr codeName="Hoja6">
    <tabColor theme="9"/>
    <pageSetUpPr fitToPage="1"/>
  </sheetPr>
  <dimension ref="A2:P292"/>
  <sheetViews>
    <sheetView view="pageBreakPreview" zoomScale="80" zoomScaleNormal="40" zoomScaleSheetLayoutView="80" workbookViewId="0">
      <selection activeCell="H12" sqref="H12:M12"/>
    </sheetView>
  </sheetViews>
  <sheetFormatPr baseColWidth="10" defaultColWidth="10.69921875" defaultRowHeight="13.8" x14ac:dyDescent="0.25"/>
  <cols>
    <col min="1" max="1" width="4.5" style="9" customWidth="1"/>
    <col min="2" max="2" width="16.09765625" style="9" customWidth="1"/>
    <col min="3" max="3" width="18.19921875" style="9" customWidth="1"/>
    <col min="4" max="4" width="16.59765625" style="9" customWidth="1"/>
    <col min="5" max="5" width="19.69921875" style="9" customWidth="1"/>
    <col min="6" max="6" width="14.09765625" style="9" customWidth="1"/>
    <col min="7" max="7" width="12.09765625" style="9" customWidth="1"/>
    <col min="8" max="8" width="17" style="9" customWidth="1"/>
    <col min="9" max="9" width="22.69921875" style="9" customWidth="1"/>
    <col min="10" max="10" width="19.69921875" style="9" customWidth="1"/>
    <col min="11" max="11" width="23.69921875" style="9"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2</v>
      </c>
      <c r="E4" s="326"/>
      <c r="F4" s="326"/>
      <c r="G4" s="326"/>
      <c r="H4" s="326"/>
      <c r="I4" s="326"/>
      <c r="J4" s="326"/>
      <c r="K4" s="327"/>
      <c r="L4" s="321"/>
      <c r="M4" s="322"/>
    </row>
    <row r="5" spans="1:14" customFormat="1" ht="16.2" thickBot="1" x14ac:dyDescent="0.35">
      <c r="A5" s="9"/>
      <c r="B5" s="323"/>
      <c r="C5" s="324"/>
      <c r="D5" s="328" t="s">
        <v>269</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c r="H12" s="231" t="s">
        <v>467</v>
      </c>
      <c r="I12" s="232"/>
      <c r="J12" s="358">
        <v>45280</v>
      </c>
      <c r="K12" s="359"/>
      <c r="L12" s="359"/>
      <c r="M12" s="360"/>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6"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6" s="56" customFormat="1" x14ac:dyDescent="0.3">
      <c r="A18" s="55"/>
      <c r="B18" s="315"/>
      <c r="C18" s="315"/>
      <c r="D18" s="316"/>
      <c r="E18" s="316"/>
      <c r="F18" s="316"/>
      <c r="G18" s="316"/>
      <c r="H18" s="317" t="s">
        <v>136</v>
      </c>
      <c r="I18" s="318"/>
      <c r="J18" s="312" t="str">
        <f>'00 VERIFICACIÓN DOC'!R15</f>
        <v>N/A</v>
      </c>
      <c r="K18" s="313"/>
      <c r="L18" s="313"/>
      <c r="M18" s="314"/>
      <c r="N18" s="55"/>
    </row>
    <row r="19" spans="1:16" s="56" customFormat="1" x14ac:dyDescent="0.3">
      <c r="A19" s="55"/>
      <c r="B19" s="315"/>
      <c r="C19" s="315"/>
      <c r="D19" s="316"/>
      <c r="E19" s="316"/>
      <c r="F19" s="316"/>
      <c r="G19" s="316"/>
      <c r="H19" s="317" t="s">
        <v>136</v>
      </c>
      <c r="I19" s="318"/>
      <c r="J19" s="312" t="str">
        <f>'00 VERIFICACIÓN DOC'!R16</f>
        <v>N/A</v>
      </c>
      <c r="K19" s="313"/>
      <c r="L19" s="313"/>
      <c r="M19" s="314"/>
      <c r="N19" s="55"/>
    </row>
    <row r="20" spans="1:16" s="56" customFormat="1" x14ac:dyDescent="0.3">
      <c r="A20" s="55"/>
      <c r="B20" s="315"/>
      <c r="C20" s="315"/>
      <c r="D20" s="316"/>
      <c r="E20" s="316"/>
      <c r="F20" s="316"/>
      <c r="G20" s="316"/>
      <c r="H20" s="317" t="s">
        <v>136</v>
      </c>
      <c r="I20" s="318"/>
      <c r="J20" s="312" t="str">
        <f>'00 VERIFICACIÓN DOC'!R17</f>
        <v>N/A</v>
      </c>
      <c r="K20" s="313"/>
      <c r="L20" s="313"/>
      <c r="M20" s="314"/>
      <c r="N20" s="55"/>
    </row>
    <row r="21" spans="1:16"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6" ht="16.5" customHeight="1" x14ac:dyDescent="0.25">
      <c r="M22" s="27"/>
    </row>
    <row r="23" spans="1:16" x14ac:dyDescent="0.25">
      <c r="B23" s="108" t="s">
        <v>270</v>
      </c>
      <c r="C23" s="108"/>
      <c r="D23" s="108"/>
      <c r="E23" s="472" t="str">
        <f>+J16</f>
        <v>CYCO INGENIERÍA S.A.S.</v>
      </c>
      <c r="F23" s="473"/>
      <c r="G23" s="473"/>
      <c r="H23" s="473"/>
      <c r="I23" s="473"/>
      <c r="J23" s="473"/>
      <c r="K23" s="473"/>
      <c r="L23" s="473"/>
      <c r="M23" s="474"/>
    </row>
    <row r="24" spans="1:16" ht="16.5" customHeight="1" x14ac:dyDescent="0.3">
      <c r="B24" s="542" t="s">
        <v>271</v>
      </c>
      <c r="C24" s="543"/>
      <c r="D24" s="99" t="s">
        <v>272</v>
      </c>
      <c r="E24" s="100" t="s">
        <v>273</v>
      </c>
      <c r="F24" s="544" t="s">
        <v>274</v>
      </c>
      <c r="G24" s="545"/>
      <c r="H24" s="546" t="s">
        <v>275</v>
      </c>
      <c r="I24" s="547"/>
      <c r="J24" s="548"/>
      <c r="N24" s="9"/>
      <c r="O24" s="9"/>
      <c r="P24" s="27"/>
    </row>
    <row r="25" spans="1:16" ht="16.5" customHeight="1" x14ac:dyDescent="0.3">
      <c r="B25" s="549" t="s">
        <v>276</v>
      </c>
      <c r="C25" s="549"/>
      <c r="D25" s="88">
        <v>120</v>
      </c>
      <c r="E25" s="88">
        <f>+F46</f>
        <v>100</v>
      </c>
      <c r="F25" s="550">
        <f>(E28*((E25+E26+E27)/100))-E29</f>
        <v>1133178214.4199717</v>
      </c>
      <c r="G25" s="551"/>
      <c r="H25" s="101" t="s">
        <v>277</v>
      </c>
      <c r="I25" s="90">
        <v>2024</v>
      </c>
      <c r="J25" s="91"/>
      <c r="N25" s="9"/>
      <c r="O25" s="9"/>
      <c r="P25" s="27"/>
    </row>
    <row r="26" spans="1:16" ht="16.5" customHeight="1" x14ac:dyDescent="0.3">
      <c r="B26" s="549" t="s">
        <v>278</v>
      </c>
      <c r="C26" s="549"/>
      <c r="D26" s="88">
        <v>40</v>
      </c>
      <c r="E26" s="88">
        <f>+F89</f>
        <v>40</v>
      </c>
      <c r="F26" s="552"/>
      <c r="G26" s="553"/>
      <c r="H26" s="101" t="s">
        <v>279</v>
      </c>
      <c r="I26" s="94">
        <f>+D11</f>
        <v>980545587</v>
      </c>
      <c r="J26" s="95"/>
      <c r="N26" s="9"/>
      <c r="O26" s="9"/>
      <c r="P26" s="27"/>
    </row>
    <row r="27" spans="1:16" ht="16.5" customHeight="1" x14ac:dyDescent="0.3">
      <c r="B27" s="549" t="s">
        <v>280</v>
      </c>
      <c r="C27" s="549"/>
      <c r="D27" s="88">
        <v>40</v>
      </c>
      <c r="E27" s="88">
        <f>+F115</f>
        <v>20</v>
      </c>
      <c r="F27" s="552"/>
      <c r="G27" s="553"/>
      <c r="H27" s="101" t="s">
        <v>281</v>
      </c>
      <c r="I27" s="92">
        <f>+J11</f>
        <v>754.26583615384618</v>
      </c>
      <c r="J27" s="93"/>
      <c r="N27" s="9"/>
      <c r="O27" s="9"/>
      <c r="P27" s="27"/>
    </row>
    <row r="28" spans="1:16" ht="16.5" customHeight="1" x14ac:dyDescent="0.3">
      <c r="B28" s="549" t="s">
        <v>282</v>
      </c>
      <c r="C28" s="549"/>
      <c r="D28" s="88"/>
      <c r="E28" s="115">
        <f>+L36</f>
        <v>805471190</v>
      </c>
      <c r="F28" s="552"/>
      <c r="G28" s="553"/>
      <c r="H28" s="89"/>
      <c r="I28" s="89"/>
      <c r="J28" s="89"/>
      <c r="N28" s="9"/>
      <c r="O28" s="9"/>
      <c r="P28" s="27"/>
    </row>
    <row r="29" spans="1:16" ht="16.5" customHeight="1" x14ac:dyDescent="0.3">
      <c r="B29" s="549" t="s">
        <v>283</v>
      </c>
      <c r="C29" s="549"/>
      <c r="D29" s="88"/>
      <c r="E29" s="123">
        <f>+K129</f>
        <v>155575689.5800283</v>
      </c>
      <c r="F29" s="554"/>
      <c r="G29" s="555"/>
      <c r="H29" s="89"/>
      <c r="I29" s="89"/>
      <c r="J29" s="89"/>
      <c r="N29" s="9"/>
      <c r="O29" s="9"/>
      <c r="P29" s="27"/>
    </row>
    <row r="30" spans="1:16" x14ac:dyDescent="0.25">
      <c r="B30" s="30"/>
      <c r="C30" s="30"/>
      <c r="D30" s="30"/>
      <c r="E30" s="30"/>
      <c r="F30" s="30"/>
      <c r="G30" s="30"/>
      <c r="H30" s="30"/>
      <c r="I30" s="30"/>
      <c r="J30" s="30"/>
      <c r="K30" s="30"/>
      <c r="L30" s="30"/>
      <c r="M30" s="30"/>
    </row>
    <row r="31" spans="1:16" x14ac:dyDescent="0.25">
      <c r="B31" s="488" t="s">
        <v>284</v>
      </c>
      <c r="C31" s="488"/>
      <c r="D31" s="488"/>
      <c r="E31" s="488"/>
      <c r="F31" s="488"/>
      <c r="G31" s="488"/>
      <c r="H31" s="488"/>
      <c r="I31" s="488"/>
      <c r="J31" s="488"/>
      <c r="K31" s="488"/>
      <c r="L31" s="488"/>
      <c r="M31" s="488"/>
    </row>
    <row r="32" spans="1:16" s="26" customFormat="1" ht="13.2" customHeight="1" x14ac:dyDescent="0.3">
      <c r="B32" s="483" t="s">
        <v>285</v>
      </c>
      <c r="C32" s="483"/>
      <c r="D32" s="483"/>
      <c r="E32" s="483" t="s">
        <v>286</v>
      </c>
      <c r="F32" s="483"/>
      <c r="G32" s="483"/>
      <c r="H32" s="483"/>
      <c r="I32" s="483"/>
      <c r="J32" s="483"/>
      <c r="K32" s="483"/>
      <c r="L32" s="483" t="s">
        <v>287</v>
      </c>
      <c r="M32" s="483"/>
    </row>
    <row r="33" spans="2:14" s="26" customFormat="1" ht="13.2" customHeight="1" x14ac:dyDescent="0.3">
      <c r="B33" s="540" t="s">
        <v>288</v>
      </c>
      <c r="C33" s="540"/>
      <c r="D33" s="540"/>
      <c r="E33" s="541" t="s">
        <v>289</v>
      </c>
      <c r="F33" s="541"/>
      <c r="G33" s="541"/>
      <c r="H33" s="541"/>
      <c r="I33" s="541"/>
      <c r="J33" s="541"/>
      <c r="K33" s="541"/>
      <c r="L33" s="522">
        <v>805471190</v>
      </c>
      <c r="M33" s="522"/>
    </row>
    <row r="34" spans="2:14" s="26" customFormat="1" ht="13.2" customHeight="1" x14ac:dyDescent="0.3">
      <c r="B34" s="540" t="s">
        <v>290</v>
      </c>
      <c r="C34" s="540"/>
      <c r="D34" s="540"/>
      <c r="E34" s="541" t="s">
        <v>291</v>
      </c>
      <c r="F34" s="541"/>
      <c r="G34" s="541"/>
      <c r="H34" s="541"/>
      <c r="I34" s="541"/>
      <c r="J34" s="541"/>
      <c r="K34" s="541"/>
      <c r="L34" s="522"/>
      <c r="M34" s="522"/>
    </row>
    <row r="35" spans="2:14" s="26" customFormat="1" ht="13.2" customHeight="1" x14ac:dyDescent="0.3">
      <c r="B35" s="540" t="s">
        <v>292</v>
      </c>
      <c r="C35" s="540"/>
      <c r="D35" s="540"/>
      <c r="E35" s="541" t="s">
        <v>293</v>
      </c>
      <c r="F35" s="541"/>
      <c r="G35" s="541"/>
      <c r="H35" s="541"/>
      <c r="I35" s="541"/>
      <c r="J35" s="541"/>
      <c r="K35" s="541"/>
      <c r="L35" s="522"/>
      <c r="M35" s="522"/>
    </row>
    <row r="36" spans="2:14" s="26" customFormat="1" ht="13.2" customHeight="1" x14ac:dyDescent="0.3">
      <c r="B36" s="523" t="s">
        <v>294</v>
      </c>
      <c r="C36" s="524"/>
      <c r="D36" s="524"/>
      <c r="E36" s="524"/>
      <c r="F36" s="524"/>
      <c r="G36" s="524"/>
      <c r="H36" s="524"/>
      <c r="I36" s="524"/>
      <c r="J36" s="524"/>
      <c r="K36" s="525"/>
      <c r="L36" s="526">
        <f>MAX(L33:M35)</f>
        <v>805471190</v>
      </c>
      <c r="M36" s="526"/>
    </row>
    <row r="37" spans="2:14" s="26" customFormat="1" ht="13.2" customHeight="1" thickBot="1" x14ac:dyDescent="0.35">
      <c r="B37" s="110"/>
      <c r="C37" s="110"/>
      <c r="D37" s="110"/>
      <c r="E37" s="110"/>
      <c r="F37" s="110"/>
      <c r="G37" s="110"/>
      <c r="H37" s="110"/>
      <c r="I37" s="110"/>
      <c r="J37" s="110"/>
      <c r="K37" s="110"/>
      <c r="L37" s="111"/>
      <c r="M37" s="111"/>
    </row>
    <row r="38" spans="2:14" s="26" customFormat="1" ht="61.95" customHeight="1" thickBot="1" x14ac:dyDescent="0.35">
      <c r="B38" s="107" t="s">
        <v>295</v>
      </c>
      <c r="C38" s="113" t="s">
        <v>150</v>
      </c>
      <c r="D38" s="110"/>
      <c r="E38" s="114" t="s">
        <v>296</v>
      </c>
      <c r="F38" s="463" t="s">
        <v>466</v>
      </c>
      <c r="G38" s="463"/>
      <c r="H38" s="463"/>
      <c r="I38" s="463"/>
      <c r="J38" s="463"/>
      <c r="K38" s="463"/>
      <c r="L38" s="463"/>
      <c r="M38" s="464"/>
    </row>
    <row r="39" spans="2:14" s="26" customFormat="1" ht="13.2" customHeight="1" x14ac:dyDescent="0.3"/>
    <row r="40" spans="2:14" x14ac:dyDescent="0.25">
      <c r="B40" s="488" t="s">
        <v>297</v>
      </c>
      <c r="C40" s="488"/>
      <c r="D40" s="488"/>
      <c r="E40" s="488"/>
      <c r="F40" s="488"/>
      <c r="G40" s="488"/>
      <c r="H40" s="488"/>
      <c r="I40" s="488"/>
      <c r="J40" s="488"/>
      <c r="K40" s="488"/>
      <c r="L40" s="488"/>
      <c r="M40" s="488"/>
    </row>
    <row r="41" spans="2:14" s="26" customFormat="1" ht="13.2" customHeight="1" x14ac:dyDescent="0.3">
      <c r="B41" s="527" t="s">
        <v>298</v>
      </c>
      <c r="C41" s="528"/>
      <c r="D41" s="529"/>
      <c r="E41" s="180">
        <v>3228812210</v>
      </c>
      <c r="F41" s="530">
        <f>IF(E42&gt;0,(ROUND((E42/(I27*E43)),2)),0)</f>
        <v>6.57</v>
      </c>
    </row>
    <row r="42" spans="2:14" s="26" customFormat="1" ht="13.2" customHeight="1" x14ac:dyDescent="0.3">
      <c r="B42" s="527" t="s">
        <v>299</v>
      </c>
      <c r="C42" s="528"/>
      <c r="D42" s="529"/>
      <c r="E42" s="102">
        <f>SUM(E52:E80)</f>
        <v>2479.4172999999996</v>
      </c>
      <c r="F42" s="531"/>
      <c r="H42" s="26" t="s">
        <v>300</v>
      </c>
    </row>
    <row r="43" spans="2:14" s="26" customFormat="1" ht="13.2" customHeight="1" x14ac:dyDescent="0.3">
      <c r="B43" s="533" t="s">
        <v>301</v>
      </c>
      <c r="C43" s="534"/>
      <c r="D43" s="535"/>
      <c r="E43" s="103">
        <f>+'FORMATO 2'!N29</f>
        <v>0.5</v>
      </c>
      <c r="F43" s="531"/>
      <c r="H43" s="514" t="s">
        <v>302</v>
      </c>
      <c r="I43" s="514"/>
      <c r="J43" s="514"/>
      <c r="K43" s="514"/>
      <c r="L43" s="514"/>
      <c r="M43" s="514"/>
    </row>
    <row r="44" spans="2:14" s="26" customFormat="1" ht="13.2" customHeight="1" x14ac:dyDescent="0.3">
      <c r="B44" s="536" t="s">
        <v>303</v>
      </c>
      <c r="C44" s="537"/>
      <c r="D44" s="537"/>
      <c r="E44" s="538"/>
      <c r="F44" s="532"/>
      <c r="H44" s="514" t="s">
        <v>304</v>
      </c>
      <c r="I44" s="514"/>
      <c r="J44" s="514"/>
      <c r="K44" s="514"/>
      <c r="L44" s="514"/>
      <c r="M44" s="514"/>
    </row>
    <row r="45" spans="2:14" s="26" customFormat="1" ht="13.2" customHeight="1" x14ac:dyDescent="0.3">
      <c r="B45" s="87" t="s">
        <v>305</v>
      </c>
      <c r="C45" s="87" t="s">
        <v>306</v>
      </c>
      <c r="D45" s="539" t="s">
        <v>307</v>
      </c>
      <c r="E45" s="539"/>
      <c r="F45" s="87" t="s">
        <v>307</v>
      </c>
      <c r="H45" s="514"/>
      <c r="I45" s="514"/>
      <c r="J45" s="514"/>
      <c r="K45" s="514"/>
      <c r="L45" s="514"/>
      <c r="M45" s="514"/>
    </row>
    <row r="46" spans="2:14" s="26" customFormat="1" ht="13.2" customHeight="1" x14ac:dyDescent="0.3">
      <c r="B46" s="96">
        <v>0</v>
      </c>
      <c r="C46" s="96">
        <v>3</v>
      </c>
      <c r="D46" s="504">
        <v>60</v>
      </c>
      <c r="E46" s="504"/>
      <c r="F46" s="511">
        <f>IF(F41&lt;C46,D46,IF(AND(F41&gt;=B47,F41&lt;C47),D47,IF(AND(F41&gt;=B48,F41&lt;C48),D48,D49)))</f>
        <v>100</v>
      </c>
      <c r="H46" s="514" t="s">
        <v>308</v>
      </c>
      <c r="I46" s="514"/>
      <c r="J46" s="514"/>
      <c r="K46" s="514"/>
      <c r="L46" s="514"/>
      <c r="M46" s="514"/>
    </row>
    <row r="47" spans="2:14" s="26" customFormat="1" ht="13.2" customHeight="1" x14ac:dyDescent="0.3">
      <c r="B47" s="96">
        <v>3</v>
      </c>
      <c r="C47" s="96">
        <v>6</v>
      </c>
      <c r="D47" s="504">
        <v>80</v>
      </c>
      <c r="E47" s="504"/>
      <c r="F47" s="512"/>
    </row>
    <row r="48" spans="2:14" ht="16.5" customHeight="1" thickBot="1" x14ac:dyDescent="0.3">
      <c r="B48" s="96">
        <v>6</v>
      </c>
      <c r="C48" s="96">
        <v>10</v>
      </c>
      <c r="D48" s="504">
        <v>100</v>
      </c>
      <c r="E48" s="504"/>
      <c r="F48" s="512"/>
      <c r="I48" s="1"/>
      <c r="J48" s="1"/>
      <c r="K48" s="1"/>
      <c r="L48" s="1"/>
      <c r="M48" s="1"/>
      <c r="N48" s="9"/>
    </row>
    <row r="49" spans="2:13" ht="14.4" customHeight="1" thickBot="1" x14ac:dyDescent="0.3">
      <c r="B49" s="96">
        <v>10</v>
      </c>
      <c r="C49" s="96" t="s">
        <v>309</v>
      </c>
      <c r="D49" s="504">
        <v>120</v>
      </c>
      <c r="E49" s="504"/>
      <c r="F49" s="513"/>
      <c r="H49" s="107" t="s">
        <v>295</v>
      </c>
      <c r="I49" s="112" t="s">
        <v>150</v>
      </c>
    </row>
    <row r="50" spans="2:13" ht="16.2" thickBot="1" x14ac:dyDescent="0.35">
      <c r="B50" s="89"/>
      <c r="C50" s="89"/>
      <c r="D50" s="89"/>
      <c r="E50" s="89"/>
      <c r="F50" s="89"/>
    </row>
    <row r="51" spans="2:13" ht="33" thickBot="1" x14ac:dyDescent="0.35">
      <c r="B51" s="181" t="s">
        <v>310</v>
      </c>
      <c r="C51" s="181" t="s">
        <v>311</v>
      </c>
      <c r="D51" s="182" t="s">
        <v>312</v>
      </c>
      <c r="E51" s="181" t="s">
        <v>313</v>
      </c>
      <c r="F51" s="89"/>
      <c r="H51" s="107" t="s">
        <v>314</v>
      </c>
      <c r="I51" s="561" t="s">
        <v>315</v>
      </c>
      <c r="J51" s="562"/>
      <c r="K51" s="562"/>
      <c r="L51" s="562"/>
      <c r="M51" s="563"/>
    </row>
    <row r="52" spans="2:13" ht="15.6" x14ac:dyDescent="0.3">
      <c r="B52" s="183">
        <v>1</v>
      </c>
      <c r="C52" s="183">
        <v>24.2</v>
      </c>
      <c r="D52" s="184">
        <v>0.5</v>
      </c>
      <c r="E52" s="195">
        <f>+C52*D52</f>
        <v>12.1</v>
      </c>
      <c r="F52" s="89"/>
    </row>
    <row r="53" spans="2:13" ht="15.6" x14ac:dyDescent="0.3">
      <c r="B53" s="183">
        <v>2</v>
      </c>
      <c r="C53" s="183">
        <v>59.03</v>
      </c>
      <c r="D53" s="184">
        <v>0.5</v>
      </c>
      <c r="E53" s="195">
        <f t="shared" ref="E53:E80" si="0">+C53*D53</f>
        <v>29.515000000000001</v>
      </c>
      <c r="F53" s="89"/>
    </row>
    <row r="54" spans="2:13" ht="15.6" x14ac:dyDescent="0.3">
      <c r="B54" s="183">
        <v>3</v>
      </c>
      <c r="C54" s="183">
        <v>21.64</v>
      </c>
      <c r="D54" s="184">
        <v>0.5</v>
      </c>
      <c r="E54" s="195">
        <f t="shared" si="0"/>
        <v>10.82</v>
      </c>
      <c r="F54" s="89"/>
    </row>
    <row r="55" spans="2:13" ht="15.6" x14ac:dyDescent="0.3">
      <c r="B55" s="183">
        <v>4</v>
      </c>
      <c r="C55" s="183">
        <v>20.49</v>
      </c>
      <c r="D55" s="184">
        <v>0.5</v>
      </c>
      <c r="E55" s="195">
        <f t="shared" si="0"/>
        <v>10.244999999999999</v>
      </c>
      <c r="F55" s="89"/>
    </row>
    <row r="56" spans="2:13" ht="15.6" x14ac:dyDescent="0.3">
      <c r="B56" s="183">
        <v>5</v>
      </c>
      <c r="C56" s="183">
        <v>35.67</v>
      </c>
      <c r="D56" s="184">
        <v>0.5</v>
      </c>
      <c r="E56" s="195">
        <f t="shared" si="0"/>
        <v>17.835000000000001</v>
      </c>
      <c r="F56" s="89"/>
      <c r="H56" s="196"/>
    </row>
    <row r="57" spans="2:13" ht="15.6" x14ac:dyDescent="0.3">
      <c r="B57" s="183">
        <v>6</v>
      </c>
      <c r="C57" s="183">
        <v>58.19</v>
      </c>
      <c r="D57" s="184">
        <v>0.5</v>
      </c>
      <c r="E57" s="195">
        <f t="shared" si="0"/>
        <v>29.094999999999999</v>
      </c>
      <c r="F57" s="89"/>
    </row>
    <row r="58" spans="2:13" ht="15.6" x14ac:dyDescent="0.3">
      <c r="B58" s="183">
        <v>7</v>
      </c>
      <c r="C58" s="183">
        <v>124.79</v>
      </c>
      <c r="D58" s="184">
        <v>1</v>
      </c>
      <c r="E58" s="195">
        <f t="shared" si="0"/>
        <v>124.79</v>
      </c>
      <c r="F58" s="89"/>
    </row>
    <row r="59" spans="2:13" ht="15.6" x14ac:dyDescent="0.3">
      <c r="B59" s="183">
        <v>8</v>
      </c>
      <c r="C59" s="183">
        <v>82.54</v>
      </c>
      <c r="D59" s="184">
        <v>0.97</v>
      </c>
      <c r="E59" s="195">
        <f t="shared" si="0"/>
        <v>80.063800000000001</v>
      </c>
      <c r="F59" s="89"/>
    </row>
    <row r="60" spans="2:13" ht="15.6" x14ac:dyDescent="0.3">
      <c r="B60" s="183">
        <v>9</v>
      </c>
      <c r="C60" s="183">
        <v>63.97</v>
      </c>
      <c r="D60" s="184">
        <v>1</v>
      </c>
      <c r="E60" s="195">
        <f t="shared" si="0"/>
        <v>63.97</v>
      </c>
      <c r="F60" s="89"/>
    </row>
    <row r="61" spans="2:13" ht="15.6" x14ac:dyDescent="0.3">
      <c r="B61" s="183">
        <v>10</v>
      </c>
      <c r="C61" s="183">
        <v>71.8</v>
      </c>
      <c r="D61" s="184">
        <v>0.97</v>
      </c>
      <c r="E61" s="195">
        <f t="shared" si="0"/>
        <v>69.646000000000001</v>
      </c>
      <c r="F61" s="89"/>
    </row>
    <row r="62" spans="2:13" ht="15.6" x14ac:dyDescent="0.3">
      <c r="B62" s="183">
        <v>11</v>
      </c>
      <c r="C62" s="183">
        <v>37.299999999999997</v>
      </c>
      <c r="D62" s="184">
        <v>0.97</v>
      </c>
      <c r="E62" s="195">
        <f t="shared" si="0"/>
        <v>36.180999999999997</v>
      </c>
      <c r="F62" s="89"/>
    </row>
    <row r="63" spans="2:13" ht="15.6" x14ac:dyDescent="0.3">
      <c r="B63" s="183">
        <v>12</v>
      </c>
      <c r="C63" s="183">
        <v>40.28</v>
      </c>
      <c r="D63" s="184">
        <v>0.5</v>
      </c>
      <c r="E63" s="195">
        <f t="shared" ref="E63:E64" si="1">+C63*D63</f>
        <v>20.14</v>
      </c>
      <c r="F63" s="89"/>
    </row>
    <row r="64" spans="2:13" ht="15.6" x14ac:dyDescent="0.3">
      <c r="B64" s="183">
        <v>13</v>
      </c>
      <c r="C64" s="183">
        <v>41.17</v>
      </c>
      <c r="D64" s="184">
        <v>0.7</v>
      </c>
      <c r="E64" s="195">
        <f t="shared" si="1"/>
        <v>28.818999999999999</v>
      </c>
      <c r="F64" s="89"/>
    </row>
    <row r="65" spans="2:6" ht="15.6" x14ac:dyDescent="0.3">
      <c r="B65" s="183">
        <v>14</v>
      </c>
      <c r="C65" s="183">
        <v>337.75</v>
      </c>
      <c r="D65" s="184">
        <v>0.97</v>
      </c>
      <c r="E65" s="195">
        <f t="shared" si="0"/>
        <v>327.61750000000001</v>
      </c>
      <c r="F65" s="89"/>
    </row>
    <row r="66" spans="2:6" ht="15.6" x14ac:dyDescent="0.3">
      <c r="B66" s="183">
        <v>15</v>
      </c>
      <c r="C66" s="183">
        <v>49</v>
      </c>
      <c r="D66" s="184">
        <v>1</v>
      </c>
      <c r="E66" s="195">
        <f t="shared" si="0"/>
        <v>49</v>
      </c>
      <c r="F66" s="89"/>
    </row>
    <row r="67" spans="2:6" ht="15.6" x14ac:dyDescent="0.3">
      <c r="B67" s="183">
        <v>16</v>
      </c>
      <c r="C67" s="183">
        <v>101.02</v>
      </c>
      <c r="D67" s="184">
        <v>1</v>
      </c>
      <c r="E67" s="195">
        <f t="shared" ref="E67:E68" si="2">+C67*D67</f>
        <v>101.02</v>
      </c>
      <c r="F67" s="89"/>
    </row>
    <row r="68" spans="2:6" ht="15.6" x14ac:dyDescent="0.3">
      <c r="B68" s="183">
        <v>17</v>
      </c>
      <c r="C68" s="183">
        <v>183.75</v>
      </c>
      <c r="D68" s="184">
        <v>1</v>
      </c>
      <c r="E68" s="195">
        <f t="shared" si="2"/>
        <v>183.75</v>
      </c>
      <c r="F68" s="89"/>
    </row>
    <row r="69" spans="2:6" ht="15.6" x14ac:dyDescent="0.3">
      <c r="B69" s="183">
        <v>18</v>
      </c>
      <c r="C69" s="183">
        <v>145.53</v>
      </c>
      <c r="D69" s="184">
        <v>1</v>
      </c>
      <c r="E69" s="195">
        <f t="shared" si="0"/>
        <v>145.53</v>
      </c>
      <c r="F69" s="89"/>
    </row>
    <row r="70" spans="2:6" ht="15.6" x14ac:dyDescent="0.3">
      <c r="B70" s="183">
        <v>19</v>
      </c>
      <c r="C70" s="183">
        <v>100</v>
      </c>
      <c r="D70" s="184">
        <v>1</v>
      </c>
      <c r="E70" s="195">
        <f t="shared" si="0"/>
        <v>100</v>
      </c>
      <c r="F70" s="89"/>
    </row>
    <row r="71" spans="2:6" ht="15.6" x14ac:dyDescent="0.3">
      <c r="B71" s="183">
        <v>20</v>
      </c>
      <c r="C71" s="183">
        <v>22.04</v>
      </c>
      <c r="D71" s="184">
        <v>1</v>
      </c>
      <c r="E71" s="195">
        <f t="shared" ref="E71" si="3">+C71*D71</f>
        <v>22.04</v>
      </c>
      <c r="F71" s="89"/>
    </row>
    <row r="72" spans="2:6" ht="15.6" x14ac:dyDescent="0.3">
      <c r="B72" s="183">
        <v>21</v>
      </c>
      <c r="C72" s="183">
        <v>53.3</v>
      </c>
      <c r="D72" s="184">
        <v>1</v>
      </c>
      <c r="E72" s="195">
        <f t="shared" si="0"/>
        <v>53.3</v>
      </c>
      <c r="F72" s="89"/>
    </row>
    <row r="73" spans="2:6" ht="15.6" x14ac:dyDescent="0.3">
      <c r="B73" s="183">
        <v>22</v>
      </c>
      <c r="C73" s="183">
        <v>145.65</v>
      </c>
      <c r="D73" s="184">
        <v>1</v>
      </c>
      <c r="E73" s="195">
        <f t="shared" ref="E73" si="4">+C73*D73</f>
        <v>145.65</v>
      </c>
      <c r="F73" s="89"/>
    </row>
    <row r="74" spans="2:6" ht="15.6" x14ac:dyDescent="0.3">
      <c r="B74" s="183">
        <v>23</v>
      </c>
      <c r="C74" s="183">
        <v>99.99</v>
      </c>
      <c r="D74" s="184">
        <v>1</v>
      </c>
      <c r="E74" s="195">
        <f t="shared" si="0"/>
        <v>99.99</v>
      </c>
      <c r="F74" s="89"/>
    </row>
    <row r="75" spans="2:6" ht="15.6" x14ac:dyDescent="0.3">
      <c r="B75" s="183">
        <v>24</v>
      </c>
      <c r="C75" s="183">
        <v>16.16</v>
      </c>
      <c r="D75" s="184">
        <v>1</v>
      </c>
      <c r="E75" s="195">
        <f t="shared" ref="E75" si="5">+C75*D75</f>
        <v>16.16</v>
      </c>
      <c r="F75" s="89"/>
    </row>
    <row r="76" spans="2:6" ht="15.6" x14ac:dyDescent="0.3">
      <c r="B76" s="183">
        <v>25</v>
      </c>
      <c r="C76" s="183">
        <v>23.58</v>
      </c>
      <c r="D76" s="184">
        <v>1</v>
      </c>
      <c r="E76" s="195">
        <f t="shared" si="0"/>
        <v>23.58</v>
      </c>
      <c r="F76" s="89"/>
    </row>
    <row r="77" spans="2:6" ht="15.6" x14ac:dyDescent="0.3">
      <c r="B77" s="183">
        <v>26</v>
      </c>
      <c r="C77" s="183">
        <v>32.54</v>
      </c>
      <c r="D77" s="184">
        <v>1</v>
      </c>
      <c r="E77" s="195">
        <f t="shared" ref="E77" si="6">+C77*D77</f>
        <v>32.54</v>
      </c>
      <c r="F77" s="89"/>
    </row>
    <row r="78" spans="2:6" ht="15.6" x14ac:dyDescent="0.3">
      <c r="B78" s="183">
        <v>27</v>
      </c>
      <c r="C78" s="183">
        <v>437.88</v>
      </c>
      <c r="D78" s="184">
        <v>1</v>
      </c>
      <c r="E78" s="195">
        <f t="shared" si="0"/>
        <v>437.88</v>
      </c>
      <c r="F78" s="89"/>
    </row>
    <row r="79" spans="2:6" ht="15.6" x14ac:dyDescent="0.3">
      <c r="B79" s="183">
        <v>28</v>
      </c>
      <c r="C79" s="183">
        <v>208.14</v>
      </c>
      <c r="D79" s="184">
        <v>1</v>
      </c>
      <c r="E79" s="195">
        <f t="shared" ref="E79" si="7">+C79*D79</f>
        <v>208.14</v>
      </c>
      <c r="F79" s="89"/>
    </row>
    <row r="80" spans="2:6" ht="15.6" x14ac:dyDescent="0.3">
      <c r="B80" s="183">
        <v>29</v>
      </c>
      <c r="C80" s="183"/>
      <c r="D80" s="184"/>
      <c r="E80" s="195">
        <f t="shared" si="0"/>
        <v>0</v>
      </c>
      <c r="F80" s="89"/>
    </row>
    <row r="81" spans="2:13" ht="15.6" x14ac:dyDescent="0.3">
      <c r="B81" s="89"/>
      <c r="C81" s="89"/>
      <c r="D81" s="89"/>
      <c r="E81" s="89"/>
      <c r="F81" s="89"/>
    </row>
    <row r="82" spans="2:13" ht="15.6" x14ac:dyDescent="0.3">
      <c r="B82" s="89"/>
      <c r="C82" s="89"/>
      <c r="D82" s="89"/>
      <c r="E82" s="89"/>
      <c r="F82" s="89"/>
    </row>
    <row r="83" spans="2:13" x14ac:dyDescent="0.25">
      <c r="B83" s="488" t="s">
        <v>316</v>
      </c>
      <c r="C83" s="488"/>
      <c r="D83" s="488"/>
      <c r="E83" s="488"/>
      <c r="F83" s="488"/>
      <c r="G83" s="488"/>
      <c r="H83" s="488"/>
      <c r="I83" s="488"/>
      <c r="J83" s="488"/>
      <c r="K83" s="488"/>
      <c r="L83" s="488"/>
      <c r="M83" s="488"/>
    </row>
    <row r="84" spans="2:13" ht="16.5" customHeight="1" x14ac:dyDescent="0.3">
      <c r="B84" s="515" t="str">
        <f>CONCATENATE("Experiencia (Individual o Consorciado) ")</f>
        <v xml:space="preserve">Experiencia (Individual o Consorciado) </v>
      </c>
      <c r="C84" s="515"/>
      <c r="D84" s="515"/>
      <c r="E84" s="515"/>
      <c r="F84" s="515"/>
    </row>
    <row r="85" spans="2:13" ht="16.5" customHeight="1" x14ac:dyDescent="0.3">
      <c r="B85" s="104" t="s">
        <v>317</v>
      </c>
      <c r="C85" s="516">
        <v>293561577</v>
      </c>
      <c r="D85" s="516"/>
      <c r="E85" s="516"/>
      <c r="F85" s="516"/>
    </row>
    <row r="86" spans="2:13" ht="16.5" customHeight="1" x14ac:dyDescent="0.3">
      <c r="B86" s="104" t="s">
        <v>318</v>
      </c>
      <c r="C86" s="516">
        <v>24796674</v>
      </c>
      <c r="D86" s="516"/>
      <c r="E86" s="516"/>
      <c r="F86" s="516"/>
    </row>
    <row r="87" spans="2:13" ht="16.5" customHeight="1" x14ac:dyDescent="0.25">
      <c r="B87" s="517" t="s">
        <v>319</v>
      </c>
      <c r="C87" s="518"/>
      <c r="D87" s="519"/>
      <c r="E87" s="520">
        <f>IF(C85&gt;0,(ROUND((C85/C86),4)),0)</f>
        <v>11.838699999999999</v>
      </c>
      <c r="F87" s="521"/>
    </row>
    <row r="88" spans="2:13" ht="16.5" customHeight="1" x14ac:dyDescent="0.25">
      <c r="B88" s="87" t="s">
        <v>320</v>
      </c>
      <c r="C88" s="87" t="s">
        <v>321</v>
      </c>
      <c r="D88" s="539" t="s">
        <v>322</v>
      </c>
      <c r="E88" s="539"/>
      <c r="F88" s="87" t="s">
        <v>307</v>
      </c>
    </row>
    <row r="89" spans="2:13" ht="16.5" customHeight="1" x14ac:dyDescent="0.25">
      <c r="B89" s="96">
        <v>0</v>
      </c>
      <c r="C89" s="96">
        <v>0.5</v>
      </c>
      <c r="D89" s="504">
        <v>20</v>
      </c>
      <c r="E89" s="504"/>
      <c r="F89" s="487">
        <f>IF(E87&lt;C89,D89,IF(AND(E87&gt;=B90,E87&lt;C90),D90,IF(AND(E87&gt;=B91,E87&lt;C91),D91,IF(AND(E87&lt;=B92,E87&gt;C92),D89,D93))))</f>
        <v>40</v>
      </c>
    </row>
    <row r="90" spans="2:13" ht="16.5" customHeight="1" x14ac:dyDescent="0.25">
      <c r="B90" s="96">
        <v>0.5</v>
      </c>
      <c r="C90" s="96">
        <v>0.75</v>
      </c>
      <c r="D90" s="504">
        <v>25</v>
      </c>
      <c r="E90" s="504"/>
      <c r="F90" s="487"/>
    </row>
    <row r="91" spans="2:13" ht="16.5" customHeight="1" x14ac:dyDescent="0.25">
      <c r="B91" s="96">
        <v>0.75</v>
      </c>
      <c r="C91" s="96">
        <v>1</v>
      </c>
      <c r="D91" s="504">
        <v>30</v>
      </c>
      <c r="E91" s="504"/>
      <c r="F91" s="487"/>
    </row>
    <row r="92" spans="2:13" ht="16.5" customHeight="1" thickBot="1" x14ac:dyDescent="0.3">
      <c r="B92" s="96">
        <v>1</v>
      </c>
      <c r="C92" s="96">
        <v>1.5</v>
      </c>
      <c r="D92" s="504">
        <v>35</v>
      </c>
      <c r="E92" s="504"/>
      <c r="F92" s="487"/>
    </row>
    <row r="93" spans="2:13" ht="16.5" customHeight="1" thickBot="1" x14ac:dyDescent="0.3">
      <c r="B93" s="96">
        <v>1.5</v>
      </c>
      <c r="C93" s="96"/>
      <c r="D93" s="504">
        <v>40</v>
      </c>
      <c r="E93" s="504"/>
      <c r="F93" s="487"/>
      <c r="H93" s="107" t="s">
        <v>295</v>
      </c>
      <c r="I93" s="112" t="s">
        <v>150</v>
      </c>
    </row>
    <row r="95" spans="2:13" x14ac:dyDescent="0.25">
      <c r="B95" s="488" t="s">
        <v>323</v>
      </c>
      <c r="C95" s="488"/>
      <c r="D95" s="488"/>
      <c r="E95" s="488"/>
      <c r="F95" s="488"/>
      <c r="G95" s="488"/>
      <c r="H95" s="488"/>
      <c r="I95" s="488"/>
      <c r="J95" s="488"/>
      <c r="K95" s="488"/>
      <c r="L95" s="488"/>
      <c r="M95" s="488"/>
    </row>
    <row r="96" spans="2:13" x14ac:dyDescent="0.25">
      <c r="B96" s="505" t="s">
        <v>324</v>
      </c>
      <c r="C96" s="505"/>
      <c r="D96" s="505"/>
      <c r="E96" s="505"/>
      <c r="F96" s="505"/>
      <c r="G96" s="505"/>
      <c r="H96" s="505"/>
      <c r="I96" s="505"/>
      <c r="J96" s="505"/>
      <c r="K96" s="505"/>
      <c r="L96" s="505"/>
      <c r="M96" s="505"/>
    </row>
    <row r="97" spans="2:13" ht="23.4" customHeight="1" x14ac:dyDescent="0.25">
      <c r="B97" s="267" t="s">
        <v>157</v>
      </c>
      <c r="C97" s="269"/>
      <c r="D97" s="508" t="s">
        <v>325</v>
      </c>
      <c r="E97" s="269"/>
      <c r="F97" s="509" t="s">
        <v>326</v>
      </c>
      <c r="G97" s="510"/>
      <c r="H97" s="267" t="s">
        <v>327</v>
      </c>
      <c r="I97" s="269"/>
      <c r="J97" s="506" t="s">
        <v>328</v>
      </c>
      <c r="K97" s="507"/>
      <c r="L97" s="267" t="s">
        <v>329</v>
      </c>
      <c r="M97" s="269"/>
    </row>
    <row r="98" spans="2:13" ht="23.4" customHeight="1" x14ac:dyDescent="0.25">
      <c r="B98" s="506"/>
      <c r="C98" s="507"/>
      <c r="D98" s="506"/>
      <c r="E98" s="507"/>
      <c r="F98" s="506"/>
      <c r="G98" s="507"/>
      <c r="H98" s="506"/>
      <c r="I98" s="507"/>
      <c r="J98" s="34" t="s">
        <v>40</v>
      </c>
      <c r="K98" s="34" t="s">
        <v>330</v>
      </c>
      <c r="L98" s="506"/>
      <c r="M98" s="507"/>
    </row>
    <row r="99" spans="2:13" ht="37.950000000000003" customHeight="1" x14ac:dyDescent="0.25">
      <c r="B99" s="497" t="s">
        <v>14</v>
      </c>
      <c r="C99" s="498"/>
      <c r="D99" s="499" t="s">
        <v>331</v>
      </c>
      <c r="E99" s="314"/>
      <c r="F99" s="312" t="s">
        <v>332</v>
      </c>
      <c r="G99" s="314"/>
      <c r="H99" s="560" t="s">
        <v>17</v>
      </c>
      <c r="I99" s="314"/>
      <c r="J99" s="33" t="s">
        <v>333</v>
      </c>
      <c r="K99" s="33"/>
      <c r="L99" s="495" t="s">
        <v>334</v>
      </c>
      <c r="M99" s="496"/>
    </row>
    <row r="100" spans="2:13" ht="40.200000000000003" customHeight="1" x14ac:dyDescent="0.25">
      <c r="B100" s="497"/>
      <c r="C100" s="498"/>
      <c r="D100" s="499"/>
      <c r="E100" s="503"/>
      <c r="F100" s="312"/>
      <c r="G100" s="314"/>
      <c r="H100" s="312"/>
      <c r="I100" s="314"/>
      <c r="J100" s="33"/>
      <c r="K100" s="33"/>
      <c r="L100" s="495"/>
      <c r="M100" s="496"/>
    </row>
    <row r="101" spans="2:13" ht="25.2" customHeight="1" x14ac:dyDescent="0.25">
      <c r="B101" s="497"/>
      <c r="C101" s="498"/>
      <c r="D101" s="499"/>
      <c r="E101" s="314"/>
      <c r="F101" s="312"/>
      <c r="G101" s="314"/>
      <c r="H101" s="312"/>
      <c r="I101" s="314"/>
      <c r="J101" s="33"/>
      <c r="K101" s="33"/>
      <c r="L101" s="495"/>
      <c r="M101" s="496"/>
    </row>
    <row r="102" spans="2:13" ht="25.2" customHeight="1" x14ac:dyDescent="0.25">
      <c r="B102" s="497"/>
      <c r="C102" s="498"/>
      <c r="D102" s="499"/>
      <c r="E102" s="314"/>
      <c r="F102" s="312"/>
      <c r="G102" s="314"/>
      <c r="H102" s="312"/>
      <c r="I102" s="314"/>
      <c r="J102" s="33"/>
      <c r="K102" s="33"/>
      <c r="L102" s="495"/>
      <c r="M102" s="496"/>
    </row>
    <row r="103" spans="2:13" ht="25.2" customHeight="1" x14ac:dyDescent="0.25">
      <c r="B103" s="497"/>
      <c r="C103" s="498"/>
      <c r="D103" s="499"/>
      <c r="E103" s="314"/>
      <c r="F103" s="312"/>
      <c r="G103" s="314"/>
      <c r="H103" s="312"/>
      <c r="I103" s="314"/>
      <c r="J103" s="33"/>
      <c r="K103" s="33"/>
      <c r="L103" s="495"/>
      <c r="M103" s="496"/>
    </row>
    <row r="104" spans="2:13" ht="25.2" customHeight="1" x14ac:dyDescent="0.25">
      <c r="B104" s="497"/>
      <c r="C104" s="498"/>
      <c r="D104" s="499"/>
      <c r="E104" s="314"/>
      <c r="F104" s="312"/>
      <c r="G104" s="314"/>
      <c r="H104" s="312"/>
      <c r="I104" s="314"/>
      <c r="J104" s="33"/>
      <c r="K104" s="33"/>
      <c r="L104" s="495"/>
      <c r="M104" s="496"/>
    </row>
    <row r="105" spans="2:13" ht="19.2" customHeight="1" x14ac:dyDescent="0.25">
      <c r="B105" s="497"/>
      <c r="C105" s="498"/>
      <c r="D105" s="499"/>
      <c r="E105" s="314"/>
      <c r="F105" s="312"/>
      <c r="G105" s="314"/>
      <c r="H105" s="312"/>
      <c r="I105" s="314"/>
      <c r="J105" s="33"/>
      <c r="K105" s="33"/>
      <c r="L105" s="495"/>
      <c r="M105" s="496"/>
    </row>
    <row r="106" spans="2:13" ht="19.2" customHeight="1" x14ac:dyDescent="0.25">
      <c r="B106" s="497"/>
      <c r="C106" s="498"/>
      <c r="D106" s="499"/>
      <c r="E106" s="314"/>
      <c r="F106" s="312"/>
      <c r="G106" s="314"/>
      <c r="H106" s="312"/>
      <c r="I106" s="314"/>
      <c r="J106" s="33"/>
      <c r="K106" s="33"/>
      <c r="L106" s="495"/>
      <c r="M106" s="496"/>
    </row>
    <row r="107" spans="2:13" ht="19.2" customHeight="1" x14ac:dyDescent="0.25">
      <c r="B107" s="497"/>
      <c r="C107" s="498"/>
      <c r="D107" s="499"/>
      <c r="E107" s="314"/>
      <c r="F107" s="312"/>
      <c r="G107" s="314"/>
      <c r="H107" s="312"/>
      <c r="I107" s="314"/>
      <c r="J107" s="33"/>
      <c r="K107" s="33"/>
      <c r="L107" s="495"/>
      <c r="M107" s="496"/>
    </row>
    <row r="108" spans="2:13" ht="19.2" customHeight="1" x14ac:dyDescent="0.25">
      <c r="B108" s="497"/>
      <c r="C108" s="498"/>
      <c r="D108" s="499"/>
      <c r="E108" s="314"/>
      <c r="F108" s="312"/>
      <c r="G108" s="314"/>
      <c r="H108" s="312"/>
      <c r="I108" s="314"/>
      <c r="J108" s="33"/>
      <c r="K108" s="33"/>
      <c r="L108" s="495"/>
      <c r="M108" s="496"/>
    </row>
    <row r="109" spans="2:13" ht="19.2" customHeight="1" x14ac:dyDescent="0.25">
      <c r="B109" s="497"/>
      <c r="C109" s="498"/>
      <c r="D109" s="499"/>
      <c r="E109" s="314"/>
      <c r="F109" s="312"/>
      <c r="G109" s="314"/>
      <c r="H109" s="312"/>
      <c r="I109" s="314"/>
      <c r="J109" s="33"/>
      <c r="K109" s="33"/>
      <c r="L109" s="495"/>
      <c r="M109" s="496"/>
    </row>
    <row r="110" spans="2:13" ht="19.2" customHeight="1" x14ac:dyDescent="0.25">
      <c r="B110" s="497"/>
      <c r="C110" s="498"/>
      <c r="D110" s="499"/>
      <c r="E110" s="314"/>
      <c r="F110" s="312"/>
      <c r="G110" s="314"/>
      <c r="H110" s="312"/>
      <c r="I110" s="314"/>
      <c r="J110" s="33"/>
      <c r="K110" s="33"/>
      <c r="L110" s="495"/>
      <c r="M110" s="496"/>
    </row>
    <row r="111" spans="2:13" s="26" customFormat="1" ht="13.2" customHeight="1" x14ac:dyDescent="0.3"/>
    <row r="112" spans="2:13" s="26" customFormat="1" ht="13.2" customHeight="1" x14ac:dyDescent="0.3">
      <c r="B112" s="500" t="s">
        <v>335</v>
      </c>
      <c r="C112" s="500"/>
      <c r="D112" s="500"/>
      <c r="E112" s="500"/>
      <c r="F112" s="500"/>
    </row>
    <row r="113" spans="2:13" s="26" customFormat="1" ht="22.5" customHeight="1" thickBot="1" x14ac:dyDescent="0.35">
      <c r="B113" s="480" t="s">
        <v>336</v>
      </c>
      <c r="C113" s="481"/>
      <c r="D113" s="481"/>
      <c r="E113" s="482"/>
      <c r="F113" s="185">
        <v>1</v>
      </c>
    </row>
    <row r="114" spans="2:13" s="26" customFormat="1" ht="28.2" customHeight="1" thickBot="1" x14ac:dyDescent="0.35">
      <c r="B114" s="483" t="s">
        <v>337</v>
      </c>
      <c r="C114" s="97" t="s">
        <v>338</v>
      </c>
      <c r="D114" s="97" t="s">
        <v>339</v>
      </c>
      <c r="E114" s="97" t="s">
        <v>322</v>
      </c>
      <c r="F114" s="97" t="s">
        <v>307</v>
      </c>
      <c r="H114" s="107" t="s">
        <v>296</v>
      </c>
      <c r="I114" s="556"/>
      <c r="J114" s="557"/>
      <c r="K114" s="557"/>
      <c r="L114" s="558"/>
    </row>
    <row r="115" spans="2:13" s="26" customFormat="1" ht="18.75" customHeight="1" x14ac:dyDescent="0.3">
      <c r="B115" s="483"/>
      <c r="C115" s="98">
        <v>1</v>
      </c>
      <c r="D115" s="98">
        <v>5</v>
      </c>
      <c r="E115" s="98">
        <v>20</v>
      </c>
      <c r="F115" s="487">
        <f>IF(F113&lt;=5,20,IF(F113&gt;=11,40,30))</f>
        <v>20</v>
      </c>
    </row>
    <row r="116" spans="2:13" s="26" customFormat="1" ht="18" customHeight="1" thickBot="1" x14ac:dyDescent="0.35">
      <c r="B116" s="483"/>
      <c r="C116" s="98">
        <v>6</v>
      </c>
      <c r="D116" s="98">
        <v>10</v>
      </c>
      <c r="E116" s="98">
        <v>30</v>
      </c>
      <c r="F116" s="487"/>
    </row>
    <row r="117" spans="2:13" s="26" customFormat="1" ht="15" customHeight="1" thickBot="1" x14ac:dyDescent="0.35">
      <c r="B117" s="483"/>
      <c r="C117" s="98">
        <v>11</v>
      </c>
      <c r="D117" s="98" t="s">
        <v>309</v>
      </c>
      <c r="E117" s="98">
        <v>40</v>
      </c>
      <c r="F117" s="487"/>
      <c r="H117" s="107" t="s">
        <v>295</v>
      </c>
      <c r="I117" s="112" t="s">
        <v>150</v>
      </c>
    </row>
    <row r="118" spans="2:13" s="26" customFormat="1" ht="13.2" customHeight="1" x14ac:dyDescent="0.3"/>
    <row r="119" spans="2:13" x14ac:dyDescent="0.25">
      <c r="B119" s="488" t="s">
        <v>340</v>
      </c>
      <c r="C119" s="488"/>
      <c r="D119" s="488"/>
      <c r="E119" s="488"/>
      <c r="F119" s="488"/>
      <c r="G119" s="488"/>
      <c r="H119" s="488"/>
      <c r="I119" s="488"/>
      <c r="J119" s="488"/>
      <c r="K119" s="488"/>
      <c r="L119" s="488"/>
      <c r="M119" s="488"/>
    </row>
    <row r="120" spans="2:13" ht="14.4" customHeight="1" x14ac:dyDescent="0.25">
      <c r="B120" s="489" t="s">
        <v>341</v>
      </c>
      <c r="C120" s="489" t="s">
        <v>342</v>
      </c>
      <c r="D120" s="489" t="s">
        <v>343</v>
      </c>
      <c r="E120" s="116" t="s">
        <v>344</v>
      </c>
      <c r="F120" s="489" t="s">
        <v>345</v>
      </c>
      <c r="G120" s="489" t="s">
        <v>346</v>
      </c>
      <c r="H120" s="116" t="s">
        <v>347</v>
      </c>
      <c r="I120" s="489" t="s">
        <v>348</v>
      </c>
      <c r="J120" s="489" t="s">
        <v>349</v>
      </c>
      <c r="K120" s="489" t="s">
        <v>350</v>
      </c>
      <c r="L120" s="491" t="s">
        <v>351</v>
      </c>
      <c r="M120" s="492"/>
    </row>
    <row r="121" spans="2:13" ht="14.4" x14ac:dyDescent="0.25">
      <c r="B121" s="490"/>
      <c r="C121" s="490"/>
      <c r="D121" s="490"/>
      <c r="E121" s="117" t="s">
        <v>352</v>
      </c>
      <c r="F121" s="490"/>
      <c r="G121" s="490"/>
      <c r="H121" s="117" t="s">
        <v>353</v>
      </c>
      <c r="I121" s="490"/>
      <c r="J121" s="490"/>
      <c r="K121" s="490"/>
      <c r="L121" s="493"/>
      <c r="M121" s="494"/>
    </row>
    <row r="122" spans="2:13" ht="28.8" x14ac:dyDescent="0.25">
      <c r="B122" s="118">
        <v>1</v>
      </c>
      <c r="C122" s="186" t="s">
        <v>354</v>
      </c>
      <c r="D122" s="187">
        <v>45482</v>
      </c>
      <c r="E122" s="188">
        <f>5.5*30</f>
        <v>165</v>
      </c>
      <c r="F122" s="189">
        <v>0.9</v>
      </c>
      <c r="G122" s="188">
        <f>IF(H122&gt;0,_xlfn.DAYS(H122,D122),_xlfn.DAYS(DATE(2024,12,13),D122))</f>
        <v>157</v>
      </c>
      <c r="H122" s="190"/>
      <c r="I122" s="118">
        <f>+IF(G122&gt;E122,0,E122-G122)</f>
        <v>8</v>
      </c>
      <c r="J122" s="191">
        <v>846572077.13999999</v>
      </c>
      <c r="K122" s="121">
        <f>(J122/E122)*I122*F122</f>
        <v>36941327.002472728</v>
      </c>
      <c r="L122" s="316" t="s">
        <v>355</v>
      </c>
      <c r="M122" s="316"/>
    </row>
    <row r="123" spans="2:13" ht="57.6" x14ac:dyDescent="0.25">
      <c r="B123" s="118">
        <v>2</v>
      </c>
      <c r="C123" s="186" t="s">
        <v>356</v>
      </c>
      <c r="D123" s="187">
        <v>45601</v>
      </c>
      <c r="E123" s="188">
        <v>60</v>
      </c>
      <c r="F123" s="189">
        <v>0.5</v>
      </c>
      <c r="G123" s="188">
        <f t="shared" ref="G123:G124" si="8">IF(H123&gt;0,_xlfn.DAYS(H123,D123),_xlfn.DAYS(DATE(2024,12,13),D123))</f>
        <v>38</v>
      </c>
      <c r="H123" s="190"/>
      <c r="I123" s="118">
        <f t="shared" ref="I123:I124" si="9">+IF(G123&gt;E123,0,E123-G123)</f>
        <v>22</v>
      </c>
      <c r="J123" s="191">
        <v>623470854</v>
      </c>
      <c r="K123" s="121">
        <f t="shared" ref="K123:K124" si="10">(J123/E123)*I123*F123</f>
        <v>114302989.90000001</v>
      </c>
      <c r="L123" s="316" t="s">
        <v>355</v>
      </c>
      <c r="M123" s="316"/>
    </row>
    <row r="124" spans="2:13" ht="57.6" x14ac:dyDescent="0.25">
      <c r="B124" s="118">
        <v>3</v>
      </c>
      <c r="C124" s="186" t="s">
        <v>357</v>
      </c>
      <c r="D124" s="187">
        <v>45595</v>
      </c>
      <c r="E124" s="188">
        <f>1.5*30</f>
        <v>45</v>
      </c>
      <c r="F124" s="189">
        <v>1</v>
      </c>
      <c r="G124" s="188">
        <f t="shared" si="8"/>
        <v>44</v>
      </c>
      <c r="H124" s="190"/>
      <c r="I124" s="118">
        <f t="shared" si="9"/>
        <v>1</v>
      </c>
      <c r="J124" s="191">
        <v>194911770.49000001</v>
      </c>
      <c r="K124" s="121">
        <f t="shared" si="10"/>
        <v>4331372.6775555555</v>
      </c>
      <c r="L124" s="316" t="s">
        <v>355</v>
      </c>
      <c r="M124" s="316"/>
    </row>
    <row r="125" spans="2:13" ht="14.4" x14ac:dyDescent="0.25">
      <c r="B125" s="118">
        <v>4</v>
      </c>
      <c r="C125" s="186"/>
      <c r="D125" s="187"/>
      <c r="E125" s="188"/>
      <c r="F125" s="189"/>
      <c r="G125" s="188"/>
      <c r="H125" s="190"/>
      <c r="I125" s="118"/>
      <c r="J125" s="191"/>
      <c r="K125" s="121"/>
      <c r="L125" s="476"/>
      <c r="M125" s="476"/>
    </row>
    <row r="126" spans="2:13" ht="14.4" x14ac:dyDescent="0.25">
      <c r="B126" s="118"/>
      <c r="C126" s="186"/>
      <c r="D126" s="187"/>
      <c r="E126" s="188"/>
      <c r="F126" s="189"/>
      <c r="G126" s="188"/>
      <c r="H126" s="190"/>
      <c r="I126" s="118"/>
      <c r="J126" s="191"/>
      <c r="K126" s="121"/>
      <c r="L126" s="316"/>
      <c r="M126" s="316"/>
    </row>
    <row r="127" spans="2:13" ht="14.4" x14ac:dyDescent="0.25">
      <c r="B127" s="118"/>
      <c r="C127" s="186"/>
      <c r="D127" s="187"/>
      <c r="E127" s="188"/>
      <c r="F127" s="189"/>
      <c r="G127" s="188"/>
      <c r="H127" s="190"/>
      <c r="I127" s="118"/>
      <c r="J127" s="191"/>
      <c r="K127" s="121"/>
      <c r="L127" s="316"/>
      <c r="M127" s="316"/>
    </row>
    <row r="128" spans="2:13" ht="14.4" x14ac:dyDescent="0.25">
      <c r="B128" s="118"/>
      <c r="C128" s="119"/>
      <c r="D128" s="119"/>
      <c r="E128" s="119"/>
      <c r="F128" s="119"/>
      <c r="G128" s="188"/>
      <c r="H128" s="192"/>
      <c r="I128" s="118"/>
      <c r="J128" s="120"/>
      <c r="K128" s="121"/>
      <c r="L128" s="316"/>
      <c r="M128" s="316"/>
    </row>
    <row r="129" spans="2:16" ht="14.4" x14ac:dyDescent="0.3">
      <c r="B129" s="477" t="s">
        <v>358</v>
      </c>
      <c r="C129" s="478"/>
      <c r="D129" s="478"/>
      <c r="E129" s="478"/>
      <c r="F129" s="478"/>
      <c r="G129" s="478"/>
      <c r="H129" s="478"/>
      <c r="I129" s="478"/>
      <c r="J129" s="479"/>
      <c r="K129" s="122">
        <f>SUM(K122:K128)</f>
        <v>155575689.5800283</v>
      </c>
    </row>
    <row r="130" spans="2:16" ht="14.4" thickBot="1" x14ac:dyDescent="0.3"/>
    <row r="131" spans="2:16" ht="54" customHeight="1" thickBot="1" x14ac:dyDescent="0.3">
      <c r="B131" s="107" t="s">
        <v>295</v>
      </c>
      <c r="C131" s="113" t="s">
        <v>150</v>
      </c>
      <c r="D131" s="110"/>
      <c r="E131" s="114" t="s">
        <v>296</v>
      </c>
      <c r="F131" s="463"/>
      <c r="G131" s="463"/>
      <c r="H131" s="463"/>
      <c r="I131" s="463"/>
      <c r="J131" s="463"/>
      <c r="K131" s="463"/>
      <c r="L131" s="463"/>
      <c r="M131" s="464"/>
    </row>
    <row r="134" spans="2:16" x14ac:dyDescent="0.25">
      <c r="B134" s="108" t="s">
        <v>270</v>
      </c>
      <c r="C134" s="108"/>
      <c r="D134" s="108"/>
      <c r="E134" s="472" t="str">
        <f>+J17</f>
        <v>DIEGO FERNANDO CÉSPEDES CONTRERAS</v>
      </c>
      <c r="F134" s="473"/>
      <c r="G134" s="473"/>
      <c r="H134" s="473"/>
      <c r="I134" s="473"/>
      <c r="J134" s="473"/>
      <c r="K134" s="473"/>
      <c r="L134" s="473"/>
      <c r="M134" s="474"/>
    </row>
    <row r="135" spans="2:16" ht="16.5" customHeight="1" x14ac:dyDescent="0.3">
      <c r="B135" s="542" t="s">
        <v>271</v>
      </c>
      <c r="C135" s="543"/>
      <c r="D135" s="99" t="s">
        <v>272</v>
      </c>
      <c r="E135" s="100" t="s">
        <v>273</v>
      </c>
      <c r="F135" s="544" t="s">
        <v>274</v>
      </c>
      <c r="G135" s="545"/>
      <c r="H135" s="546" t="s">
        <v>275</v>
      </c>
      <c r="I135" s="547"/>
      <c r="J135" s="548"/>
      <c r="N135" s="9"/>
      <c r="O135" s="9"/>
      <c r="P135" s="27"/>
    </row>
    <row r="136" spans="2:16" ht="16.5" customHeight="1" x14ac:dyDescent="0.3">
      <c r="B136" s="549" t="s">
        <v>276</v>
      </c>
      <c r="C136" s="549"/>
      <c r="D136" s="88">
        <v>120</v>
      </c>
      <c r="E136" s="88">
        <f>+F157</f>
        <v>120</v>
      </c>
      <c r="F136" s="550">
        <f>(E139*((E136+E137+E138)/100))-E140</f>
        <v>973179209.30964851</v>
      </c>
      <c r="G136" s="551"/>
      <c r="H136" s="101" t="s">
        <v>277</v>
      </c>
      <c r="I136" s="90">
        <f>+I25</f>
        <v>2024</v>
      </c>
      <c r="J136" s="91"/>
      <c r="N136" s="9"/>
      <c r="O136" s="9"/>
      <c r="P136" s="27"/>
    </row>
    <row r="137" spans="2:16" ht="16.5" customHeight="1" x14ac:dyDescent="0.3">
      <c r="B137" s="549" t="s">
        <v>278</v>
      </c>
      <c r="C137" s="549"/>
      <c r="D137" s="88">
        <v>40</v>
      </c>
      <c r="E137" s="88">
        <f>+F227</f>
        <v>40</v>
      </c>
      <c r="F137" s="552"/>
      <c r="G137" s="553"/>
      <c r="H137" s="101" t="s">
        <v>279</v>
      </c>
      <c r="I137" s="94">
        <f>+I26</f>
        <v>980545587</v>
      </c>
      <c r="J137" s="95"/>
      <c r="N137" s="9"/>
      <c r="O137" s="9"/>
      <c r="P137" s="27"/>
    </row>
    <row r="138" spans="2:16" ht="16.5" customHeight="1" x14ac:dyDescent="0.3">
      <c r="B138" s="549" t="s">
        <v>280</v>
      </c>
      <c r="C138" s="549"/>
      <c r="D138" s="88">
        <v>40</v>
      </c>
      <c r="E138" s="88">
        <f>+F253</f>
        <v>20</v>
      </c>
      <c r="F138" s="552"/>
      <c r="G138" s="553"/>
      <c r="H138" s="101" t="s">
        <v>281</v>
      </c>
      <c r="I138" s="92">
        <f>+I27</f>
        <v>754.26583615384618</v>
      </c>
      <c r="J138" s="93"/>
      <c r="N138" s="9"/>
      <c r="O138" s="9"/>
      <c r="P138" s="27"/>
    </row>
    <row r="139" spans="2:16" ht="16.5" customHeight="1" x14ac:dyDescent="0.3">
      <c r="B139" s="549" t="s">
        <v>282</v>
      </c>
      <c r="C139" s="549"/>
      <c r="D139" s="88"/>
      <c r="E139" s="115">
        <f>+L147</f>
        <v>736080000</v>
      </c>
      <c r="F139" s="552"/>
      <c r="G139" s="553"/>
      <c r="H139" s="89"/>
      <c r="I139" s="89"/>
      <c r="J139" s="89"/>
      <c r="N139" s="9"/>
      <c r="O139" s="9"/>
      <c r="P139" s="27"/>
    </row>
    <row r="140" spans="2:16" ht="16.5" customHeight="1" x14ac:dyDescent="0.3">
      <c r="B140" s="549" t="s">
        <v>283</v>
      </c>
      <c r="C140" s="549"/>
      <c r="D140" s="88"/>
      <c r="E140" s="123">
        <f>+K267</f>
        <v>351764790.69035149</v>
      </c>
      <c r="F140" s="554"/>
      <c r="G140" s="555"/>
      <c r="H140" s="89"/>
      <c r="I140" s="89"/>
      <c r="J140" s="89"/>
      <c r="N140" s="9"/>
      <c r="O140" s="9"/>
      <c r="P140" s="27"/>
    </row>
    <row r="141" spans="2:16" x14ac:dyDescent="0.25">
      <c r="B141" s="30"/>
      <c r="C141" s="30"/>
      <c r="D141" s="30"/>
      <c r="E141" s="30"/>
      <c r="F141" s="30"/>
      <c r="G141" s="30"/>
      <c r="H141" s="30"/>
      <c r="I141" s="30"/>
      <c r="J141" s="30"/>
      <c r="K141" s="30"/>
      <c r="L141" s="30"/>
      <c r="M141" s="30"/>
    </row>
    <row r="142" spans="2:16" x14ac:dyDescent="0.25">
      <c r="B142" s="488" t="s">
        <v>284</v>
      </c>
      <c r="C142" s="488"/>
      <c r="D142" s="488"/>
      <c r="E142" s="488"/>
      <c r="F142" s="488"/>
      <c r="G142" s="488"/>
      <c r="H142" s="488"/>
      <c r="I142" s="488"/>
      <c r="J142" s="488"/>
      <c r="K142" s="488"/>
      <c r="L142" s="488"/>
      <c r="M142" s="488"/>
    </row>
    <row r="143" spans="2:16" s="26" customFormat="1" ht="13.2" customHeight="1" x14ac:dyDescent="0.3">
      <c r="B143" s="483" t="s">
        <v>285</v>
      </c>
      <c r="C143" s="483"/>
      <c r="D143" s="483"/>
      <c r="E143" s="483" t="s">
        <v>286</v>
      </c>
      <c r="F143" s="483"/>
      <c r="G143" s="483"/>
      <c r="H143" s="483"/>
      <c r="I143" s="483"/>
      <c r="J143" s="483"/>
      <c r="K143" s="483"/>
      <c r="L143" s="483" t="s">
        <v>287</v>
      </c>
      <c r="M143" s="483"/>
    </row>
    <row r="144" spans="2:16" s="26" customFormat="1" ht="13.2" customHeight="1" x14ac:dyDescent="0.3">
      <c r="B144" s="540" t="s">
        <v>288</v>
      </c>
      <c r="C144" s="540"/>
      <c r="D144" s="540"/>
      <c r="E144" s="541" t="s">
        <v>289</v>
      </c>
      <c r="F144" s="541"/>
      <c r="G144" s="541"/>
      <c r="H144" s="541"/>
      <c r="I144" s="541"/>
      <c r="J144" s="541"/>
      <c r="K144" s="541"/>
      <c r="L144" s="522">
        <v>736080000</v>
      </c>
      <c r="M144" s="522"/>
    </row>
    <row r="145" spans="2:14" s="26" customFormat="1" ht="13.2" customHeight="1" x14ac:dyDescent="0.3">
      <c r="B145" s="540" t="s">
        <v>290</v>
      </c>
      <c r="C145" s="540"/>
      <c r="D145" s="540"/>
      <c r="E145" s="541" t="s">
        <v>291</v>
      </c>
      <c r="F145" s="541"/>
      <c r="G145" s="541"/>
      <c r="H145" s="541"/>
      <c r="I145" s="541"/>
      <c r="J145" s="541"/>
      <c r="K145" s="541"/>
      <c r="L145" s="522"/>
      <c r="M145" s="522"/>
    </row>
    <row r="146" spans="2:14" s="26" customFormat="1" ht="13.2" customHeight="1" x14ac:dyDescent="0.3">
      <c r="B146" s="540" t="s">
        <v>292</v>
      </c>
      <c r="C146" s="540"/>
      <c r="D146" s="540"/>
      <c r="E146" s="541" t="s">
        <v>293</v>
      </c>
      <c r="F146" s="541"/>
      <c r="G146" s="541"/>
      <c r="H146" s="541"/>
      <c r="I146" s="541"/>
      <c r="J146" s="541"/>
      <c r="K146" s="541"/>
      <c r="L146" s="522"/>
      <c r="M146" s="522"/>
    </row>
    <row r="147" spans="2:14" s="26" customFormat="1" ht="13.2" customHeight="1" x14ac:dyDescent="0.3">
      <c r="B147" s="523" t="s">
        <v>294</v>
      </c>
      <c r="C147" s="524"/>
      <c r="D147" s="524"/>
      <c r="E147" s="524"/>
      <c r="F147" s="524"/>
      <c r="G147" s="524"/>
      <c r="H147" s="524"/>
      <c r="I147" s="524"/>
      <c r="J147" s="524"/>
      <c r="K147" s="525"/>
      <c r="L147" s="526">
        <f>MAX(L144:M146)</f>
        <v>736080000</v>
      </c>
      <c r="M147" s="526"/>
    </row>
    <row r="148" spans="2:14" s="26" customFormat="1" ht="13.2" customHeight="1" thickBot="1" x14ac:dyDescent="0.35">
      <c r="B148" s="110"/>
      <c r="C148" s="110"/>
      <c r="D148" s="110"/>
      <c r="E148" s="110"/>
      <c r="F148" s="110"/>
      <c r="G148" s="110"/>
      <c r="H148" s="110"/>
      <c r="I148" s="110"/>
      <c r="J148" s="110"/>
      <c r="K148" s="110"/>
      <c r="L148" s="111"/>
      <c r="M148" s="111"/>
    </row>
    <row r="149" spans="2:14" s="26" customFormat="1" ht="61.95" customHeight="1" thickBot="1" x14ac:dyDescent="0.35">
      <c r="B149" s="107" t="s">
        <v>295</v>
      </c>
      <c r="C149" s="113" t="s">
        <v>150</v>
      </c>
      <c r="D149" s="110"/>
      <c r="E149" s="114" t="s">
        <v>296</v>
      </c>
      <c r="F149" s="463" t="s">
        <v>359</v>
      </c>
      <c r="G149" s="463"/>
      <c r="H149" s="463"/>
      <c r="I149" s="463"/>
      <c r="J149" s="463"/>
      <c r="K149" s="463"/>
      <c r="L149" s="463"/>
      <c r="M149" s="464"/>
    </row>
    <row r="150" spans="2:14" s="26" customFormat="1" ht="13.2" customHeight="1" x14ac:dyDescent="0.3"/>
    <row r="151" spans="2:14" x14ac:dyDescent="0.25">
      <c r="B151" s="488" t="s">
        <v>297</v>
      </c>
      <c r="C151" s="488"/>
      <c r="D151" s="488"/>
      <c r="E151" s="488"/>
      <c r="F151" s="488"/>
      <c r="G151" s="488"/>
      <c r="H151" s="488"/>
      <c r="I151" s="488"/>
      <c r="J151" s="488"/>
      <c r="K151" s="488"/>
      <c r="L151" s="488"/>
      <c r="M151" s="488"/>
    </row>
    <row r="152" spans="2:14" s="26" customFormat="1" ht="13.2" customHeight="1" x14ac:dyDescent="0.3">
      <c r="B152" s="527" t="s">
        <v>298</v>
      </c>
      <c r="C152" s="528"/>
      <c r="D152" s="529"/>
      <c r="E152" s="193">
        <v>4134757173.4400001</v>
      </c>
      <c r="F152" s="530">
        <f>IF(E153&gt;0,(ROUND((E153/(I138*E154)),2)),0)</f>
        <v>12.09</v>
      </c>
    </row>
    <row r="153" spans="2:14" s="26" customFormat="1" ht="13.2" customHeight="1" x14ac:dyDescent="0.3">
      <c r="B153" s="527" t="s">
        <v>299</v>
      </c>
      <c r="C153" s="528"/>
      <c r="D153" s="529"/>
      <c r="E153" s="102">
        <f>SUM(E163:E219)</f>
        <v>4559.1829999999982</v>
      </c>
      <c r="F153" s="531"/>
      <c r="H153" s="26" t="s">
        <v>300</v>
      </c>
    </row>
    <row r="154" spans="2:14" s="26" customFormat="1" ht="13.2" customHeight="1" x14ac:dyDescent="0.3">
      <c r="B154" s="533" t="s">
        <v>301</v>
      </c>
      <c r="C154" s="534"/>
      <c r="D154" s="535"/>
      <c r="E154" s="103">
        <f>+'FORMATO 2'!N30</f>
        <v>0.5</v>
      </c>
      <c r="F154" s="531"/>
      <c r="H154" s="514" t="s">
        <v>302</v>
      </c>
      <c r="I154" s="514"/>
      <c r="J154" s="514"/>
      <c r="K154" s="514"/>
      <c r="L154" s="514"/>
      <c r="M154" s="514"/>
    </row>
    <row r="155" spans="2:14" s="26" customFormat="1" ht="13.2" customHeight="1" x14ac:dyDescent="0.3">
      <c r="B155" s="536" t="s">
        <v>303</v>
      </c>
      <c r="C155" s="537"/>
      <c r="D155" s="537"/>
      <c r="E155" s="538"/>
      <c r="F155" s="532"/>
      <c r="H155" s="514" t="s">
        <v>304</v>
      </c>
      <c r="I155" s="514"/>
      <c r="J155" s="514"/>
      <c r="K155" s="514"/>
      <c r="L155" s="514"/>
      <c r="M155" s="514"/>
    </row>
    <row r="156" spans="2:14" s="26" customFormat="1" ht="13.2" customHeight="1" x14ac:dyDescent="0.3">
      <c r="B156" s="87" t="s">
        <v>305</v>
      </c>
      <c r="C156" s="87" t="s">
        <v>306</v>
      </c>
      <c r="D156" s="539" t="s">
        <v>307</v>
      </c>
      <c r="E156" s="539"/>
      <c r="F156" s="87" t="s">
        <v>307</v>
      </c>
      <c r="H156" s="514"/>
      <c r="I156" s="514"/>
      <c r="J156" s="514"/>
      <c r="K156" s="514"/>
      <c r="L156" s="514"/>
      <c r="M156" s="514"/>
    </row>
    <row r="157" spans="2:14" s="26" customFormat="1" ht="13.2" customHeight="1" x14ac:dyDescent="0.3">
      <c r="B157" s="96">
        <v>0</v>
      </c>
      <c r="C157" s="96">
        <v>3</v>
      </c>
      <c r="D157" s="504">
        <v>60</v>
      </c>
      <c r="E157" s="504"/>
      <c r="F157" s="511">
        <f>IF(F152&lt;C157,D157,IF(AND(F152&gt;=B158,F152&lt;C158),D158,IF(AND(F152&gt;=B159,F152&lt;C159),D159,D160)))</f>
        <v>120</v>
      </c>
      <c r="H157" s="514" t="s">
        <v>308</v>
      </c>
      <c r="I157" s="514"/>
      <c r="J157" s="514"/>
      <c r="K157" s="514"/>
      <c r="L157" s="514"/>
      <c r="M157" s="514"/>
    </row>
    <row r="158" spans="2:14" s="26" customFormat="1" ht="13.2" customHeight="1" x14ac:dyDescent="0.3">
      <c r="B158" s="96">
        <v>3</v>
      </c>
      <c r="C158" s="96">
        <v>6</v>
      </c>
      <c r="D158" s="504">
        <v>80</v>
      </c>
      <c r="E158" s="504"/>
      <c r="F158" s="512"/>
    </row>
    <row r="159" spans="2:14" ht="16.5" customHeight="1" thickBot="1" x14ac:dyDescent="0.3">
      <c r="B159" s="96">
        <v>6</v>
      </c>
      <c r="C159" s="96">
        <v>10</v>
      </c>
      <c r="D159" s="504">
        <v>100</v>
      </c>
      <c r="E159" s="504"/>
      <c r="F159" s="512"/>
      <c r="I159" s="1"/>
      <c r="J159" s="1"/>
      <c r="K159" s="1"/>
      <c r="L159" s="1"/>
      <c r="M159" s="1"/>
      <c r="N159" s="9"/>
    </row>
    <row r="160" spans="2:14" ht="14.4" customHeight="1" thickBot="1" x14ac:dyDescent="0.3">
      <c r="B160" s="96">
        <v>10</v>
      </c>
      <c r="C160" s="96" t="s">
        <v>309</v>
      </c>
      <c r="D160" s="504">
        <v>120</v>
      </c>
      <c r="E160" s="504"/>
      <c r="F160" s="513"/>
      <c r="H160" s="107" t="s">
        <v>295</v>
      </c>
      <c r="I160" s="112" t="s">
        <v>150</v>
      </c>
    </row>
    <row r="161" spans="2:6" ht="15.6" x14ac:dyDescent="0.3">
      <c r="B161" s="89"/>
      <c r="C161" s="89"/>
      <c r="D161" s="89"/>
      <c r="E161" s="89"/>
      <c r="F161" s="89"/>
    </row>
    <row r="162" spans="2:6" ht="31.2" x14ac:dyDescent="0.3">
      <c r="B162" s="181" t="s">
        <v>310</v>
      </c>
      <c r="C162" s="181" t="s">
        <v>311</v>
      </c>
      <c r="D162" s="182" t="s">
        <v>312</v>
      </c>
      <c r="E162" s="181" t="s">
        <v>313</v>
      </c>
      <c r="F162" s="89"/>
    </row>
    <row r="163" spans="2:6" ht="15.6" x14ac:dyDescent="0.3">
      <c r="B163" s="183">
        <v>1</v>
      </c>
      <c r="C163" s="183">
        <v>15.64</v>
      </c>
      <c r="D163" s="184">
        <v>1</v>
      </c>
      <c r="E163" s="183">
        <f>+C163*D163</f>
        <v>15.64</v>
      </c>
      <c r="F163" s="89"/>
    </row>
    <row r="164" spans="2:6" ht="15.6" x14ac:dyDescent="0.3">
      <c r="B164" s="183">
        <v>2</v>
      </c>
      <c r="C164" s="183">
        <v>14.17</v>
      </c>
      <c r="D164" s="184">
        <v>1</v>
      </c>
      <c r="E164" s="183">
        <f t="shared" ref="E164:E219" si="11">+C164*D164</f>
        <v>14.17</v>
      </c>
      <c r="F164" s="89"/>
    </row>
    <row r="165" spans="2:6" ht="15.6" x14ac:dyDescent="0.3">
      <c r="B165" s="183">
        <v>3</v>
      </c>
      <c r="C165" s="183">
        <v>32.340000000000003</v>
      </c>
      <c r="D165" s="184">
        <v>1</v>
      </c>
      <c r="E165" s="183">
        <f t="shared" si="11"/>
        <v>32.340000000000003</v>
      </c>
      <c r="F165" s="89"/>
    </row>
    <row r="166" spans="2:6" ht="15.6" x14ac:dyDescent="0.3">
      <c r="B166" s="183">
        <v>4</v>
      </c>
      <c r="C166" s="183">
        <v>99.53</v>
      </c>
      <c r="D166" s="184">
        <v>1</v>
      </c>
      <c r="E166" s="183">
        <f t="shared" si="11"/>
        <v>99.53</v>
      </c>
      <c r="F166" s="89"/>
    </row>
    <row r="167" spans="2:6" ht="15.6" x14ac:dyDescent="0.3">
      <c r="B167" s="183">
        <v>5</v>
      </c>
      <c r="C167" s="183">
        <v>124.7</v>
      </c>
      <c r="D167" s="184">
        <v>1</v>
      </c>
      <c r="E167" s="183">
        <f t="shared" si="11"/>
        <v>124.7</v>
      </c>
      <c r="F167" s="89"/>
    </row>
    <row r="168" spans="2:6" ht="15.6" x14ac:dyDescent="0.3">
      <c r="B168" s="183">
        <v>6</v>
      </c>
      <c r="C168" s="183">
        <v>15.47</v>
      </c>
      <c r="D168" s="184">
        <v>1</v>
      </c>
      <c r="E168" s="183">
        <f t="shared" si="11"/>
        <v>15.47</v>
      </c>
      <c r="F168" s="89"/>
    </row>
    <row r="169" spans="2:6" ht="15.6" x14ac:dyDescent="0.3">
      <c r="B169" s="183">
        <v>7</v>
      </c>
      <c r="C169" s="183">
        <v>8.11</v>
      </c>
      <c r="D169" s="184">
        <v>1</v>
      </c>
      <c r="E169" s="183">
        <f t="shared" si="11"/>
        <v>8.11</v>
      </c>
      <c r="F169" s="89"/>
    </row>
    <row r="170" spans="2:6" ht="15.6" x14ac:dyDescent="0.3">
      <c r="B170" s="183">
        <v>8</v>
      </c>
      <c r="C170" s="183">
        <v>5.95</v>
      </c>
      <c r="D170" s="184">
        <v>1</v>
      </c>
      <c r="E170" s="183">
        <f t="shared" si="11"/>
        <v>5.95</v>
      </c>
      <c r="F170" s="89"/>
    </row>
    <row r="171" spans="2:6" ht="15.6" x14ac:dyDescent="0.3">
      <c r="B171" s="183">
        <v>9</v>
      </c>
      <c r="C171" s="183">
        <v>18.79</v>
      </c>
      <c r="D171" s="184">
        <v>1</v>
      </c>
      <c r="E171" s="183">
        <f t="shared" si="11"/>
        <v>18.79</v>
      </c>
      <c r="F171" s="89"/>
    </row>
    <row r="172" spans="2:6" ht="15.6" x14ac:dyDescent="0.3">
      <c r="B172" s="183">
        <v>10</v>
      </c>
      <c r="C172" s="183">
        <v>2.4500000000000002</v>
      </c>
      <c r="D172" s="184">
        <v>1</v>
      </c>
      <c r="E172" s="183">
        <f t="shared" si="11"/>
        <v>2.4500000000000002</v>
      </c>
      <c r="F172" s="89"/>
    </row>
    <row r="173" spans="2:6" ht="15.6" x14ac:dyDescent="0.3">
      <c r="B173" s="183">
        <v>11</v>
      </c>
      <c r="C173" s="183">
        <v>19.97</v>
      </c>
      <c r="D173" s="184">
        <v>1</v>
      </c>
      <c r="E173" s="183">
        <f t="shared" si="11"/>
        <v>19.97</v>
      </c>
      <c r="F173" s="89"/>
    </row>
    <row r="174" spans="2:6" ht="15.6" x14ac:dyDescent="0.3">
      <c r="B174" s="183">
        <v>12</v>
      </c>
      <c r="C174" s="183">
        <v>13.84</v>
      </c>
      <c r="D174" s="184">
        <v>1</v>
      </c>
      <c r="E174" s="183">
        <f t="shared" si="11"/>
        <v>13.84</v>
      </c>
      <c r="F174" s="89"/>
    </row>
    <row r="175" spans="2:6" ht="15.6" x14ac:dyDescent="0.3">
      <c r="B175" s="183">
        <v>13</v>
      </c>
      <c r="C175" s="183">
        <v>64.349999999999994</v>
      </c>
      <c r="D175" s="184">
        <v>0.5</v>
      </c>
      <c r="E175" s="183">
        <f t="shared" si="11"/>
        <v>32.174999999999997</v>
      </c>
      <c r="F175" s="89"/>
    </row>
    <row r="176" spans="2:6" ht="15.6" x14ac:dyDescent="0.3">
      <c r="B176" s="183">
        <v>14</v>
      </c>
      <c r="C176" s="183">
        <v>11.02</v>
      </c>
      <c r="D176" s="184">
        <v>1</v>
      </c>
      <c r="E176" s="183">
        <f t="shared" ref="E176:E179" si="12">+C176*D176</f>
        <v>11.02</v>
      </c>
      <c r="F176" s="89"/>
    </row>
    <row r="177" spans="2:6" ht="15.6" x14ac:dyDescent="0.3">
      <c r="B177" s="183">
        <v>15</v>
      </c>
      <c r="C177" s="183">
        <v>12.31</v>
      </c>
      <c r="D177" s="184">
        <v>1</v>
      </c>
      <c r="E177" s="183">
        <f t="shared" si="12"/>
        <v>12.31</v>
      </c>
      <c r="F177" s="89"/>
    </row>
    <row r="178" spans="2:6" ht="15.6" x14ac:dyDescent="0.3">
      <c r="B178" s="183">
        <v>16</v>
      </c>
      <c r="C178" s="183">
        <v>4.92</v>
      </c>
      <c r="D178" s="184">
        <v>1</v>
      </c>
      <c r="E178" s="183">
        <f t="shared" si="12"/>
        <v>4.92</v>
      </c>
      <c r="F178" s="89"/>
    </row>
    <row r="179" spans="2:6" ht="15.6" x14ac:dyDescent="0.3">
      <c r="B179" s="183">
        <v>17</v>
      </c>
      <c r="C179" s="183">
        <v>23.8</v>
      </c>
      <c r="D179" s="184">
        <v>1</v>
      </c>
      <c r="E179" s="183">
        <f t="shared" si="12"/>
        <v>23.8</v>
      </c>
      <c r="F179" s="89"/>
    </row>
    <row r="180" spans="2:6" ht="15.6" x14ac:dyDescent="0.3">
      <c r="B180" s="183">
        <v>18</v>
      </c>
      <c r="C180" s="183">
        <v>53.67</v>
      </c>
      <c r="D180" s="184">
        <v>1</v>
      </c>
      <c r="E180" s="183">
        <f t="shared" si="11"/>
        <v>53.67</v>
      </c>
      <c r="F180" s="89"/>
    </row>
    <row r="181" spans="2:6" ht="15.6" x14ac:dyDescent="0.3">
      <c r="B181" s="183">
        <v>19</v>
      </c>
      <c r="C181" s="183">
        <v>3.01</v>
      </c>
      <c r="D181" s="184">
        <v>1</v>
      </c>
      <c r="E181" s="183">
        <f t="shared" si="11"/>
        <v>3.01</v>
      </c>
      <c r="F181" s="89"/>
    </row>
    <row r="182" spans="2:6" ht="15.6" x14ac:dyDescent="0.3">
      <c r="B182" s="183">
        <v>20</v>
      </c>
      <c r="C182" s="183">
        <v>5.19</v>
      </c>
      <c r="D182" s="184">
        <v>1</v>
      </c>
      <c r="E182" s="183">
        <f t="shared" si="11"/>
        <v>5.19</v>
      </c>
      <c r="F182" s="89"/>
    </row>
    <row r="183" spans="2:6" ht="15.6" x14ac:dyDescent="0.3">
      <c r="B183" s="183">
        <v>21</v>
      </c>
      <c r="C183" s="183">
        <v>12.07</v>
      </c>
      <c r="D183" s="184">
        <v>1</v>
      </c>
      <c r="E183" s="183">
        <f t="shared" si="11"/>
        <v>12.07</v>
      </c>
      <c r="F183" s="89"/>
    </row>
    <row r="184" spans="2:6" ht="15.6" x14ac:dyDescent="0.3">
      <c r="B184" s="183">
        <v>22</v>
      </c>
      <c r="C184" s="183">
        <v>2.17</v>
      </c>
      <c r="D184" s="184">
        <v>1</v>
      </c>
      <c r="E184" s="183">
        <f t="shared" ref="E184:E207" si="13">+C184*D184</f>
        <v>2.17</v>
      </c>
      <c r="F184" s="89"/>
    </row>
    <row r="185" spans="2:6" ht="15.6" x14ac:dyDescent="0.3">
      <c r="B185" s="183">
        <v>23</v>
      </c>
      <c r="C185" s="183">
        <v>27.89</v>
      </c>
      <c r="D185" s="184">
        <v>1</v>
      </c>
      <c r="E185" s="183">
        <f t="shared" si="13"/>
        <v>27.89</v>
      </c>
      <c r="F185" s="89"/>
    </row>
    <row r="186" spans="2:6" ht="15.6" x14ac:dyDescent="0.3">
      <c r="B186" s="183">
        <v>24</v>
      </c>
      <c r="C186" s="183">
        <v>43.93</v>
      </c>
      <c r="D186" s="184">
        <v>0.6</v>
      </c>
      <c r="E186" s="183">
        <f t="shared" si="13"/>
        <v>26.358000000000001</v>
      </c>
      <c r="F186" s="89"/>
    </row>
    <row r="187" spans="2:6" ht="15.6" x14ac:dyDescent="0.3">
      <c r="B187" s="183">
        <v>25</v>
      </c>
      <c r="C187" s="183">
        <v>81.48</v>
      </c>
      <c r="D187" s="184">
        <v>1</v>
      </c>
      <c r="E187" s="183">
        <f t="shared" si="13"/>
        <v>81.48</v>
      </c>
      <c r="F187" s="89"/>
    </row>
    <row r="188" spans="2:6" ht="15.6" x14ac:dyDescent="0.3">
      <c r="B188" s="183">
        <v>26</v>
      </c>
      <c r="C188" s="183">
        <v>5.1100000000000003</v>
      </c>
      <c r="D188" s="184">
        <v>1</v>
      </c>
      <c r="E188" s="183">
        <f t="shared" si="13"/>
        <v>5.1100000000000003</v>
      </c>
      <c r="F188" s="89"/>
    </row>
    <row r="189" spans="2:6" ht="15.6" x14ac:dyDescent="0.3">
      <c r="B189" s="183">
        <v>27</v>
      </c>
      <c r="C189" s="183">
        <v>27.98</v>
      </c>
      <c r="D189" s="184">
        <v>1</v>
      </c>
      <c r="E189" s="183">
        <f t="shared" si="13"/>
        <v>27.98</v>
      </c>
      <c r="F189" s="89"/>
    </row>
    <row r="190" spans="2:6" ht="15.6" x14ac:dyDescent="0.3">
      <c r="B190" s="183">
        <v>28</v>
      </c>
      <c r="C190" s="183">
        <v>51.68</v>
      </c>
      <c r="D190" s="184">
        <v>1</v>
      </c>
      <c r="E190" s="183">
        <f t="shared" si="13"/>
        <v>51.68</v>
      </c>
      <c r="F190" s="89"/>
    </row>
    <row r="191" spans="2:6" ht="15.6" x14ac:dyDescent="0.3">
      <c r="B191" s="183">
        <v>29</v>
      </c>
      <c r="C191" s="183">
        <v>65.099999999999994</v>
      </c>
      <c r="D191" s="184">
        <v>1</v>
      </c>
      <c r="E191" s="183">
        <f t="shared" si="13"/>
        <v>65.099999999999994</v>
      </c>
      <c r="F191" s="89"/>
    </row>
    <row r="192" spans="2:6" ht="15.6" x14ac:dyDescent="0.3">
      <c r="B192" s="183">
        <v>30</v>
      </c>
      <c r="C192" s="183">
        <v>39.96</v>
      </c>
      <c r="D192" s="184">
        <v>1</v>
      </c>
      <c r="E192" s="183">
        <f t="shared" ref="E192:E196" si="14">+C192*D192</f>
        <v>39.96</v>
      </c>
      <c r="F192" s="89"/>
    </row>
    <row r="193" spans="2:6" ht="15.6" x14ac:dyDescent="0.3">
      <c r="B193" s="183">
        <v>31</v>
      </c>
      <c r="C193" s="183">
        <v>19.8</v>
      </c>
      <c r="D193" s="184">
        <v>1</v>
      </c>
      <c r="E193" s="183">
        <f t="shared" si="14"/>
        <v>19.8</v>
      </c>
      <c r="F193" s="89"/>
    </row>
    <row r="194" spans="2:6" ht="15.6" x14ac:dyDescent="0.3">
      <c r="B194" s="183">
        <v>32</v>
      </c>
      <c r="C194" s="183">
        <v>27.72</v>
      </c>
      <c r="D194" s="184">
        <v>1</v>
      </c>
      <c r="E194" s="183">
        <f t="shared" si="14"/>
        <v>27.72</v>
      </c>
      <c r="F194" s="89"/>
    </row>
    <row r="195" spans="2:6" ht="15.6" x14ac:dyDescent="0.3">
      <c r="B195" s="183">
        <v>33</v>
      </c>
      <c r="C195" s="183">
        <v>29.93</v>
      </c>
      <c r="D195" s="184">
        <v>1</v>
      </c>
      <c r="E195" s="183">
        <f t="shared" si="14"/>
        <v>29.93</v>
      </c>
      <c r="F195" s="89"/>
    </row>
    <row r="196" spans="2:6" ht="15.6" x14ac:dyDescent="0.3">
      <c r="B196" s="183">
        <v>34</v>
      </c>
      <c r="C196" s="183">
        <v>27.72</v>
      </c>
      <c r="D196" s="184">
        <v>1</v>
      </c>
      <c r="E196" s="183">
        <f t="shared" si="14"/>
        <v>27.72</v>
      </c>
      <c r="F196" s="89"/>
    </row>
    <row r="197" spans="2:6" ht="15.6" x14ac:dyDescent="0.3">
      <c r="B197" s="183">
        <v>35</v>
      </c>
      <c r="C197" s="183">
        <v>15.69</v>
      </c>
      <c r="D197" s="184">
        <v>1</v>
      </c>
      <c r="E197" s="183">
        <f t="shared" si="13"/>
        <v>15.69</v>
      </c>
      <c r="F197" s="89"/>
    </row>
    <row r="198" spans="2:6" ht="15.6" x14ac:dyDescent="0.3">
      <c r="B198" s="183">
        <v>36</v>
      </c>
      <c r="C198" s="183">
        <v>15.84</v>
      </c>
      <c r="D198" s="184">
        <v>1</v>
      </c>
      <c r="E198" s="183">
        <f t="shared" si="13"/>
        <v>15.84</v>
      </c>
      <c r="F198" s="89"/>
    </row>
    <row r="199" spans="2:6" ht="15.6" x14ac:dyDescent="0.3">
      <c r="B199" s="183">
        <v>37</v>
      </c>
      <c r="C199" s="183">
        <v>64.41</v>
      </c>
      <c r="D199" s="184">
        <v>1</v>
      </c>
      <c r="E199" s="183">
        <f t="shared" si="13"/>
        <v>64.41</v>
      </c>
      <c r="F199" s="89"/>
    </row>
    <row r="200" spans="2:6" ht="15.6" x14ac:dyDescent="0.3">
      <c r="B200" s="183">
        <v>38</v>
      </c>
      <c r="C200" s="183">
        <v>17.79</v>
      </c>
      <c r="D200" s="184">
        <v>1</v>
      </c>
      <c r="E200" s="183">
        <f t="shared" si="13"/>
        <v>17.79</v>
      </c>
      <c r="F200" s="89"/>
    </row>
    <row r="201" spans="2:6" ht="15.6" x14ac:dyDescent="0.3">
      <c r="B201" s="183">
        <v>39</v>
      </c>
      <c r="C201" s="183">
        <v>26.24</v>
      </c>
      <c r="D201" s="184">
        <v>1</v>
      </c>
      <c r="E201" s="183">
        <f t="shared" si="13"/>
        <v>26.24</v>
      </c>
      <c r="F201" s="89"/>
    </row>
    <row r="202" spans="2:6" ht="15.6" x14ac:dyDescent="0.3">
      <c r="B202" s="183">
        <v>40</v>
      </c>
      <c r="C202" s="183">
        <v>172.55</v>
      </c>
      <c r="D202" s="184">
        <v>1</v>
      </c>
      <c r="E202" s="183">
        <f t="shared" ref="E202:E206" si="15">+C202*D202</f>
        <v>172.55</v>
      </c>
      <c r="F202" s="89"/>
    </row>
    <row r="203" spans="2:6" ht="15.6" x14ac:dyDescent="0.3">
      <c r="B203" s="183">
        <v>41</v>
      </c>
      <c r="C203" s="183">
        <v>19.68</v>
      </c>
      <c r="D203" s="184">
        <v>1</v>
      </c>
      <c r="E203" s="183">
        <f t="shared" si="15"/>
        <v>19.68</v>
      </c>
      <c r="F203" s="89"/>
    </row>
    <row r="204" spans="2:6" ht="15.6" x14ac:dyDescent="0.3">
      <c r="B204" s="183">
        <v>42</v>
      </c>
      <c r="C204" s="183">
        <v>9.65</v>
      </c>
      <c r="D204" s="184">
        <v>1</v>
      </c>
      <c r="E204" s="183">
        <f t="shared" si="15"/>
        <v>9.65</v>
      </c>
      <c r="F204" s="89"/>
    </row>
    <row r="205" spans="2:6" ht="15.6" x14ac:dyDescent="0.3">
      <c r="B205" s="183">
        <v>43</v>
      </c>
      <c r="C205" s="183">
        <v>642.22</v>
      </c>
      <c r="D205" s="184">
        <v>1</v>
      </c>
      <c r="E205" s="183">
        <f t="shared" si="15"/>
        <v>642.22</v>
      </c>
      <c r="F205" s="89"/>
    </row>
    <row r="206" spans="2:6" ht="15.6" x14ac:dyDescent="0.3">
      <c r="B206" s="183">
        <v>44</v>
      </c>
      <c r="C206" s="183">
        <v>66.62</v>
      </c>
      <c r="D206" s="184">
        <v>1</v>
      </c>
      <c r="E206" s="183">
        <f t="shared" si="15"/>
        <v>66.62</v>
      </c>
      <c r="F206" s="89"/>
    </row>
    <row r="207" spans="2:6" ht="15.6" x14ac:dyDescent="0.3">
      <c r="B207" s="183">
        <v>45</v>
      </c>
      <c r="C207" s="183">
        <v>21.12</v>
      </c>
      <c r="D207" s="184">
        <v>1</v>
      </c>
      <c r="E207" s="183">
        <f t="shared" si="13"/>
        <v>21.12</v>
      </c>
      <c r="F207" s="89"/>
    </row>
    <row r="208" spans="2:6" ht="15.6" x14ac:dyDescent="0.3">
      <c r="B208" s="183">
        <v>46</v>
      </c>
      <c r="C208" s="183">
        <v>14.43</v>
      </c>
      <c r="D208" s="184">
        <v>1</v>
      </c>
      <c r="E208" s="183">
        <f t="shared" si="11"/>
        <v>14.43</v>
      </c>
      <c r="F208" s="89"/>
    </row>
    <row r="209" spans="2:13" ht="15.6" x14ac:dyDescent="0.3">
      <c r="B209" s="183">
        <v>47</v>
      </c>
      <c r="C209" s="183">
        <v>14.47</v>
      </c>
      <c r="D209" s="184">
        <v>1</v>
      </c>
      <c r="E209" s="183">
        <f t="shared" si="11"/>
        <v>14.47</v>
      </c>
      <c r="F209" s="89"/>
    </row>
    <row r="210" spans="2:13" ht="15.6" x14ac:dyDescent="0.3">
      <c r="B210" s="183">
        <v>48</v>
      </c>
      <c r="C210" s="183">
        <v>42.2</v>
      </c>
      <c r="D210" s="184">
        <v>1</v>
      </c>
      <c r="E210" s="183">
        <f t="shared" si="11"/>
        <v>42.2</v>
      </c>
      <c r="F210" s="89"/>
    </row>
    <row r="211" spans="2:13" ht="15.6" x14ac:dyDescent="0.3">
      <c r="B211" s="183">
        <v>49</v>
      </c>
      <c r="C211" s="183">
        <v>170.02</v>
      </c>
      <c r="D211" s="184">
        <v>1</v>
      </c>
      <c r="E211" s="183">
        <f t="shared" si="11"/>
        <v>170.02</v>
      </c>
      <c r="F211" s="89"/>
    </row>
    <row r="212" spans="2:13" ht="15.6" x14ac:dyDescent="0.3">
      <c r="B212" s="183">
        <v>50</v>
      </c>
      <c r="C212" s="183">
        <v>25.87</v>
      </c>
      <c r="D212" s="184">
        <v>1</v>
      </c>
      <c r="E212" s="183">
        <f t="shared" si="11"/>
        <v>25.87</v>
      </c>
      <c r="F212" s="89"/>
    </row>
    <row r="213" spans="2:13" ht="15.6" x14ac:dyDescent="0.3">
      <c r="B213" s="183">
        <v>51</v>
      </c>
      <c r="C213" s="183">
        <v>27.99</v>
      </c>
      <c r="D213" s="184">
        <v>1</v>
      </c>
      <c r="E213" s="183">
        <f t="shared" ref="E213" si="16">+C213*D213</f>
        <v>27.99</v>
      </c>
      <c r="F213" s="89"/>
    </row>
    <row r="214" spans="2:13" ht="15.6" x14ac:dyDescent="0.3">
      <c r="B214" s="183">
        <v>52</v>
      </c>
      <c r="C214" s="183">
        <v>36.03</v>
      </c>
      <c r="D214" s="184">
        <v>1</v>
      </c>
      <c r="E214" s="183">
        <f t="shared" si="11"/>
        <v>36.03</v>
      </c>
      <c r="F214" s="89"/>
    </row>
    <row r="215" spans="2:13" ht="15.6" x14ac:dyDescent="0.3">
      <c r="B215" s="183">
        <v>53</v>
      </c>
      <c r="C215" s="183">
        <v>114.99</v>
      </c>
      <c r="D215" s="184">
        <v>1</v>
      </c>
      <c r="E215" s="183">
        <f t="shared" ref="E215:E217" si="17">+C215*D215</f>
        <v>114.99</v>
      </c>
      <c r="F215" s="89"/>
    </row>
    <row r="216" spans="2:13" ht="15.6" x14ac:dyDescent="0.3">
      <c r="B216" s="183">
        <v>54</v>
      </c>
      <c r="C216" s="183">
        <v>27.89</v>
      </c>
      <c r="D216" s="184">
        <v>1</v>
      </c>
      <c r="E216" s="183">
        <f t="shared" ref="E216" si="18">+C216*D216</f>
        <v>27.89</v>
      </c>
      <c r="F216" s="89"/>
    </row>
    <row r="217" spans="2:13" ht="15.6" x14ac:dyDescent="0.3">
      <c r="B217" s="183">
        <v>55</v>
      </c>
      <c r="C217" s="183">
        <v>1682.11</v>
      </c>
      <c r="D217" s="184">
        <v>1</v>
      </c>
      <c r="E217" s="183">
        <f t="shared" si="17"/>
        <v>1682.11</v>
      </c>
      <c r="F217" s="89"/>
    </row>
    <row r="218" spans="2:13" ht="15.6" x14ac:dyDescent="0.3">
      <c r="B218" s="183">
        <v>56</v>
      </c>
      <c r="C218" s="183">
        <v>134.47999999999999</v>
      </c>
      <c r="D218" s="184">
        <v>1</v>
      </c>
      <c r="E218" s="183">
        <f t="shared" ref="E218" si="19">+C218*D218</f>
        <v>134.47999999999999</v>
      </c>
      <c r="F218" s="89"/>
    </row>
    <row r="219" spans="2:13" ht="15.6" x14ac:dyDescent="0.3">
      <c r="B219" s="183">
        <v>57</v>
      </c>
      <c r="C219" s="183">
        <v>234.87</v>
      </c>
      <c r="D219" s="184">
        <v>1</v>
      </c>
      <c r="E219" s="183">
        <f t="shared" si="11"/>
        <v>234.87</v>
      </c>
      <c r="F219" s="89"/>
    </row>
    <row r="220" spans="2:13" ht="15.6" x14ac:dyDescent="0.3">
      <c r="B220" s="89"/>
      <c r="C220" s="89"/>
      <c r="D220" s="89"/>
      <c r="E220" s="89"/>
      <c r="F220" s="89"/>
    </row>
    <row r="221" spans="2:13" x14ac:dyDescent="0.25">
      <c r="B221" s="488" t="s">
        <v>316</v>
      </c>
      <c r="C221" s="488"/>
      <c r="D221" s="488"/>
      <c r="E221" s="488"/>
      <c r="F221" s="488"/>
      <c r="G221" s="488"/>
      <c r="H221" s="488"/>
      <c r="I221" s="488"/>
      <c r="J221" s="488"/>
      <c r="K221" s="488"/>
      <c r="L221" s="488"/>
      <c r="M221" s="488"/>
    </row>
    <row r="222" spans="2:13" ht="16.5" customHeight="1" x14ac:dyDescent="0.3">
      <c r="B222" s="515" t="str">
        <f>CONCATENATE("Experiencia (Individual o Consorciado) ")</f>
        <v xml:space="preserve">Experiencia (Individual o Consorciado) </v>
      </c>
      <c r="C222" s="515"/>
      <c r="D222" s="515"/>
      <c r="E222" s="515"/>
      <c r="F222" s="515"/>
    </row>
    <row r="223" spans="2:13" ht="16.5" customHeight="1" x14ac:dyDescent="0.3">
      <c r="B223" s="104" t="s">
        <v>317</v>
      </c>
      <c r="C223" s="516">
        <v>386080000</v>
      </c>
      <c r="D223" s="516"/>
      <c r="E223" s="516"/>
      <c r="F223" s="516"/>
    </row>
    <row r="224" spans="2:13" ht="16.5" customHeight="1" x14ac:dyDescent="0.3">
      <c r="B224" s="104" t="s">
        <v>318</v>
      </c>
      <c r="C224" s="516">
        <v>862000</v>
      </c>
      <c r="D224" s="516"/>
      <c r="E224" s="516"/>
      <c r="F224" s="516"/>
    </row>
    <row r="225" spans="2:13" ht="16.5" customHeight="1" x14ac:dyDescent="0.25">
      <c r="B225" s="517" t="s">
        <v>319</v>
      </c>
      <c r="C225" s="518"/>
      <c r="D225" s="519"/>
      <c r="E225" s="520">
        <f>IF(C223&gt;0,(ROUND((C223/C224),4)),0)</f>
        <v>447.8886</v>
      </c>
      <c r="F225" s="521"/>
    </row>
    <row r="226" spans="2:13" ht="16.5" customHeight="1" thickBot="1" x14ac:dyDescent="0.3">
      <c r="B226" s="87" t="s">
        <v>320</v>
      </c>
      <c r="C226" s="87" t="s">
        <v>321</v>
      </c>
      <c r="D226" s="539" t="s">
        <v>322</v>
      </c>
      <c r="E226" s="539"/>
      <c r="F226" s="87" t="s">
        <v>307</v>
      </c>
    </row>
    <row r="227" spans="2:13" ht="16.5" customHeight="1" x14ac:dyDescent="0.25">
      <c r="B227" s="96">
        <v>0</v>
      </c>
      <c r="C227" s="96">
        <v>0.5</v>
      </c>
      <c r="D227" s="504">
        <v>20</v>
      </c>
      <c r="E227" s="504"/>
      <c r="F227" s="487">
        <f>IF(E225&lt;C227,D227,IF(AND(E225&gt;=B228,E225&lt;C228),D228,IF(AND(E225&gt;=B229,E225&lt;C229),D229,IF(AND(E225&lt;=B230,E225&gt;C230),D227,D231))))</f>
        <v>40</v>
      </c>
      <c r="H227" s="568" t="s">
        <v>360</v>
      </c>
      <c r="I227" s="564" t="s">
        <v>361</v>
      </c>
      <c r="J227" s="564"/>
      <c r="K227" s="564"/>
      <c r="L227" s="564"/>
      <c r="M227" s="565"/>
    </row>
    <row r="228" spans="2:13" ht="16.5" customHeight="1" thickBot="1" x14ac:dyDescent="0.3">
      <c r="B228" s="96">
        <v>0.5</v>
      </c>
      <c r="C228" s="96">
        <v>0.75</v>
      </c>
      <c r="D228" s="504">
        <v>25</v>
      </c>
      <c r="E228" s="504"/>
      <c r="F228" s="487"/>
      <c r="H228" s="569"/>
      <c r="I228" s="566"/>
      <c r="J228" s="566"/>
      <c r="K228" s="566"/>
      <c r="L228" s="566"/>
      <c r="M228" s="567"/>
    </row>
    <row r="229" spans="2:13" ht="16.5" customHeight="1" x14ac:dyDescent="0.25">
      <c r="B229" s="96">
        <v>0.75</v>
      </c>
      <c r="C229" s="96">
        <v>1</v>
      </c>
      <c r="D229" s="504">
        <v>30</v>
      </c>
      <c r="E229" s="504"/>
      <c r="F229" s="487"/>
    </row>
    <row r="230" spans="2:13" ht="16.5" customHeight="1" thickBot="1" x14ac:dyDescent="0.3">
      <c r="B230" s="96">
        <v>1</v>
      </c>
      <c r="C230" s="96">
        <v>1.5</v>
      </c>
      <c r="D230" s="504">
        <v>35</v>
      </c>
      <c r="E230" s="504"/>
      <c r="F230" s="487"/>
    </row>
    <row r="231" spans="2:13" ht="16.5" customHeight="1" thickBot="1" x14ac:dyDescent="0.3">
      <c r="B231" s="96">
        <v>1.5</v>
      </c>
      <c r="C231" s="96"/>
      <c r="D231" s="504">
        <v>40</v>
      </c>
      <c r="E231" s="504"/>
      <c r="F231" s="487"/>
      <c r="H231" s="107" t="s">
        <v>295</v>
      </c>
      <c r="I231" s="112" t="s">
        <v>150</v>
      </c>
    </row>
    <row r="233" spans="2:13" x14ac:dyDescent="0.25">
      <c r="B233" s="488" t="s">
        <v>323</v>
      </c>
      <c r="C233" s="488"/>
      <c r="D233" s="488"/>
      <c r="E233" s="488"/>
      <c r="F233" s="488"/>
      <c r="G233" s="488"/>
      <c r="H233" s="488"/>
      <c r="I233" s="488"/>
      <c r="J233" s="488"/>
      <c r="K233" s="488"/>
      <c r="L233" s="488"/>
      <c r="M233" s="488"/>
    </row>
    <row r="234" spans="2:13" x14ac:dyDescent="0.25">
      <c r="B234" s="505" t="s">
        <v>324</v>
      </c>
      <c r="C234" s="505"/>
      <c r="D234" s="505"/>
      <c r="E234" s="505"/>
      <c r="F234" s="505"/>
      <c r="G234" s="505"/>
      <c r="H234" s="505"/>
      <c r="I234" s="505"/>
      <c r="J234" s="505"/>
      <c r="K234" s="505"/>
      <c r="L234" s="505"/>
      <c r="M234" s="505"/>
    </row>
    <row r="235" spans="2:13" x14ac:dyDescent="0.25">
      <c r="B235" s="267" t="s">
        <v>157</v>
      </c>
      <c r="C235" s="269"/>
      <c r="D235" s="508" t="s">
        <v>325</v>
      </c>
      <c r="E235" s="269"/>
      <c r="F235" s="509" t="s">
        <v>326</v>
      </c>
      <c r="G235" s="510"/>
      <c r="H235" s="267" t="s">
        <v>327</v>
      </c>
      <c r="I235" s="269"/>
      <c r="J235" s="506" t="s">
        <v>328</v>
      </c>
      <c r="K235" s="507"/>
      <c r="L235" s="267" t="s">
        <v>329</v>
      </c>
      <c r="M235" s="269"/>
    </row>
    <row r="236" spans="2:13" x14ac:dyDescent="0.25">
      <c r="B236" s="506"/>
      <c r="C236" s="507"/>
      <c r="D236" s="506"/>
      <c r="E236" s="507"/>
      <c r="F236" s="506"/>
      <c r="G236" s="507"/>
      <c r="H236" s="506"/>
      <c r="I236" s="507"/>
      <c r="J236" s="34" t="s">
        <v>40</v>
      </c>
      <c r="K236" s="34" t="s">
        <v>330</v>
      </c>
      <c r="L236" s="506"/>
      <c r="M236" s="507"/>
    </row>
    <row r="237" spans="2:13" ht="37.950000000000003" customHeight="1" x14ac:dyDescent="0.25">
      <c r="B237" s="501" t="s">
        <v>362</v>
      </c>
      <c r="C237" s="502"/>
      <c r="D237" s="499" t="s">
        <v>363</v>
      </c>
      <c r="E237" s="314"/>
      <c r="F237" s="312" t="s">
        <v>332</v>
      </c>
      <c r="G237" s="314"/>
      <c r="H237" s="312" t="s">
        <v>364</v>
      </c>
      <c r="I237" s="314"/>
      <c r="J237" s="33" t="s">
        <v>333</v>
      </c>
      <c r="K237" s="33"/>
      <c r="L237" s="495" t="s">
        <v>334</v>
      </c>
      <c r="M237" s="496"/>
    </row>
    <row r="238" spans="2:13" ht="40.200000000000003" customHeight="1" x14ac:dyDescent="0.25">
      <c r="B238" s="497"/>
      <c r="C238" s="498"/>
      <c r="D238" s="499"/>
      <c r="E238" s="503"/>
      <c r="F238" s="312"/>
      <c r="G238" s="314"/>
      <c r="H238" s="312"/>
      <c r="I238" s="314"/>
      <c r="J238" s="33"/>
      <c r="K238" s="33"/>
      <c r="L238" s="495"/>
      <c r="M238" s="496"/>
    </row>
    <row r="239" spans="2:13" ht="25.2" customHeight="1" x14ac:dyDescent="0.25">
      <c r="B239" s="497"/>
      <c r="C239" s="498"/>
      <c r="D239" s="499"/>
      <c r="E239" s="314"/>
      <c r="F239" s="312"/>
      <c r="G239" s="314"/>
      <c r="H239" s="312"/>
      <c r="I239" s="314"/>
      <c r="J239" s="33"/>
      <c r="K239" s="33"/>
      <c r="L239" s="495"/>
      <c r="M239" s="496"/>
    </row>
    <row r="240" spans="2:13" ht="25.2" customHeight="1" x14ac:dyDescent="0.25">
      <c r="B240" s="497"/>
      <c r="C240" s="498"/>
      <c r="D240" s="499"/>
      <c r="E240" s="314"/>
      <c r="F240" s="312"/>
      <c r="G240" s="314"/>
      <c r="H240" s="312"/>
      <c r="I240" s="314"/>
      <c r="J240" s="33"/>
      <c r="K240" s="33"/>
      <c r="L240" s="495"/>
      <c r="M240" s="496"/>
    </row>
    <row r="241" spans="2:13" ht="25.2" customHeight="1" x14ac:dyDescent="0.25">
      <c r="B241" s="497"/>
      <c r="C241" s="498"/>
      <c r="D241" s="499"/>
      <c r="E241" s="314"/>
      <c r="F241" s="312"/>
      <c r="G241" s="314"/>
      <c r="H241" s="312"/>
      <c r="I241" s="314"/>
      <c r="J241" s="33"/>
      <c r="K241" s="33"/>
      <c r="L241" s="495"/>
      <c r="M241" s="496"/>
    </row>
    <row r="242" spans="2:13" ht="25.2" customHeight="1" x14ac:dyDescent="0.25">
      <c r="B242" s="497"/>
      <c r="C242" s="498"/>
      <c r="D242" s="499"/>
      <c r="E242" s="314"/>
      <c r="F242" s="312"/>
      <c r="G242" s="314"/>
      <c r="H242" s="312"/>
      <c r="I242" s="314"/>
      <c r="J242" s="33"/>
      <c r="K242" s="33"/>
      <c r="L242" s="495"/>
      <c r="M242" s="496"/>
    </row>
    <row r="243" spans="2:13" ht="25.2" customHeight="1" x14ac:dyDescent="0.25">
      <c r="B243" s="497"/>
      <c r="C243" s="498"/>
      <c r="D243" s="499"/>
      <c r="E243" s="314"/>
      <c r="F243" s="312"/>
      <c r="G243" s="314"/>
      <c r="H243" s="312"/>
      <c r="I243" s="314"/>
      <c r="J243" s="33"/>
      <c r="K243" s="33"/>
      <c r="L243" s="495"/>
      <c r="M243" s="496"/>
    </row>
    <row r="244" spans="2:13" ht="25.2" customHeight="1" x14ac:dyDescent="0.25">
      <c r="B244" s="497"/>
      <c r="C244" s="498"/>
      <c r="D244" s="499"/>
      <c r="E244" s="314"/>
      <c r="F244" s="312"/>
      <c r="G244" s="314"/>
      <c r="H244" s="312"/>
      <c r="I244" s="314"/>
      <c r="J244" s="33"/>
      <c r="K244" s="33"/>
      <c r="L244" s="495"/>
      <c r="M244" s="496"/>
    </row>
    <row r="245" spans="2:13" ht="25.2" customHeight="1" x14ac:dyDescent="0.25">
      <c r="B245" s="497"/>
      <c r="C245" s="498"/>
      <c r="D245" s="499"/>
      <c r="E245" s="314"/>
      <c r="F245" s="312"/>
      <c r="G245" s="314"/>
      <c r="H245" s="312"/>
      <c r="I245" s="314"/>
      <c r="J245" s="33"/>
      <c r="K245" s="33"/>
      <c r="L245" s="495"/>
      <c r="M245" s="496"/>
    </row>
    <row r="246" spans="2:13" ht="25.2" customHeight="1" x14ac:dyDescent="0.25">
      <c r="B246" s="497"/>
      <c r="C246" s="498"/>
      <c r="D246" s="499"/>
      <c r="E246" s="314"/>
      <c r="F246" s="312"/>
      <c r="G246" s="314"/>
      <c r="H246" s="312"/>
      <c r="I246" s="314"/>
      <c r="J246" s="33"/>
      <c r="K246" s="33"/>
      <c r="L246" s="495"/>
      <c r="M246" s="496"/>
    </row>
    <row r="247" spans="2:13" ht="25.2" customHeight="1" x14ac:dyDescent="0.25">
      <c r="B247" s="497"/>
      <c r="C247" s="498"/>
      <c r="D247" s="499"/>
      <c r="E247" s="314"/>
      <c r="F247" s="312"/>
      <c r="G247" s="314"/>
      <c r="H247" s="312"/>
      <c r="I247" s="314"/>
      <c r="J247" s="33"/>
      <c r="K247" s="33"/>
      <c r="L247" s="495"/>
      <c r="M247" s="496"/>
    </row>
    <row r="248" spans="2:13" ht="25.2" customHeight="1" x14ac:dyDescent="0.25">
      <c r="B248" s="497"/>
      <c r="C248" s="498"/>
      <c r="D248" s="499"/>
      <c r="E248" s="314"/>
      <c r="F248" s="312"/>
      <c r="G248" s="314"/>
      <c r="H248" s="312"/>
      <c r="I248" s="314"/>
      <c r="J248" s="33"/>
      <c r="K248" s="33"/>
      <c r="L248" s="495"/>
      <c r="M248" s="496"/>
    </row>
    <row r="249" spans="2:13" s="26" customFormat="1" ht="13.2" customHeight="1" x14ac:dyDescent="0.3"/>
    <row r="250" spans="2:13" s="26" customFormat="1" ht="13.2" customHeight="1" x14ac:dyDescent="0.3">
      <c r="B250" s="500" t="s">
        <v>335</v>
      </c>
      <c r="C250" s="500"/>
      <c r="D250" s="500"/>
      <c r="E250" s="500"/>
      <c r="F250" s="500"/>
    </row>
    <row r="251" spans="2:13" s="26" customFormat="1" ht="22.5" customHeight="1" thickBot="1" x14ac:dyDescent="0.35">
      <c r="B251" s="480" t="s">
        <v>336</v>
      </c>
      <c r="C251" s="481"/>
      <c r="D251" s="481"/>
      <c r="E251" s="482"/>
      <c r="F251" s="185">
        <v>1</v>
      </c>
    </row>
    <row r="252" spans="2:13" s="26" customFormat="1" ht="42.75" customHeight="1" thickBot="1" x14ac:dyDescent="0.35">
      <c r="B252" s="483" t="s">
        <v>337</v>
      </c>
      <c r="C252" s="97" t="s">
        <v>338</v>
      </c>
      <c r="D252" s="97" t="s">
        <v>339</v>
      </c>
      <c r="E252" s="97" t="s">
        <v>322</v>
      </c>
      <c r="F252" s="97" t="s">
        <v>307</v>
      </c>
      <c r="H252" s="107" t="s">
        <v>296</v>
      </c>
      <c r="I252" s="484" t="s">
        <v>365</v>
      </c>
      <c r="J252" s="485"/>
      <c r="K252" s="485"/>
      <c r="L252" s="485"/>
      <c r="M252" s="486"/>
    </row>
    <row r="253" spans="2:13" s="26" customFormat="1" ht="18.75" customHeight="1" x14ac:dyDescent="0.3">
      <c r="B253" s="483"/>
      <c r="C253" s="98">
        <v>1</v>
      </c>
      <c r="D253" s="98">
        <v>5</v>
      </c>
      <c r="E253" s="98">
        <v>20</v>
      </c>
      <c r="F253" s="487">
        <f>IF(F251&lt;=5,20,IF(F251&gt;=11,40,30))</f>
        <v>20</v>
      </c>
    </row>
    <row r="254" spans="2:13" s="26" customFormat="1" ht="18" customHeight="1" thickBot="1" x14ac:dyDescent="0.35">
      <c r="B254" s="483"/>
      <c r="C254" s="98">
        <v>6</v>
      </c>
      <c r="D254" s="98">
        <v>10</v>
      </c>
      <c r="E254" s="98">
        <v>30</v>
      </c>
      <c r="F254" s="487"/>
    </row>
    <row r="255" spans="2:13" s="26" customFormat="1" ht="15" customHeight="1" thickBot="1" x14ac:dyDescent="0.35">
      <c r="B255" s="483"/>
      <c r="C255" s="98">
        <v>11</v>
      </c>
      <c r="D255" s="98" t="s">
        <v>309</v>
      </c>
      <c r="E255" s="98">
        <v>40</v>
      </c>
      <c r="F255" s="487"/>
      <c r="H255" s="107" t="s">
        <v>295</v>
      </c>
      <c r="I255" s="112" t="s">
        <v>150</v>
      </c>
    </row>
    <row r="256" spans="2:13" s="26" customFormat="1" ht="13.2" customHeight="1" x14ac:dyDescent="0.3"/>
    <row r="257" spans="2:13" x14ac:dyDescent="0.25">
      <c r="B257" s="488" t="s">
        <v>340</v>
      </c>
      <c r="C257" s="488"/>
      <c r="D257" s="488"/>
      <c r="E257" s="488"/>
      <c r="F257" s="488"/>
      <c r="G257" s="488"/>
      <c r="H257" s="488"/>
      <c r="I257" s="488"/>
      <c r="J257" s="488"/>
      <c r="K257" s="488"/>
      <c r="L257" s="488"/>
      <c r="M257" s="488"/>
    </row>
    <row r="258" spans="2:13" ht="14.4" customHeight="1" x14ac:dyDescent="0.25">
      <c r="B258" s="489" t="s">
        <v>341</v>
      </c>
      <c r="C258" s="489" t="s">
        <v>342</v>
      </c>
      <c r="D258" s="489" t="s">
        <v>343</v>
      </c>
      <c r="E258" s="116" t="s">
        <v>344</v>
      </c>
      <c r="F258" s="489" t="s">
        <v>345</v>
      </c>
      <c r="G258" s="489" t="s">
        <v>346</v>
      </c>
      <c r="H258" s="116" t="s">
        <v>347</v>
      </c>
      <c r="I258" s="489" t="s">
        <v>348</v>
      </c>
      <c r="J258" s="489" t="s">
        <v>349</v>
      </c>
      <c r="K258" s="489" t="s">
        <v>350</v>
      </c>
      <c r="L258" s="491" t="s">
        <v>351</v>
      </c>
      <c r="M258" s="492"/>
    </row>
    <row r="259" spans="2:13" ht="14.4" x14ac:dyDescent="0.25">
      <c r="B259" s="490"/>
      <c r="C259" s="490"/>
      <c r="D259" s="490"/>
      <c r="E259" s="117" t="s">
        <v>352</v>
      </c>
      <c r="F259" s="490"/>
      <c r="G259" s="490"/>
      <c r="H259" s="117" t="s">
        <v>353</v>
      </c>
      <c r="I259" s="490"/>
      <c r="J259" s="490"/>
      <c r="K259" s="490"/>
      <c r="L259" s="493"/>
      <c r="M259" s="494"/>
    </row>
    <row r="260" spans="2:13" ht="28.8" x14ac:dyDescent="0.25">
      <c r="B260" s="118">
        <v>1</v>
      </c>
      <c r="C260" s="186" t="s">
        <v>354</v>
      </c>
      <c r="D260" s="187">
        <v>45482</v>
      </c>
      <c r="E260" s="188">
        <f>5.5*30</f>
        <v>165</v>
      </c>
      <c r="F260" s="189">
        <v>0.9</v>
      </c>
      <c r="G260" s="188">
        <f>IF(H260&gt;0,_xlfn.DAYS(H260,D260),_xlfn.DAYS(DATE(2024,12,13),D260))</f>
        <v>157</v>
      </c>
      <c r="H260" s="190"/>
      <c r="I260" s="118">
        <f>+IF(G260&gt;E260,0,E260-G260)</f>
        <v>8</v>
      </c>
      <c r="J260" s="191">
        <v>846572077.13999999</v>
      </c>
      <c r="K260" s="121">
        <f>(J260/E260)*I260*F260</f>
        <v>36941327.002472728</v>
      </c>
      <c r="L260" s="316" t="s">
        <v>355</v>
      </c>
      <c r="M260" s="316"/>
    </row>
    <row r="261" spans="2:13" ht="57.6" x14ac:dyDescent="0.25">
      <c r="B261" s="118">
        <v>2</v>
      </c>
      <c r="C261" s="186" t="s">
        <v>356</v>
      </c>
      <c r="D261" s="187">
        <v>45601</v>
      </c>
      <c r="E261" s="188">
        <v>60</v>
      </c>
      <c r="F261" s="189">
        <v>0.5</v>
      </c>
      <c r="G261" s="188">
        <f t="shared" ref="G261:G263" si="20">IF(H261&gt;0,_xlfn.DAYS(H261,D261),_xlfn.DAYS(DATE(2024,12,13),D261))</f>
        <v>38</v>
      </c>
      <c r="H261" s="190"/>
      <c r="I261" s="118">
        <f t="shared" ref="I261" si="21">+IF(G261&gt;E261,0,E261-G261)</f>
        <v>22</v>
      </c>
      <c r="J261" s="191">
        <v>623470854</v>
      </c>
      <c r="K261" s="121">
        <f t="shared" ref="K261:K263" si="22">(J261/E261)*I261*F261</f>
        <v>114302989.90000001</v>
      </c>
      <c r="L261" s="316" t="s">
        <v>355</v>
      </c>
      <c r="M261" s="316"/>
    </row>
    <row r="262" spans="2:13" ht="57.6" x14ac:dyDescent="0.25">
      <c r="B262" s="118">
        <v>3</v>
      </c>
      <c r="C262" s="186" t="s">
        <v>366</v>
      </c>
      <c r="D262" s="187">
        <v>45615</v>
      </c>
      <c r="E262" s="188">
        <f>1.1*30</f>
        <v>33</v>
      </c>
      <c r="F262" s="189">
        <v>1</v>
      </c>
      <c r="G262" s="188">
        <f t="shared" si="20"/>
        <v>24</v>
      </c>
      <c r="H262" s="190"/>
      <c r="I262" s="118">
        <f t="shared" ref="I262:I266" si="23">+IF(G262&gt;E262,0,E262-G262)</f>
        <v>9</v>
      </c>
      <c r="J262" s="191">
        <v>69999532</v>
      </c>
      <c r="K262" s="121">
        <f t="shared" si="22"/>
        <v>19090781.454545453</v>
      </c>
      <c r="L262" s="316" t="s">
        <v>355</v>
      </c>
      <c r="M262" s="316"/>
    </row>
    <row r="263" spans="2:13" ht="43.2" customHeight="1" x14ac:dyDescent="0.25">
      <c r="B263" s="118">
        <v>4</v>
      </c>
      <c r="C263" s="186" t="s">
        <v>367</v>
      </c>
      <c r="D263" s="187">
        <v>45625</v>
      </c>
      <c r="E263" s="188">
        <v>30</v>
      </c>
      <c r="F263" s="189">
        <v>1</v>
      </c>
      <c r="G263" s="188">
        <f t="shared" si="20"/>
        <v>14</v>
      </c>
      <c r="H263" s="190"/>
      <c r="I263" s="118">
        <f t="shared" si="23"/>
        <v>16</v>
      </c>
      <c r="J263" s="191">
        <v>89933740</v>
      </c>
      <c r="K263" s="121">
        <f t="shared" si="22"/>
        <v>47964661.333333336</v>
      </c>
      <c r="L263" s="316" t="s">
        <v>355</v>
      </c>
      <c r="M263" s="316"/>
    </row>
    <row r="264" spans="2:13" ht="28.8" x14ac:dyDescent="0.25">
      <c r="B264" s="118">
        <v>5</v>
      </c>
      <c r="C264" s="186" t="s">
        <v>368</v>
      </c>
      <c r="D264" s="187">
        <v>45639</v>
      </c>
      <c r="E264" s="188">
        <v>30</v>
      </c>
      <c r="F264" s="189">
        <v>1</v>
      </c>
      <c r="G264" s="188">
        <f t="shared" ref="G264" si="24">IF(H264&gt;0,_xlfn.DAYS(H264,D264),_xlfn.DAYS(DATE(2024,12,13),D264))</f>
        <v>0</v>
      </c>
      <c r="H264" s="190"/>
      <c r="I264" s="118">
        <f t="shared" ref="I264" si="25">+IF(G264&gt;E264,0,E264-G264)</f>
        <v>30</v>
      </c>
      <c r="J264" s="191">
        <v>133465031</v>
      </c>
      <c r="K264" s="121">
        <f t="shared" ref="K264" si="26">(J264/E264)*I264*F264</f>
        <v>133465030.99999999</v>
      </c>
      <c r="L264" s="316" t="s">
        <v>355</v>
      </c>
      <c r="M264" s="316"/>
    </row>
    <row r="265" spans="2:13" ht="14.4" x14ac:dyDescent="0.25">
      <c r="B265" s="118"/>
      <c r="C265" s="186"/>
      <c r="D265" s="187"/>
      <c r="E265" s="188"/>
      <c r="F265" s="189"/>
      <c r="G265" s="188"/>
      <c r="H265" s="190"/>
      <c r="I265" s="118">
        <f t="shared" si="23"/>
        <v>0</v>
      </c>
      <c r="J265" s="191"/>
      <c r="K265" s="121"/>
      <c r="L265" s="316"/>
      <c r="M265" s="316"/>
    </row>
    <row r="266" spans="2:13" ht="14.4" x14ac:dyDescent="0.25">
      <c r="B266" s="118"/>
      <c r="C266" s="119"/>
      <c r="D266" s="119"/>
      <c r="E266" s="119"/>
      <c r="F266" s="119"/>
      <c r="G266" s="188"/>
      <c r="H266" s="192"/>
      <c r="I266" s="118">
        <f t="shared" si="23"/>
        <v>0</v>
      </c>
      <c r="J266" s="120"/>
      <c r="K266" s="121"/>
      <c r="L266" s="316"/>
      <c r="M266" s="316"/>
    </row>
    <row r="267" spans="2:13" ht="14.4" x14ac:dyDescent="0.3">
      <c r="B267" s="477" t="s">
        <v>358</v>
      </c>
      <c r="C267" s="478"/>
      <c r="D267" s="478"/>
      <c r="E267" s="478"/>
      <c r="F267" s="478"/>
      <c r="G267" s="478"/>
      <c r="H267" s="478"/>
      <c r="I267" s="478"/>
      <c r="J267" s="479"/>
      <c r="K267" s="122">
        <f>SUM(K260:K266)</f>
        <v>351764790.69035149</v>
      </c>
    </row>
    <row r="268" spans="2:13" ht="14.4" thickBot="1" x14ac:dyDescent="0.3"/>
    <row r="269" spans="2:13" ht="54" customHeight="1" thickBot="1" x14ac:dyDescent="0.3">
      <c r="B269" s="107" t="s">
        <v>295</v>
      </c>
      <c r="C269" s="113" t="s">
        <v>150</v>
      </c>
      <c r="D269" s="110"/>
      <c r="E269" s="114" t="s">
        <v>296</v>
      </c>
      <c r="F269" s="463" t="s">
        <v>369</v>
      </c>
      <c r="G269" s="463"/>
      <c r="H269" s="463"/>
      <c r="I269" s="463"/>
      <c r="J269" s="463"/>
      <c r="K269" s="463"/>
      <c r="L269" s="463"/>
      <c r="M269" s="464"/>
    </row>
    <row r="271" spans="2:13" x14ac:dyDescent="0.25">
      <c r="B271" s="108" t="s">
        <v>270</v>
      </c>
      <c r="C271" s="108"/>
      <c r="D271" s="108"/>
      <c r="E271" s="472" t="str">
        <f>+D16</f>
        <v>CONSORCIO OBRAS DICO</v>
      </c>
      <c r="F271" s="473"/>
      <c r="G271" s="473"/>
      <c r="H271" s="473"/>
      <c r="I271" s="473"/>
      <c r="J271" s="473"/>
      <c r="K271" s="473"/>
      <c r="L271" s="473"/>
      <c r="M271" s="474"/>
    </row>
    <row r="272" spans="2:13" x14ac:dyDescent="0.25">
      <c r="B272" s="475" t="str">
        <f>H16</f>
        <v>INTEGRANTES</v>
      </c>
      <c r="C272" s="475"/>
      <c r="D272" s="475" t="s">
        <v>274</v>
      </c>
      <c r="E272" s="475"/>
    </row>
    <row r="273" spans="1:13" ht="28.95" customHeight="1" x14ac:dyDescent="0.25">
      <c r="B273" s="476" t="str">
        <f>J16</f>
        <v>CYCO INGENIERÍA S.A.S.</v>
      </c>
      <c r="C273" s="476"/>
      <c r="D273" s="468">
        <f>+ROUND(F25,0)</f>
        <v>1133178214</v>
      </c>
      <c r="E273" s="468"/>
    </row>
    <row r="274" spans="1:13" ht="28.95" customHeight="1" x14ac:dyDescent="0.25">
      <c r="B274" s="476" t="str">
        <f>J17</f>
        <v>DIEGO FERNANDO CÉSPEDES CONTRERAS</v>
      </c>
      <c r="C274" s="476"/>
      <c r="D274" s="468">
        <f>ROUND(F136,0)</f>
        <v>973179209</v>
      </c>
      <c r="E274" s="468"/>
    </row>
    <row r="275" spans="1:13" ht="28.95" customHeight="1" x14ac:dyDescent="0.25">
      <c r="B275" s="470" t="s">
        <v>370</v>
      </c>
      <c r="C275" s="470"/>
      <c r="D275" s="471">
        <f>+D273+D274</f>
        <v>2106357423</v>
      </c>
      <c r="E275" s="471"/>
    </row>
    <row r="277" spans="1:13" x14ac:dyDescent="0.25">
      <c r="B277" s="465" t="s">
        <v>371</v>
      </c>
      <c r="C277" s="466"/>
      <c r="D277" s="466"/>
      <c r="E277" s="466"/>
      <c r="F277" s="466"/>
      <c r="G277" s="466"/>
      <c r="H277" s="466"/>
      <c r="I277" s="466"/>
      <c r="J277" s="466"/>
      <c r="K277" s="466"/>
      <c r="L277" s="466"/>
      <c r="M277" s="466"/>
    </row>
    <row r="278" spans="1:13" x14ac:dyDescent="0.25">
      <c r="B278" s="467" t="s">
        <v>372</v>
      </c>
      <c r="C278" s="467"/>
      <c r="D278" s="468">
        <f>+I137</f>
        <v>980545587</v>
      </c>
      <c r="E278" s="468"/>
    </row>
    <row r="279" spans="1:13" x14ac:dyDescent="0.25">
      <c r="B279" s="467" t="s">
        <v>373</v>
      </c>
      <c r="C279" s="467"/>
      <c r="D279" s="468">
        <v>165000000</v>
      </c>
      <c r="E279" s="468"/>
    </row>
    <row r="280" spans="1:13" x14ac:dyDescent="0.25">
      <c r="B280" s="467" t="s">
        <v>374</v>
      </c>
      <c r="C280" s="467"/>
      <c r="D280" s="469">
        <v>6</v>
      </c>
      <c r="E280" s="469"/>
    </row>
    <row r="281" spans="1:13" ht="33" customHeight="1" x14ac:dyDescent="0.25">
      <c r="B281" s="470" t="s">
        <v>371</v>
      </c>
      <c r="C281" s="470"/>
      <c r="D281" s="471">
        <f>((D278-D279)/D280)*12</f>
        <v>1631091174</v>
      </c>
      <c r="E281" s="471"/>
    </row>
    <row r="282" spans="1:13" ht="14.4" thickBot="1" x14ac:dyDescent="0.3"/>
    <row r="283" spans="1:13" ht="54" customHeight="1" thickBot="1" x14ac:dyDescent="0.3">
      <c r="B283" s="107" t="s">
        <v>295</v>
      </c>
      <c r="C283" s="113" t="str">
        <f>IF(D275&gt;=D281,"CUMPLE","NO CUMPLE")</f>
        <v>CUMPLE</v>
      </c>
      <c r="D283" s="110"/>
      <c r="E283" s="114" t="s">
        <v>296</v>
      </c>
      <c r="F283" s="463"/>
      <c r="G283" s="463"/>
      <c r="H283" s="463"/>
      <c r="I283" s="463"/>
      <c r="J283" s="463"/>
      <c r="K283" s="463"/>
      <c r="L283" s="463"/>
      <c r="M283" s="464"/>
    </row>
    <row r="287" spans="1:13" ht="13.95" customHeight="1" x14ac:dyDescent="0.25">
      <c r="A287" s="25"/>
      <c r="B287" s="351" t="s">
        <v>148</v>
      </c>
      <c r="C287" s="351"/>
      <c r="D287" s="559" t="s">
        <v>466</v>
      </c>
      <c r="E287" s="559"/>
      <c r="F287" s="559"/>
      <c r="G287" s="559"/>
      <c r="H287" s="559"/>
      <c r="I287" s="559"/>
      <c r="J287" s="559"/>
      <c r="K287" s="559"/>
      <c r="L287" s="559"/>
      <c r="M287" s="559"/>
    </row>
    <row r="288" spans="1:13" x14ac:dyDescent="0.25">
      <c r="A288" s="25"/>
      <c r="B288" s="351"/>
      <c r="C288" s="351"/>
      <c r="D288" s="559"/>
      <c r="E288" s="559"/>
      <c r="F288" s="559"/>
      <c r="G288" s="559"/>
      <c r="H288" s="559"/>
      <c r="I288" s="559"/>
      <c r="J288" s="559"/>
      <c r="K288" s="559"/>
      <c r="L288" s="559"/>
      <c r="M288" s="559"/>
    </row>
    <row r="289" spans="2:13" x14ac:dyDescent="0.25">
      <c r="B289" s="351"/>
      <c r="C289" s="351"/>
      <c r="D289" s="559"/>
      <c r="E289" s="559"/>
      <c r="F289" s="559"/>
      <c r="G289" s="559"/>
      <c r="H289" s="559"/>
      <c r="I289" s="559"/>
      <c r="J289" s="559"/>
      <c r="K289" s="559"/>
      <c r="L289" s="559"/>
      <c r="M289" s="559"/>
    </row>
    <row r="290" spans="2:13" x14ac:dyDescent="0.25">
      <c r="B290" s="351"/>
      <c r="C290" s="351"/>
      <c r="D290" s="559"/>
      <c r="E290" s="559"/>
      <c r="F290" s="559"/>
      <c r="G290" s="559"/>
      <c r="H290" s="559"/>
      <c r="I290" s="559"/>
      <c r="J290" s="559"/>
      <c r="K290" s="559"/>
      <c r="L290" s="559"/>
      <c r="M290" s="559"/>
    </row>
    <row r="292" spans="2:13" x14ac:dyDescent="0.25">
      <c r="I292" s="349" t="s">
        <v>69</v>
      </c>
      <c r="J292" s="349"/>
      <c r="K292" s="349"/>
      <c r="L292" s="349"/>
      <c r="M292" s="132" t="s">
        <v>150</v>
      </c>
    </row>
  </sheetData>
  <sheetProtection algorithmName="SHA-512" hashValue="lSYyy1Bf+YaQl2MhemSvLSTvcaBrQMajAv7J6o5B9Lt8uyDvyBjoWppRgRZLfCflqAJyijjJZmshVXb4IXW3lw==" saltValue="FD6CYXTBTult6K+5XRrv0A==" spinCount="100000" sheet="1" objects="1" scenarios="1" selectLockedCells="1" selectUnlockedCells="1"/>
  <mergeCells count="358">
    <mergeCell ref="H12:I12"/>
    <mergeCell ref="J12:M12"/>
    <mergeCell ref="H102:I102"/>
    <mergeCell ref="L102:M102"/>
    <mergeCell ref="B103:C103"/>
    <mergeCell ref="I51:M51"/>
    <mergeCell ref="I227:M228"/>
    <mergeCell ref="H227:H228"/>
    <mergeCell ref="B142:M142"/>
    <mergeCell ref="B143:D143"/>
    <mergeCell ref="E143:K143"/>
    <mergeCell ref="L143:M143"/>
    <mergeCell ref="B144:D144"/>
    <mergeCell ref="E144:K144"/>
    <mergeCell ref="L144:M144"/>
    <mergeCell ref="B145:D145"/>
    <mergeCell ref="E145:K145"/>
    <mergeCell ref="L145:M145"/>
    <mergeCell ref="D103:E103"/>
    <mergeCell ref="F103:G103"/>
    <mergeCell ref="H103:I103"/>
    <mergeCell ref="L103:M103"/>
    <mergeCell ref="B104:C104"/>
    <mergeCell ref="D104:E104"/>
    <mergeCell ref="F104:G104"/>
    <mergeCell ref="H104:I104"/>
    <mergeCell ref="I292:L292"/>
    <mergeCell ref="D91:E91"/>
    <mergeCell ref="D92:E92"/>
    <mergeCell ref="F89:F93"/>
    <mergeCell ref="D90:E90"/>
    <mergeCell ref="D93:E93"/>
    <mergeCell ref="B95:M95"/>
    <mergeCell ref="B96:M96"/>
    <mergeCell ref="B97:C98"/>
    <mergeCell ref="D97:E98"/>
    <mergeCell ref="F97:G98"/>
    <mergeCell ref="H97:I98"/>
    <mergeCell ref="J97:K97"/>
    <mergeCell ref="L97:M98"/>
    <mergeCell ref="B99:C99"/>
    <mergeCell ref="D99:E99"/>
    <mergeCell ref="D89:E89"/>
    <mergeCell ref="F99:G99"/>
    <mergeCell ref="H99:I99"/>
    <mergeCell ref="L99:M99"/>
    <mergeCell ref="B100:C100"/>
    <mergeCell ref="D100:E100"/>
    <mergeCell ref="F100:G100"/>
    <mergeCell ref="H100:I100"/>
    <mergeCell ref="B28:C28"/>
    <mergeCell ref="B29:C29"/>
    <mergeCell ref="B31:M31"/>
    <mergeCell ref="B32:D32"/>
    <mergeCell ref="H18:I18"/>
    <mergeCell ref="J18:M18"/>
    <mergeCell ref="H19:I19"/>
    <mergeCell ref="J19:M19"/>
    <mergeCell ref="B13:M13"/>
    <mergeCell ref="B14:C15"/>
    <mergeCell ref="D14:G15"/>
    <mergeCell ref="H14:I14"/>
    <mergeCell ref="J14:M14"/>
    <mergeCell ref="H15:I15"/>
    <mergeCell ref="J15:M15"/>
    <mergeCell ref="B16:C20"/>
    <mergeCell ref="D16:G20"/>
    <mergeCell ref="H16:I16"/>
    <mergeCell ref="J16:M16"/>
    <mergeCell ref="H17:I17"/>
    <mergeCell ref="L32:M32"/>
    <mergeCell ref="E32:K32"/>
    <mergeCell ref="B9:C10"/>
    <mergeCell ref="D9:M10"/>
    <mergeCell ref="B3:C5"/>
    <mergeCell ref="D3:K3"/>
    <mergeCell ref="L3:M5"/>
    <mergeCell ref="D4:K4"/>
    <mergeCell ref="D5:K5"/>
    <mergeCell ref="A6:M6"/>
    <mergeCell ref="B7:M7"/>
    <mergeCell ref="B8:C8"/>
    <mergeCell ref="D8:G8"/>
    <mergeCell ref="H8:I8"/>
    <mergeCell ref="J8:M8"/>
    <mergeCell ref="B287:C290"/>
    <mergeCell ref="D287:M290"/>
    <mergeCell ref="B11:C11"/>
    <mergeCell ref="D11:G11"/>
    <mergeCell ref="H11:I11"/>
    <mergeCell ref="J11:M11"/>
    <mergeCell ref="J17:M17"/>
    <mergeCell ref="H20:I20"/>
    <mergeCell ref="J20:M20"/>
    <mergeCell ref="H21:I21"/>
    <mergeCell ref="E23:M23"/>
    <mergeCell ref="F38:M38"/>
    <mergeCell ref="B36:K36"/>
    <mergeCell ref="B40:M40"/>
    <mergeCell ref="J21:M21"/>
    <mergeCell ref="B21:C21"/>
    <mergeCell ref="F25:G29"/>
    <mergeCell ref="B33:D33"/>
    <mergeCell ref="B24:C24"/>
    <mergeCell ref="F24:G24"/>
    <mergeCell ref="H24:J24"/>
    <mergeCell ref="B25:C25"/>
    <mergeCell ref="B26:C26"/>
    <mergeCell ref="B27:C27"/>
    <mergeCell ref="B246:C246"/>
    <mergeCell ref="D246:E246"/>
    <mergeCell ref="B247:C247"/>
    <mergeCell ref="D247:E247"/>
    <mergeCell ref="B41:D41"/>
    <mergeCell ref="B42:D42"/>
    <mergeCell ref="D45:E45"/>
    <mergeCell ref="D46:E46"/>
    <mergeCell ref="D239:E239"/>
    <mergeCell ref="D240:E240"/>
    <mergeCell ref="D241:E241"/>
    <mergeCell ref="B241:C241"/>
    <mergeCell ref="D244:E244"/>
    <mergeCell ref="B244:C244"/>
    <mergeCell ref="B245:C245"/>
    <mergeCell ref="D245:E245"/>
    <mergeCell ref="B87:D87"/>
    <mergeCell ref="E87:F87"/>
    <mergeCell ref="D88:E88"/>
    <mergeCell ref="D226:E226"/>
    <mergeCell ref="F46:F49"/>
    <mergeCell ref="B102:C102"/>
    <mergeCell ref="D102:E102"/>
    <mergeCell ref="F102:G102"/>
    <mergeCell ref="L33:M33"/>
    <mergeCell ref="L34:M34"/>
    <mergeCell ref="L35:M35"/>
    <mergeCell ref="L36:M36"/>
    <mergeCell ref="F41:F44"/>
    <mergeCell ref="B43:D43"/>
    <mergeCell ref="H43:M43"/>
    <mergeCell ref="B44:E44"/>
    <mergeCell ref="H44:M45"/>
    <mergeCell ref="B34:D34"/>
    <mergeCell ref="B35:D35"/>
    <mergeCell ref="E33:K33"/>
    <mergeCell ref="E34:K34"/>
    <mergeCell ref="E35:K35"/>
    <mergeCell ref="H46:M46"/>
    <mergeCell ref="D47:E47"/>
    <mergeCell ref="D48:E48"/>
    <mergeCell ref="D49:E49"/>
    <mergeCell ref="B83:M83"/>
    <mergeCell ref="B84:F84"/>
    <mergeCell ref="C85:F85"/>
    <mergeCell ref="C86:F86"/>
    <mergeCell ref="D101:E101"/>
    <mergeCell ref="F101:G101"/>
    <mergeCell ref="H101:I101"/>
    <mergeCell ref="L101:M101"/>
    <mergeCell ref="L100:M100"/>
    <mergeCell ref="B101:C101"/>
    <mergeCell ref="L104:M104"/>
    <mergeCell ref="B105:C105"/>
    <mergeCell ref="D105:E105"/>
    <mergeCell ref="F105:G105"/>
    <mergeCell ref="H105:I105"/>
    <mergeCell ref="L105:M105"/>
    <mergeCell ref="B106:C106"/>
    <mergeCell ref="D106:E106"/>
    <mergeCell ref="F106:G106"/>
    <mergeCell ref="H106:I106"/>
    <mergeCell ref="L106:M106"/>
    <mergeCell ref="B107:C107"/>
    <mergeCell ref="D107:E107"/>
    <mergeCell ref="F107:G107"/>
    <mergeCell ref="H107:I107"/>
    <mergeCell ref="L107:M107"/>
    <mergeCell ref="B108:C108"/>
    <mergeCell ref="D108:E108"/>
    <mergeCell ref="F108:G108"/>
    <mergeCell ref="H108:I108"/>
    <mergeCell ref="L108:M108"/>
    <mergeCell ref="B109:C109"/>
    <mergeCell ref="D109:E109"/>
    <mergeCell ref="F109:G109"/>
    <mergeCell ref="H109:I109"/>
    <mergeCell ref="L109:M109"/>
    <mergeCell ref="B110:C110"/>
    <mergeCell ref="D110:E110"/>
    <mergeCell ref="F110:G110"/>
    <mergeCell ref="H110:I110"/>
    <mergeCell ref="L110:M110"/>
    <mergeCell ref="B112:F112"/>
    <mergeCell ref="B113:E113"/>
    <mergeCell ref="B114:B117"/>
    <mergeCell ref="I114:L114"/>
    <mergeCell ref="F115:F117"/>
    <mergeCell ref="B119:M119"/>
    <mergeCell ref="B120:B121"/>
    <mergeCell ref="C120:C121"/>
    <mergeCell ref="D120:D121"/>
    <mergeCell ref="F120:F121"/>
    <mergeCell ref="G120:G121"/>
    <mergeCell ref="I120:I121"/>
    <mergeCell ref="J120:J121"/>
    <mergeCell ref="K120:K121"/>
    <mergeCell ref="L120:M121"/>
    <mergeCell ref="L122:M122"/>
    <mergeCell ref="L123:M123"/>
    <mergeCell ref="L124:M124"/>
    <mergeCell ref="B129:J129"/>
    <mergeCell ref="E134:M134"/>
    <mergeCell ref="B135:C135"/>
    <mergeCell ref="F135:G135"/>
    <mergeCell ref="H135:J135"/>
    <mergeCell ref="B136:C136"/>
    <mergeCell ref="F136:G140"/>
    <mergeCell ref="B137:C137"/>
    <mergeCell ref="B138:C138"/>
    <mergeCell ref="B139:C139"/>
    <mergeCell ref="B140:C140"/>
    <mergeCell ref="L125:M125"/>
    <mergeCell ref="L126:M126"/>
    <mergeCell ref="L127:M127"/>
    <mergeCell ref="L128:M128"/>
    <mergeCell ref="F131:M131"/>
    <mergeCell ref="L146:M146"/>
    <mergeCell ref="B147:K147"/>
    <mergeCell ref="L147:M147"/>
    <mergeCell ref="F149:M149"/>
    <mergeCell ref="B151:M151"/>
    <mergeCell ref="B152:D152"/>
    <mergeCell ref="F152:F155"/>
    <mergeCell ref="B153:D153"/>
    <mergeCell ref="B154:D154"/>
    <mergeCell ref="H154:M154"/>
    <mergeCell ref="B155:E155"/>
    <mergeCell ref="H155:M156"/>
    <mergeCell ref="D156:E156"/>
    <mergeCell ref="B146:D146"/>
    <mergeCell ref="E146:K146"/>
    <mergeCell ref="D157:E157"/>
    <mergeCell ref="F157:F160"/>
    <mergeCell ref="H157:M157"/>
    <mergeCell ref="D158:E158"/>
    <mergeCell ref="B221:M221"/>
    <mergeCell ref="B222:F222"/>
    <mergeCell ref="C223:F223"/>
    <mergeCell ref="C224:F224"/>
    <mergeCell ref="B225:D225"/>
    <mergeCell ref="E225:F225"/>
    <mergeCell ref="D159:E159"/>
    <mergeCell ref="D160:E160"/>
    <mergeCell ref="D227:E227"/>
    <mergeCell ref="F227:F231"/>
    <mergeCell ref="D228:E228"/>
    <mergeCell ref="D229:E229"/>
    <mergeCell ref="D230:E230"/>
    <mergeCell ref="D231:E231"/>
    <mergeCell ref="B233:M233"/>
    <mergeCell ref="B234:M234"/>
    <mergeCell ref="B235:C236"/>
    <mergeCell ref="D235:E236"/>
    <mergeCell ref="F235:G236"/>
    <mergeCell ref="H235:I236"/>
    <mergeCell ref="J235:K235"/>
    <mergeCell ref="L235:M236"/>
    <mergeCell ref="B237:C237"/>
    <mergeCell ref="D237:E237"/>
    <mergeCell ref="F237:G237"/>
    <mergeCell ref="H237:I237"/>
    <mergeCell ref="L237:M237"/>
    <mergeCell ref="B238:C238"/>
    <mergeCell ref="D238:E238"/>
    <mergeCell ref="F238:G238"/>
    <mergeCell ref="H238:I238"/>
    <mergeCell ref="L238:M238"/>
    <mergeCell ref="B239:C239"/>
    <mergeCell ref="F239:G239"/>
    <mergeCell ref="H239:I239"/>
    <mergeCell ref="L239:M239"/>
    <mergeCell ref="B240:C240"/>
    <mergeCell ref="F240:G240"/>
    <mergeCell ref="H240:I240"/>
    <mergeCell ref="L240:M240"/>
    <mergeCell ref="F241:G241"/>
    <mergeCell ref="H241:I241"/>
    <mergeCell ref="L241:M241"/>
    <mergeCell ref="B242:C242"/>
    <mergeCell ref="D242:E242"/>
    <mergeCell ref="F242:G242"/>
    <mergeCell ref="H242:I242"/>
    <mergeCell ref="L242:M242"/>
    <mergeCell ref="B243:C243"/>
    <mergeCell ref="D243:E243"/>
    <mergeCell ref="F243:G243"/>
    <mergeCell ref="H243:I243"/>
    <mergeCell ref="L243:M243"/>
    <mergeCell ref="F244:G244"/>
    <mergeCell ref="H244:I244"/>
    <mergeCell ref="L244:M244"/>
    <mergeCell ref="F245:G245"/>
    <mergeCell ref="H245:I245"/>
    <mergeCell ref="L245:M245"/>
    <mergeCell ref="F246:G246"/>
    <mergeCell ref="H246:I246"/>
    <mergeCell ref="L246:M246"/>
    <mergeCell ref="F247:G247"/>
    <mergeCell ref="H247:I247"/>
    <mergeCell ref="L247:M247"/>
    <mergeCell ref="B248:C248"/>
    <mergeCell ref="D248:E248"/>
    <mergeCell ref="F248:G248"/>
    <mergeCell ref="H248:I248"/>
    <mergeCell ref="L248:M248"/>
    <mergeCell ref="B250:F250"/>
    <mergeCell ref="B251:E251"/>
    <mergeCell ref="B252:B255"/>
    <mergeCell ref="I252:M252"/>
    <mergeCell ref="F253:F255"/>
    <mergeCell ref="B257:M257"/>
    <mergeCell ref="B258:B259"/>
    <mergeCell ref="C258:C259"/>
    <mergeCell ref="D258:D259"/>
    <mergeCell ref="F258:F259"/>
    <mergeCell ref="G258:G259"/>
    <mergeCell ref="I258:I259"/>
    <mergeCell ref="J258:J259"/>
    <mergeCell ref="K258:K259"/>
    <mergeCell ref="L258:M259"/>
    <mergeCell ref="L260:M260"/>
    <mergeCell ref="L261:M261"/>
    <mergeCell ref="L262:M262"/>
    <mergeCell ref="L263:M263"/>
    <mergeCell ref="L264:M264"/>
    <mergeCell ref="L265:M265"/>
    <mergeCell ref="L266:M266"/>
    <mergeCell ref="B267:J267"/>
    <mergeCell ref="F269:M269"/>
    <mergeCell ref="E271:M271"/>
    <mergeCell ref="B272:C272"/>
    <mergeCell ref="D272:E272"/>
    <mergeCell ref="B273:C273"/>
    <mergeCell ref="D273:E273"/>
    <mergeCell ref="B274:C274"/>
    <mergeCell ref="D274:E274"/>
    <mergeCell ref="B275:C275"/>
    <mergeCell ref="D275:E275"/>
    <mergeCell ref="F283:M283"/>
    <mergeCell ref="B277:M277"/>
    <mergeCell ref="B278:C278"/>
    <mergeCell ref="D278:E278"/>
    <mergeCell ref="B279:C279"/>
    <mergeCell ref="D279:E279"/>
    <mergeCell ref="B280:C280"/>
    <mergeCell ref="D280:E280"/>
    <mergeCell ref="B281:C281"/>
    <mergeCell ref="D281:E281"/>
  </mergeCells>
  <conditionalFormatting sqref="C38">
    <cfRule type="cellIs" dxfId="129" priority="43" operator="equal">
      <formula>$T$28</formula>
    </cfRule>
    <cfRule type="cellIs" dxfId="128" priority="42" operator="equal">
      <formula>"CUMPLE"</formula>
    </cfRule>
    <cfRule type="cellIs" dxfId="127" priority="41" operator="equal">
      <formula>"NO CUMPLE"</formula>
    </cfRule>
    <cfRule type="cellIs" dxfId="126" priority="44" operator="equal">
      <formula>$T$27</formula>
    </cfRule>
  </conditionalFormatting>
  <conditionalFormatting sqref="C131">
    <cfRule type="cellIs" dxfId="125" priority="33" operator="equal">
      <formula>$T$27</formula>
    </cfRule>
    <cfRule type="cellIs" dxfId="124" priority="32" operator="equal">
      <formula>$T$28</formula>
    </cfRule>
    <cfRule type="cellIs" dxfId="123" priority="31" operator="equal">
      <formula>"CUMPLE"</formula>
    </cfRule>
    <cfRule type="cellIs" dxfId="122" priority="30" operator="equal">
      <formula>"NO CUMPLE"</formula>
    </cfRule>
  </conditionalFormatting>
  <conditionalFormatting sqref="C149">
    <cfRule type="cellIs" dxfId="121" priority="19" operator="equal">
      <formula>"NO CUMPLE"</formula>
    </cfRule>
    <cfRule type="cellIs" dxfId="120" priority="20" operator="equal">
      <formula>"CUMPLE"</formula>
    </cfRule>
    <cfRule type="cellIs" dxfId="119" priority="21" operator="equal">
      <formula>$T$28</formula>
    </cfRule>
    <cfRule type="cellIs" dxfId="118" priority="22" operator="equal">
      <formula>$T$27</formula>
    </cfRule>
  </conditionalFormatting>
  <conditionalFormatting sqref="C269">
    <cfRule type="cellIs" dxfId="117" priority="7" operator="equal">
      <formula>"NO CUMPLE"</formula>
    </cfRule>
    <cfRule type="cellIs" dxfId="116" priority="8" operator="equal">
      <formula>"CUMPLE"</formula>
    </cfRule>
    <cfRule type="cellIs" dxfId="115" priority="9" operator="equal">
      <formula>$T$28</formula>
    </cfRule>
    <cfRule type="cellIs" dxfId="114" priority="10" operator="equal">
      <formula>$T$27</formula>
    </cfRule>
  </conditionalFormatting>
  <conditionalFormatting sqref="C283">
    <cfRule type="cellIs" dxfId="113" priority="3" operator="equal">
      <formula>"NO CUMPLE"</formula>
    </cfRule>
    <cfRule type="cellIs" dxfId="112" priority="4" operator="equal">
      <formula>"CUMPLE"</formula>
    </cfRule>
    <cfRule type="cellIs" dxfId="111" priority="5" operator="equal">
      <formula>$T$28</formula>
    </cfRule>
    <cfRule type="cellIs" dxfId="110" priority="6" operator="equal">
      <formula>$T$27</formula>
    </cfRule>
  </conditionalFormatting>
  <conditionalFormatting sqref="E87">
    <cfRule type="cellIs" dxfId="109" priority="48" operator="equal">
      <formula>0</formula>
    </cfRule>
  </conditionalFormatting>
  <conditionalFormatting sqref="E225">
    <cfRule type="cellIs" dxfId="108" priority="26" operator="equal">
      <formula>0</formula>
    </cfRule>
  </conditionalFormatting>
  <conditionalFormatting sqref="F41:F42">
    <cfRule type="cellIs" dxfId="107" priority="49" operator="equal">
      <formula>0</formula>
    </cfRule>
  </conditionalFormatting>
  <conditionalFormatting sqref="F46">
    <cfRule type="cellIs" dxfId="106" priority="1" operator="equal">
      <formula>0</formula>
    </cfRule>
  </conditionalFormatting>
  <conditionalFormatting sqref="F89">
    <cfRule type="cellIs" dxfId="105" priority="37" operator="equal">
      <formula>0</formula>
    </cfRule>
  </conditionalFormatting>
  <conditionalFormatting sqref="F113">
    <cfRule type="cellIs" dxfId="104" priority="51" operator="equal">
      <formula>0</formula>
    </cfRule>
  </conditionalFormatting>
  <conditionalFormatting sqref="F115:F117">
    <cfRule type="cellIs" dxfId="103" priority="50" operator="equal">
      <formula>0</formula>
    </cfRule>
  </conditionalFormatting>
  <conditionalFormatting sqref="F152:F153">
    <cfRule type="cellIs" dxfId="102" priority="2" operator="equal">
      <formula>0</formula>
    </cfRule>
  </conditionalFormatting>
  <conditionalFormatting sqref="F157">
    <cfRule type="cellIs" dxfId="101" priority="18" operator="equal">
      <formula>0</formula>
    </cfRule>
  </conditionalFormatting>
  <conditionalFormatting sqref="F227">
    <cfRule type="cellIs" dxfId="100" priority="14" operator="equal">
      <formula>0</formula>
    </cfRule>
  </conditionalFormatting>
  <conditionalFormatting sqref="F251">
    <cfRule type="cellIs" dxfId="99" priority="29" operator="equal">
      <formula>0</formula>
    </cfRule>
  </conditionalFormatting>
  <conditionalFormatting sqref="F253:F255">
    <cfRule type="cellIs" dxfId="98" priority="28" operator="equal">
      <formula>0</formula>
    </cfRule>
  </conditionalFormatting>
  <conditionalFormatting sqref="I49">
    <cfRule type="cellIs" dxfId="97" priority="38" operator="equal">
      <formula>"CUMPLE"</formula>
    </cfRule>
    <cfRule type="cellIs" dxfId="96" priority="39" operator="equal">
      <formula>$T$28</formula>
    </cfRule>
    <cfRule type="cellIs" dxfId="95" priority="40" operator="equal">
      <formula>$T$27</formula>
    </cfRule>
  </conditionalFormatting>
  <conditionalFormatting sqref="I93">
    <cfRule type="cellIs" dxfId="94" priority="34" operator="equal">
      <formula>"CUMPLE"</formula>
    </cfRule>
    <cfRule type="cellIs" dxfId="93" priority="35" operator="equal">
      <formula>$T$28</formula>
    </cfRule>
    <cfRule type="cellIs" dxfId="92" priority="36" operator="equal">
      <formula>$T$27</formula>
    </cfRule>
  </conditionalFormatting>
  <conditionalFormatting sqref="I117">
    <cfRule type="cellIs" dxfId="91" priority="45" operator="equal">
      <formula>"CUMPLE"</formula>
    </cfRule>
    <cfRule type="cellIs" dxfId="90" priority="46" operator="equal">
      <formula>$T$28</formula>
    </cfRule>
    <cfRule type="cellIs" dxfId="89" priority="47" operator="equal">
      <formula>$T$27</formula>
    </cfRule>
  </conditionalFormatting>
  <conditionalFormatting sqref="I160">
    <cfRule type="cellIs" dxfId="88" priority="15" operator="equal">
      <formula>"CUMPLE"</formula>
    </cfRule>
    <cfRule type="cellIs" dxfId="87" priority="17" operator="equal">
      <formula>$T$27</formula>
    </cfRule>
    <cfRule type="cellIs" dxfId="86" priority="16" operator="equal">
      <formula>$T$28</formula>
    </cfRule>
  </conditionalFormatting>
  <conditionalFormatting sqref="I231">
    <cfRule type="cellIs" dxfId="85" priority="13" operator="equal">
      <formula>$T$27</formula>
    </cfRule>
    <cfRule type="cellIs" dxfId="84" priority="12" operator="equal">
      <formula>$T$28</formula>
    </cfRule>
    <cfRule type="cellIs" dxfId="83" priority="11" operator="equal">
      <formula>"CUMPLE"</formula>
    </cfRule>
  </conditionalFormatting>
  <conditionalFormatting sqref="I255">
    <cfRule type="cellIs" dxfId="82" priority="25" operator="equal">
      <formula>$T$27</formula>
    </cfRule>
    <cfRule type="cellIs" dxfId="81" priority="24" operator="equal">
      <formula>$T$28</formula>
    </cfRule>
    <cfRule type="cellIs" dxfId="80" priority="23" operator="equal">
      <formula>"CUMPLE"</formula>
    </cfRule>
  </conditionalFormatting>
  <conditionalFormatting sqref="M292">
    <cfRule type="cellIs" dxfId="79" priority="107" operator="equal">
      <formula>"NO CUMPLE"</formula>
    </cfRule>
    <cfRule type="cellIs" dxfId="78" priority="108" operator="equal">
      <formula>"CUMPLE"</formula>
    </cfRule>
  </conditionalFormatting>
  <dataValidations count="3">
    <dataValidation type="list" allowBlank="1" showInputMessage="1" showErrorMessage="1" sqref="M292" xr:uid="{E3F568B4-8FF7-4E4A-90A7-2D25B35CECBC}">
      <formula1>"CUMPLE, NO CUMPLE, PENDIENTE"</formula1>
    </dataValidation>
    <dataValidation type="whole" allowBlank="1" showInputMessage="1" showErrorMessage="1" sqref="F89 F227" xr:uid="{B24F349B-8EE9-46C2-B427-676105E4C075}">
      <formula1>20</formula1>
      <formula2>40</formula2>
    </dataValidation>
    <dataValidation type="whole" allowBlank="1" showInputMessage="1" showErrorMessage="1" sqref="F115:F117 F253:F255" xr:uid="{A2B502A1-3B94-4FFF-919B-F6F977C47342}">
      <formula1>0</formula1>
      <formula2>40</formula2>
    </dataValidation>
  </dataValidations>
  <printOptions horizontalCentered="1"/>
  <pageMargins left="0.70866141732283472" right="0.70866141732283472" top="0.74803149606299213" bottom="0.74803149606299213" header="0.31496062992125984" footer="0.31496062992125984"/>
  <pageSetup paperSize="172" scale="51" fitToHeight="0" orientation="landscape" horizontalDpi="1200" verticalDpi="1200" r:id="rId1"/>
  <rowBreaks count="1" manualBreakCount="1">
    <brk id="270" max="12"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FCD86-C6E1-4E00-AAE5-77D96508B580}">
  <sheetPr codeName="Hoja7">
    <tabColor rgb="FFFF0000"/>
    <pageSetUpPr fitToPage="1"/>
  </sheetPr>
  <dimension ref="A2:N48"/>
  <sheetViews>
    <sheetView topLeftCell="A12" workbookViewId="0">
      <selection activeCell="E21" sqref="E21"/>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328" t="s">
        <v>83</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155</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375</v>
      </c>
      <c r="C21" s="311"/>
      <c r="D21" s="35" t="s">
        <v>30</v>
      </c>
      <c r="E21" s="36" t="s">
        <v>376</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6" t="s">
        <v>137</v>
      </c>
      <c r="C23" s="306"/>
      <c r="D23" s="306"/>
      <c r="E23" s="306"/>
      <c r="F23" s="306"/>
      <c r="G23" s="306"/>
      <c r="H23" s="306"/>
      <c r="I23" s="306"/>
      <c r="J23" s="306"/>
      <c r="K23" s="307"/>
      <c r="L23" s="307"/>
      <c r="M23" s="307"/>
    </row>
    <row r="24" spans="1:14" x14ac:dyDescent="0.25">
      <c r="B24" s="303" t="s">
        <v>377</v>
      </c>
      <c r="C24" s="303"/>
      <c r="D24" s="303"/>
      <c r="E24" s="303"/>
      <c r="F24" s="303"/>
      <c r="G24" s="303"/>
      <c r="H24" s="303"/>
      <c r="I24" s="303"/>
      <c r="J24" s="303"/>
      <c r="K24" s="572" t="s">
        <v>139</v>
      </c>
      <c r="L24" s="573"/>
      <c r="M24" s="139" t="s">
        <v>378</v>
      </c>
    </row>
    <row r="25" spans="1:14" x14ac:dyDescent="0.25">
      <c r="B25" s="303" t="s">
        <v>379</v>
      </c>
      <c r="C25" s="303"/>
      <c r="D25" s="303"/>
      <c r="E25" s="303"/>
      <c r="F25" s="303"/>
      <c r="G25" s="303"/>
      <c r="H25" s="303"/>
      <c r="I25" s="303"/>
      <c r="J25" s="303"/>
      <c r="K25" s="572" t="s">
        <v>139</v>
      </c>
      <c r="L25" s="573"/>
      <c r="M25" s="139" t="s">
        <v>378</v>
      </c>
    </row>
    <row r="26" spans="1:14" x14ac:dyDescent="0.25">
      <c r="B26" s="303" t="s">
        <v>85</v>
      </c>
      <c r="C26" s="303"/>
      <c r="D26" s="303"/>
      <c r="E26" s="303"/>
      <c r="F26" s="303"/>
      <c r="G26" s="303"/>
      <c r="H26" s="303"/>
      <c r="I26" s="303"/>
      <c r="J26" s="303"/>
      <c r="K26" s="572" t="s">
        <v>139</v>
      </c>
      <c r="L26" s="573"/>
      <c r="M26" s="139" t="s">
        <v>378</v>
      </c>
    </row>
    <row r="27" spans="1:14" x14ac:dyDescent="0.25">
      <c r="B27" s="303" t="s">
        <v>380</v>
      </c>
      <c r="C27" s="303"/>
      <c r="D27" s="303"/>
      <c r="E27" s="303"/>
      <c r="F27" s="303"/>
      <c r="G27" s="303"/>
      <c r="H27" s="303"/>
      <c r="I27" s="303"/>
      <c r="J27" s="303"/>
      <c r="K27" s="572" t="s">
        <v>139</v>
      </c>
      <c r="L27" s="573"/>
      <c r="M27" s="139" t="s">
        <v>378</v>
      </c>
    </row>
    <row r="28" spans="1:14" x14ac:dyDescent="0.25">
      <c r="B28" s="303" t="s">
        <v>381</v>
      </c>
      <c r="C28" s="303"/>
      <c r="D28" s="303"/>
      <c r="E28" s="303"/>
      <c r="F28" s="303"/>
      <c r="G28" s="303"/>
      <c r="H28" s="303"/>
      <c r="I28" s="303"/>
      <c r="J28" s="303"/>
      <c r="K28" s="572" t="s">
        <v>139</v>
      </c>
      <c r="L28" s="573"/>
      <c r="M28" s="139" t="s">
        <v>378</v>
      </c>
    </row>
    <row r="29" spans="1:14" x14ac:dyDescent="0.25">
      <c r="B29" s="303" t="s">
        <v>382</v>
      </c>
      <c r="C29" s="303"/>
      <c r="D29" s="303"/>
      <c r="E29" s="303"/>
      <c r="F29" s="303"/>
      <c r="G29" s="303"/>
      <c r="H29" s="303"/>
      <c r="I29" s="303"/>
      <c r="J29" s="303"/>
      <c r="K29" s="572" t="s">
        <v>139</v>
      </c>
      <c r="L29" s="573"/>
      <c r="M29" s="139" t="s">
        <v>378</v>
      </c>
    </row>
    <row r="30" spans="1:14" x14ac:dyDescent="0.25">
      <c r="B30" s="30"/>
      <c r="C30" s="30"/>
      <c r="D30" s="30"/>
      <c r="E30" s="30"/>
      <c r="F30" s="30"/>
      <c r="G30" s="30"/>
      <c r="H30" s="30"/>
      <c r="I30" s="30"/>
      <c r="J30" s="30"/>
      <c r="K30" s="30"/>
      <c r="L30" s="30"/>
      <c r="M30" s="30"/>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4" x14ac:dyDescent="0.25">
      <c r="B33" s="307" t="s">
        <v>384</v>
      </c>
      <c r="C33" s="307"/>
      <c r="D33" s="307"/>
      <c r="E33" s="307"/>
      <c r="F33" s="307"/>
      <c r="G33" s="307"/>
      <c r="H33" s="307"/>
      <c r="I33" s="307"/>
      <c r="J33" s="307"/>
      <c r="K33" s="307"/>
      <c r="L33" s="307"/>
      <c r="M33" s="307"/>
    </row>
    <row r="34" spans="1:14" x14ac:dyDescent="0.25">
      <c r="B34" s="377" t="s">
        <v>377</v>
      </c>
      <c r="C34" s="378"/>
      <c r="D34" s="378"/>
      <c r="E34" s="378"/>
      <c r="F34" s="378"/>
      <c r="G34" s="378"/>
      <c r="H34" s="378"/>
      <c r="I34" s="378"/>
      <c r="J34" s="574"/>
      <c r="K34" s="573" t="s">
        <v>139</v>
      </c>
      <c r="L34" s="573"/>
      <c r="M34" s="139" t="s">
        <v>378</v>
      </c>
    </row>
    <row r="35" spans="1:14" x14ac:dyDescent="0.25">
      <c r="B35" s="377" t="s">
        <v>379</v>
      </c>
      <c r="C35" s="378"/>
      <c r="D35" s="378"/>
      <c r="E35" s="378"/>
      <c r="F35" s="378"/>
      <c r="G35" s="378"/>
      <c r="H35" s="378"/>
      <c r="I35" s="378"/>
      <c r="J35" s="574"/>
      <c r="K35" s="573" t="s">
        <v>139</v>
      </c>
      <c r="L35" s="573"/>
      <c r="M35" s="139" t="s">
        <v>378</v>
      </c>
    </row>
    <row r="36" spans="1:14" x14ac:dyDescent="0.25">
      <c r="B36" s="377" t="s">
        <v>385</v>
      </c>
      <c r="C36" s="378"/>
      <c r="D36" s="378"/>
      <c r="E36" s="378"/>
      <c r="F36" s="378"/>
      <c r="G36" s="378"/>
      <c r="H36" s="378"/>
      <c r="I36" s="378"/>
      <c r="J36" s="574"/>
      <c r="K36" s="573" t="s">
        <v>139</v>
      </c>
      <c r="L36" s="573"/>
      <c r="M36" s="139" t="s">
        <v>378</v>
      </c>
    </row>
    <row r="37" spans="1:14" x14ac:dyDescent="0.25">
      <c r="B37" s="575" t="s">
        <v>386</v>
      </c>
      <c r="C37" s="576"/>
      <c r="D37" s="576"/>
      <c r="E37" s="576"/>
      <c r="F37" s="576"/>
      <c r="G37" s="576"/>
      <c r="H37" s="576"/>
      <c r="I37" s="576"/>
      <c r="J37" s="577"/>
      <c r="K37" s="573" t="s">
        <v>139</v>
      </c>
      <c r="L37" s="573"/>
      <c r="M37" s="139" t="s">
        <v>378</v>
      </c>
    </row>
    <row r="38" spans="1:14" x14ac:dyDescent="0.25">
      <c r="B38" s="30"/>
      <c r="C38" s="30"/>
      <c r="D38" s="30"/>
      <c r="E38" s="30"/>
      <c r="F38" s="30"/>
      <c r="G38" s="30"/>
      <c r="H38" s="30"/>
      <c r="J38" s="30"/>
      <c r="K38" s="30"/>
      <c r="L38" s="30"/>
      <c r="M38" s="30"/>
    </row>
    <row r="39" spans="1:14" x14ac:dyDescent="0.25">
      <c r="B39" s="387" t="s">
        <v>383</v>
      </c>
      <c r="C39" s="387"/>
      <c r="D39" s="570" t="s">
        <v>387</v>
      </c>
      <c r="E39" s="353"/>
      <c r="F39" s="353"/>
      <c r="G39" s="353"/>
      <c r="H39" s="353"/>
      <c r="I39" s="353"/>
      <c r="J39" s="353"/>
      <c r="K39" s="353"/>
      <c r="L39" s="353"/>
      <c r="M39" s="571"/>
    </row>
    <row r="40" spans="1:14" x14ac:dyDescent="0.25">
      <c r="B40" s="30"/>
      <c r="C40" s="30"/>
      <c r="D40" s="30"/>
      <c r="E40" s="30"/>
      <c r="F40" s="30"/>
      <c r="G40" s="30"/>
      <c r="H40" s="30"/>
      <c r="I40" s="30"/>
      <c r="J40" s="30"/>
      <c r="K40" s="30"/>
      <c r="L40" s="30"/>
      <c r="M40" s="30"/>
    </row>
    <row r="41" spans="1:14" ht="15" customHeight="1" x14ac:dyDescent="0.25"/>
    <row r="42" spans="1:14" ht="13.95" customHeight="1" x14ac:dyDescent="0.25">
      <c r="A42" s="25"/>
      <c r="B42" s="351" t="s">
        <v>148</v>
      </c>
      <c r="C42" s="351"/>
      <c r="D42" s="352" t="s">
        <v>388</v>
      </c>
      <c r="E42" s="352"/>
      <c r="F42" s="352"/>
      <c r="G42" s="352"/>
      <c r="H42" s="352"/>
      <c r="I42" s="352"/>
      <c r="J42" s="352"/>
      <c r="K42" s="352"/>
      <c r="L42" s="352"/>
      <c r="M42" s="352"/>
    </row>
    <row r="43" spans="1:14" x14ac:dyDescent="0.25">
      <c r="A43" s="25"/>
      <c r="B43" s="351"/>
      <c r="C43" s="351"/>
      <c r="D43" s="352"/>
      <c r="E43" s="352"/>
      <c r="F43" s="352"/>
      <c r="G43" s="352"/>
      <c r="H43" s="352"/>
      <c r="I43" s="352"/>
      <c r="J43" s="352"/>
      <c r="K43" s="352"/>
      <c r="L43" s="352"/>
      <c r="M43" s="352"/>
    </row>
    <row r="44" spans="1:14" x14ac:dyDescent="0.25">
      <c r="B44" s="351"/>
      <c r="C44" s="351"/>
      <c r="D44" s="352"/>
      <c r="E44" s="352"/>
      <c r="F44" s="352"/>
      <c r="G44" s="352"/>
      <c r="H44" s="352"/>
      <c r="I44" s="352"/>
      <c r="J44" s="352"/>
      <c r="K44" s="352"/>
      <c r="L44" s="352"/>
      <c r="M44" s="352"/>
    </row>
    <row r="45" spans="1:14" x14ac:dyDescent="0.25">
      <c r="B45" s="351"/>
      <c r="C45" s="351"/>
      <c r="D45" s="352"/>
      <c r="E45" s="352"/>
      <c r="F45" s="352"/>
      <c r="G45" s="352"/>
      <c r="H45" s="352"/>
      <c r="I45" s="352"/>
      <c r="J45" s="352"/>
      <c r="K45" s="352"/>
      <c r="L45" s="352"/>
      <c r="M45" s="352"/>
    </row>
    <row r="46" spans="1:14" s="26" customFormat="1" ht="16.2" customHeight="1" thickBot="1" x14ac:dyDescent="0.35"/>
    <row r="48" spans="1:14" ht="16.5" customHeight="1" x14ac:dyDescent="0.25">
      <c r="I48" s="349" t="s">
        <v>69</v>
      </c>
      <c r="J48" s="349"/>
      <c r="K48" s="349"/>
      <c r="L48" s="349"/>
      <c r="M48" s="132" t="s">
        <v>389</v>
      </c>
      <c r="N48" s="9"/>
    </row>
  </sheetData>
  <mergeCells count="68">
    <mergeCell ref="B29:J29"/>
    <mergeCell ref="B24:J24"/>
    <mergeCell ref="B25:J25"/>
    <mergeCell ref="B26:J26"/>
    <mergeCell ref="B27:J27"/>
    <mergeCell ref="B28:J28"/>
    <mergeCell ref="I48:L48"/>
    <mergeCell ref="K24:L24"/>
    <mergeCell ref="K25:L25"/>
    <mergeCell ref="K26:L26"/>
    <mergeCell ref="K27:L27"/>
    <mergeCell ref="K28:L28"/>
    <mergeCell ref="K29:L29"/>
    <mergeCell ref="K34:L34"/>
    <mergeCell ref="K35:L35"/>
    <mergeCell ref="K36:L36"/>
    <mergeCell ref="K37:L37"/>
    <mergeCell ref="B34:J34"/>
    <mergeCell ref="B35:J35"/>
    <mergeCell ref="B36:J36"/>
    <mergeCell ref="B37:J37"/>
    <mergeCell ref="B39:C39"/>
    <mergeCell ref="J17:M17"/>
    <mergeCell ref="B16:C20"/>
    <mergeCell ref="D16:G20"/>
    <mergeCell ref="H20:I20"/>
    <mergeCell ref="J20:M20"/>
    <mergeCell ref="H18:I18"/>
    <mergeCell ref="J18:M18"/>
    <mergeCell ref="H19:I19"/>
    <mergeCell ref="J19:M19"/>
    <mergeCell ref="H16:I16"/>
    <mergeCell ref="J16:M16"/>
    <mergeCell ref="H17:I17"/>
    <mergeCell ref="D39:M39"/>
    <mergeCell ref="B42:C45"/>
    <mergeCell ref="D42:M45"/>
    <mergeCell ref="B31:C31"/>
    <mergeCell ref="B33:M33"/>
    <mergeCell ref="B23:M23"/>
    <mergeCell ref="D31:M31"/>
    <mergeCell ref="B11:C11"/>
    <mergeCell ref="D11:G11"/>
    <mergeCell ref="H11:I11"/>
    <mergeCell ref="J11:M11"/>
    <mergeCell ref="B13:M13"/>
    <mergeCell ref="B21:C21"/>
    <mergeCell ref="H21:I21"/>
    <mergeCell ref="J21:M21"/>
    <mergeCell ref="B14:C15"/>
    <mergeCell ref="D14:G15"/>
    <mergeCell ref="H14:I14"/>
    <mergeCell ref="J14:M14"/>
    <mergeCell ref="H15:I15"/>
    <mergeCell ref="J15:M15"/>
    <mergeCell ref="B9:C10"/>
    <mergeCell ref="D9:M10"/>
    <mergeCell ref="B3:C5"/>
    <mergeCell ref="D3:K3"/>
    <mergeCell ref="L3:M5"/>
    <mergeCell ref="D4:K4"/>
    <mergeCell ref="D5:K5"/>
    <mergeCell ref="A6:M6"/>
    <mergeCell ref="B7:M7"/>
    <mergeCell ref="B8:C8"/>
    <mergeCell ref="D8:G8"/>
    <mergeCell ref="H8:I8"/>
    <mergeCell ref="J8:M8"/>
  </mergeCells>
  <conditionalFormatting sqref="M24:M29">
    <cfRule type="cellIs" dxfId="77" priority="3" operator="equal">
      <formula>"NO"</formula>
    </cfRule>
    <cfRule type="cellIs" dxfId="76" priority="4" operator="equal">
      <formula>"SI"</formula>
    </cfRule>
  </conditionalFormatting>
  <conditionalFormatting sqref="M34:M37">
    <cfRule type="cellIs" dxfId="75" priority="1" operator="equal">
      <formula>"NO"</formula>
    </cfRule>
    <cfRule type="cellIs" dxfId="74" priority="2" operator="equal">
      <formula>"SI"</formula>
    </cfRule>
  </conditionalFormatting>
  <conditionalFormatting sqref="M48">
    <cfRule type="cellIs" dxfId="73" priority="5" operator="equal">
      <formula>"NO CUMPLE"</formula>
    </cfRule>
    <cfRule type="cellIs" dxfId="72" priority="6" operator="equal">
      <formula>"CUMPLE"</formula>
    </cfRule>
  </conditionalFormatting>
  <dataValidations count="2">
    <dataValidation type="list" allowBlank="1" showInputMessage="1" showErrorMessage="1" sqref="M48" xr:uid="{0D9541F5-B2DC-42C3-86A6-E0F7FDFE9851}">
      <formula1>"CUMPLE, NO CUMPLE, PENDIENTE"</formula1>
    </dataValidation>
    <dataValidation type="list" allowBlank="1" showInputMessage="1" showErrorMessage="1" sqref="M34:M37 M29 M28 M27 M26 M25 M24" xr:uid="{0FA8253F-1A32-437B-818A-5428B3533FB1}">
      <formula1>"SI, NO, POR REVISAR,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BE169-3A82-4178-8FD4-D5BB5717188D}">
  <sheetPr codeName="Hoja8">
    <tabColor rgb="FFFF0000"/>
    <pageSetUpPr fitToPage="1"/>
  </sheetPr>
  <dimension ref="A2:N38"/>
  <sheetViews>
    <sheetView view="pageBreakPreview" zoomScaleNormal="100" zoomScaleSheetLayoutView="100" workbookViewId="0">
      <selection activeCell="D5" sqref="D5:K5"/>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2</v>
      </c>
      <c r="E4" s="326"/>
      <c r="F4" s="326"/>
      <c r="G4" s="326"/>
      <c r="H4" s="326"/>
      <c r="I4" s="326"/>
      <c r="J4" s="326"/>
      <c r="K4" s="327"/>
      <c r="L4" s="321"/>
      <c r="M4" s="322"/>
    </row>
    <row r="5" spans="1:14" customFormat="1" ht="16.2" thickBot="1" x14ac:dyDescent="0.35">
      <c r="A5" s="9"/>
      <c r="B5" s="323"/>
      <c r="C5" s="324"/>
      <c r="D5" s="328" t="s">
        <v>390</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61">
        <f>'00 VERIFICACIÓN DOC'!R5</f>
        <v>1110549948</v>
      </c>
      <c r="K14" s="362"/>
      <c r="L14" s="362"/>
      <c r="M14" s="363"/>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
        <v>376</v>
      </c>
      <c r="F21" s="35" t="s">
        <v>32</v>
      </c>
      <c r="G21" s="36" t="str">
        <f>'00 VERIFICACIÓN DOC'!H20</f>
        <v>X</v>
      </c>
      <c r="H21" s="357" t="s">
        <v>16</v>
      </c>
      <c r="I21" s="331"/>
      <c r="J21" s="316" t="s">
        <v>26</v>
      </c>
      <c r="K21" s="316"/>
      <c r="L21" s="316"/>
      <c r="M21" s="316"/>
      <c r="N21" s="55"/>
    </row>
    <row r="22" spans="1:14" x14ac:dyDescent="0.25">
      <c r="M22" s="27"/>
    </row>
    <row r="23" spans="1:14" x14ac:dyDescent="0.25">
      <c r="B23" s="30"/>
      <c r="C23" s="30"/>
      <c r="D23" s="30"/>
      <c r="E23" s="30"/>
      <c r="F23" s="30"/>
      <c r="G23" s="30"/>
      <c r="H23" s="30"/>
      <c r="I23" s="30"/>
      <c r="J23" s="30"/>
      <c r="K23" s="30"/>
      <c r="L23" s="30"/>
      <c r="M23" s="30"/>
    </row>
    <row r="24" spans="1:14" x14ac:dyDescent="0.25">
      <c r="B24" s="306" t="s">
        <v>391</v>
      </c>
      <c r="C24" s="306"/>
      <c r="D24" s="306"/>
      <c r="E24" s="306"/>
      <c r="F24" s="306"/>
      <c r="G24" s="306"/>
      <c r="H24" s="306"/>
      <c r="I24" s="306"/>
      <c r="J24" s="306"/>
      <c r="K24" s="306"/>
      <c r="L24" s="306"/>
      <c r="M24" s="306"/>
    </row>
    <row r="25" spans="1:14" x14ac:dyDescent="0.25">
      <c r="B25" s="578" t="s">
        <v>392</v>
      </c>
      <c r="C25" s="579"/>
      <c r="D25" s="579"/>
      <c r="E25" s="579"/>
      <c r="F25" s="579"/>
      <c r="G25" s="579"/>
      <c r="H25" s="579"/>
      <c r="I25" s="579"/>
      <c r="J25" s="580"/>
      <c r="K25" s="573" t="s">
        <v>139</v>
      </c>
      <c r="L25" s="573"/>
      <c r="M25" s="139" t="s">
        <v>40</v>
      </c>
    </row>
    <row r="26" spans="1:14" x14ac:dyDescent="0.25">
      <c r="B26" s="578" t="s">
        <v>393</v>
      </c>
      <c r="C26" s="579"/>
      <c r="D26" s="579"/>
      <c r="E26" s="579"/>
      <c r="F26" s="579"/>
      <c r="G26" s="579"/>
      <c r="H26" s="579"/>
      <c r="I26" s="579"/>
      <c r="J26" s="580"/>
      <c r="K26" s="573" t="s">
        <v>139</v>
      </c>
      <c r="L26" s="573"/>
      <c r="M26" s="139" t="s">
        <v>40</v>
      </c>
    </row>
    <row r="27" spans="1:14" ht="16.5" customHeight="1" x14ac:dyDescent="0.25">
      <c r="B27" s="303" t="s">
        <v>394</v>
      </c>
      <c r="C27" s="303"/>
      <c r="D27" s="303"/>
      <c r="E27" s="303"/>
      <c r="F27" s="303"/>
      <c r="G27" s="303"/>
      <c r="H27" s="303"/>
      <c r="I27" s="303"/>
      <c r="J27" s="303"/>
      <c r="K27" s="572" t="s">
        <v>139</v>
      </c>
      <c r="L27" s="573"/>
      <c r="M27" s="139" t="s">
        <v>40</v>
      </c>
    </row>
    <row r="29" spans="1:14" x14ac:dyDescent="0.25">
      <c r="B29" s="387" t="s">
        <v>383</v>
      </c>
      <c r="C29" s="387"/>
      <c r="D29" s="387"/>
      <c r="E29" s="387"/>
      <c r="F29" s="387"/>
      <c r="G29" s="387"/>
      <c r="H29" s="387"/>
      <c r="I29" s="387"/>
      <c r="J29" s="387"/>
      <c r="K29" s="387"/>
      <c r="L29" s="387"/>
      <c r="M29" s="387"/>
    </row>
    <row r="30" spans="1:14" x14ac:dyDescent="0.25">
      <c r="B30" s="30"/>
      <c r="C30" s="30"/>
      <c r="D30" s="30"/>
      <c r="E30" s="30"/>
      <c r="F30" s="30"/>
      <c r="G30" s="30"/>
      <c r="H30" s="30"/>
      <c r="I30" s="30"/>
      <c r="J30" s="30"/>
      <c r="K30" s="30"/>
      <c r="L30" s="30"/>
      <c r="M30" s="30"/>
    </row>
    <row r="31" spans="1:14" ht="15" customHeight="1" x14ac:dyDescent="0.25"/>
    <row r="32" spans="1:14" ht="13.95" customHeight="1" x14ac:dyDescent="0.25">
      <c r="A32" s="25"/>
      <c r="B32" s="351" t="s">
        <v>148</v>
      </c>
      <c r="C32" s="351"/>
      <c r="D32" s="352" t="s">
        <v>395</v>
      </c>
      <c r="E32" s="352"/>
      <c r="F32" s="352"/>
      <c r="G32" s="352"/>
      <c r="H32" s="352"/>
      <c r="I32" s="352"/>
      <c r="J32" s="352"/>
      <c r="K32" s="352"/>
      <c r="L32" s="352"/>
      <c r="M32" s="352"/>
    </row>
    <row r="33" spans="1:13" x14ac:dyDescent="0.25">
      <c r="A33" s="25"/>
      <c r="B33" s="351"/>
      <c r="C33" s="351"/>
      <c r="D33" s="352"/>
      <c r="E33" s="352"/>
      <c r="F33" s="352"/>
      <c r="G33" s="352"/>
      <c r="H33" s="352"/>
      <c r="I33" s="352"/>
      <c r="J33" s="352"/>
      <c r="K33" s="352"/>
      <c r="L33" s="352"/>
      <c r="M33" s="352"/>
    </row>
    <row r="34" spans="1:13" x14ac:dyDescent="0.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s="26" customFormat="1" ht="13.2" customHeight="1" x14ac:dyDescent="0.3"/>
    <row r="37" spans="1:13" s="5" customFormat="1" ht="16.2" customHeight="1" x14ac:dyDescent="0.35">
      <c r="A37" s="25"/>
      <c r="B37" s="25"/>
      <c r="C37" s="25"/>
      <c r="D37" s="25"/>
      <c r="E37" s="25"/>
      <c r="F37" s="25"/>
      <c r="G37" s="25"/>
      <c r="H37" s="25"/>
      <c r="I37" s="349" t="s">
        <v>69</v>
      </c>
      <c r="J37" s="349"/>
      <c r="K37" s="349"/>
      <c r="L37" s="350"/>
      <c r="M37" s="131" t="s">
        <v>150</v>
      </c>
    </row>
    <row r="38" spans="1:13" s="5" customFormat="1" ht="16.2" customHeight="1" x14ac:dyDescent="0.35">
      <c r="A38" s="25"/>
      <c r="B38" s="25"/>
      <c r="C38" s="25"/>
      <c r="D38" s="25"/>
      <c r="E38" s="25"/>
      <c r="F38" s="25"/>
      <c r="G38" s="25"/>
      <c r="H38" s="25"/>
      <c r="I38" s="9"/>
      <c r="J38" s="9"/>
      <c r="K38" s="9"/>
      <c r="L38" s="9"/>
      <c r="M38" s="9"/>
    </row>
  </sheetData>
  <sheetProtection algorithmName="SHA-512" hashValue="0A/tQtOSUWObEpTVzbgp37w+LuHSsGEyq9kZx6Rd8fHo7SOovzKQVO31YPXgOAVO0pbVt7zp5R86MSGtLAoXnw==" saltValue="o9Penb7WPbSwXOFQPzSeAw==" spinCount="100000" sheet="1" objects="1" scenarios="1" selectLockedCells="1" selectUnlockedCells="1"/>
  <mergeCells count="51">
    <mergeCell ref="K27:L27"/>
    <mergeCell ref="I37:L37"/>
    <mergeCell ref="K26:L26"/>
    <mergeCell ref="B25:J25"/>
    <mergeCell ref="B26:J26"/>
    <mergeCell ref="B32:C35"/>
    <mergeCell ref="D32:M35"/>
    <mergeCell ref="B29:C29"/>
    <mergeCell ref="D29:M29"/>
    <mergeCell ref="B27:J27"/>
    <mergeCell ref="K25:L25"/>
    <mergeCell ref="B21:C21"/>
    <mergeCell ref="H21:I21"/>
    <mergeCell ref="J21:M21"/>
    <mergeCell ref="B13:M13"/>
    <mergeCell ref="B14:C15"/>
    <mergeCell ref="D14:G15"/>
    <mergeCell ref="H14:I14"/>
    <mergeCell ref="J14:M14"/>
    <mergeCell ref="H15:I15"/>
    <mergeCell ref="J15:M15"/>
    <mergeCell ref="J19:M19"/>
    <mergeCell ref="B24:M24"/>
    <mergeCell ref="B11:C11"/>
    <mergeCell ref="D11:G11"/>
    <mergeCell ref="H11:I11"/>
    <mergeCell ref="J11:M11"/>
    <mergeCell ref="H18:I18"/>
    <mergeCell ref="J18:M18"/>
    <mergeCell ref="B16:C20"/>
    <mergeCell ref="D16:G20"/>
    <mergeCell ref="H20:I20"/>
    <mergeCell ref="J20:M20"/>
    <mergeCell ref="H16:I16"/>
    <mergeCell ref="J16:M16"/>
    <mergeCell ref="H17:I17"/>
    <mergeCell ref="J17:M17"/>
    <mergeCell ref="H19:I19"/>
    <mergeCell ref="B9:C10"/>
    <mergeCell ref="D9:M10"/>
    <mergeCell ref="B3:C5"/>
    <mergeCell ref="D3:K3"/>
    <mergeCell ref="L3:M5"/>
    <mergeCell ref="D4:K4"/>
    <mergeCell ref="D5:K5"/>
    <mergeCell ref="A6:M6"/>
    <mergeCell ref="B7:M7"/>
    <mergeCell ref="B8:C8"/>
    <mergeCell ref="D8:G8"/>
    <mergeCell ref="H8:I8"/>
    <mergeCell ref="J8:M8"/>
  </mergeCells>
  <conditionalFormatting sqref="M25:M27">
    <cfRule type="cellIs" dxfId="71" priority="3" operator="equal">
      <formula>"NO"</formula>
    </cfRule>
    <cfRule type="cellIs" dxfId="70" priority="4" operator="equal">
      <formula>"SI"</formula>
    </cfRule>
  </conditionalFormatting>
  <conditionalFormatting sqref="M37">
    <cfRule type="cellIs" dxfId="69" priority="1" operator="equal">
      <formula>"NO CUMPLE"</formula>
    </cfRule>
    <cfRule type="cellIs" dxfId="68" priority="2" operator="equal">
      <formula>"CUMPLE"</formula>
    </cfRule>
  </conditionalFormatting>
  <dataValidations count="2">
    <dataValidation type="list" allowBlank="1" showInputMessage="1" showErrorMessage="1" sqref="M25:M27" xr:uid="{7DC68447-515D-4818-A9F5-63473976C2C3}">
      <formula1>"SI, NO, POR REVISAR"</formula1>
    </dataValidation>
    <dataValidation type="list" allowBlank="1" showInputMessage="1" showErrorMessage="1" sqref="M37" xr:uid="{F84D51C9-6ED3-437F-BFE3-D1BCF91C6A83}">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DB607-D98C-4FA6-BDC4-69C7487D63FF}">
  <sheetPr codeName="Hoja9">
    <tabColor rgb="FFFF0000"/>
    <pageSetUpPr fitToPage="1"/>
  </sheetPr>
  <dimension ref="A2:N36"/>
  <sheetViews>
    <sheetView view="pageBreakPreview" topLeftCell="A10" zoomScaleNormal="100" zoomScaleSheetLayoutView="100" workbookViewId="0">
      <selection activeCell="D5" sqref="D5:K5"/>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2</v>
      </c>
      <c r="E4" s="326"/>
      <c r="F4" s="326"/>
      <c r="G4" s="326"/>
      <c r="H4" s="326"/>
      <c r="I4" s="326"/>
      <c r="J4" s="326"/>
      <c r="K4" s="327"/>
      <c r="L4" s="321"/>
      <c r="M4" s="322"/>
    </row>
    <row r="5" spans="1:14" customFormat="1" ht="16.2" thickBot="1" x14ac:dyDescent="0.35">
      <c r="A5" s="9"/>
      <c r="B5" s="323"/>
      <c r="C5" s="324"/>
      <c r="D5" s="328" t="s">
        <v>396</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236">
        <f>'00 VERIFICACIÓN DOC'!Q5</f>
        <v>45639</v>
      </c>
      <c r="K8" s="237"/>
      <c r="L8" s="237"/>
      <c r="M8" s="238"/>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155</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160</v>
      </c>
      <c r="C23" s="307"/>
      <c r="D23" s="307"/>
      <c r="E23" s="307"/>
      <c r="F23" s="307"/>
      <c r="G23" s="307"/>
      <c r="H23" s="307"/>
      <c r="I23" s="307"/>
      <c r="J23" s="307"/>
      <c r="K23" s="307"/>
      <c r="L23" s="307"/>
      <c r="M23" s="307"/>
    </row>
    <row r="24" spans="1:14" x14ac:dyDescent="0.25">
      <c r="B24" s="581" t="s">
        <v>397</v>
      </c>
      <c r="C24" s="582"/>
      <c r="D24" s="582"/>
      <c r="E24" s="582"/>
      <c r="F24" s="582"/>
      <c r="G24" s="582"/>
      <c r="H24" s="582"/>
      <c r="I24" s="582"/>
      <c r="J24" s="583"/>
      <c r="K24" s="573" t="s">
        <v>139</v>
      </c>
      <c r="L24" s="573"/>
      <c r="M24" s="139" t="s">
        <v>40</v>
      </c>
    </row>
    <row r="25" spans="1:14" x14ac:dyDescent="0.25">
      <c r="B25" s="388" t="s">
        <v>398</v>
      </c>
      <c r="C25" s="584"/>
      <c r="D25" s="584"/>
      <c r="E25" s="584"/>
      <c r="F25" s="584"/>
      <c r="G25" s="584"/>
      <c r="H25" s="584"/>
      <c r="I25" s="584"/>
      <c r="J25" s="585"/>
      <c r="K25" s="573" t="s">
        <v>139</v>
      </c>
      <c r="L25" s="573"/>
      <c r="M25" s="139" t="s">
        <v>330</v>
      </c>
    </row>
    <row r="26" spans="1:14" x14ac:dyDescent="0.25">
      <c r="B26" s="388" t="s">
        <v>399</v>
      </c>
      <c r="C26" s="584"/>
      <c r="D26" s="584"/>
      <c r="E26" s="584"/>
      <c r="F26" s="584"/>
      <c r="G26" s="584"/>
      <c r="H26" s="584"/>
      <c r="I26" s="584"/>
      <c r="J26" s="585"/>
      <c r="K26" s="573" t="s">
        <v>139</v>
      </c>
      <c r="L26" s="573"/>
      <c r="M26" s="139" t="s">
        <v>330</v>
      </c>
    </row>
    <row r="28" spans="1:14" x14ac:dyDescent="0.25">
      <c r="B28" s="387" t="s">
        <v>383</v>
      </c>
      <c r="C28" s="387"/>
      <c r="D28" s="387"/>
      <c r="E28" s="387"/>
      <c r="F28" s="387"/>
      <c r="G28" s="387"/>
      <c r="H28" s="387"/>
      <c r="I28" s="387"/>
      <c r="J28" s="387"/>
      <c r="K28" s="387"/>
      <c r="L28" s="387"/>
      <c r="M28" s="387"/>
    </row>
    <row r="29" spans="1:14" x14ac:dyDescent="0.25">
      <c r="B29" s="30"/>
      <c r="C29" s="30"/>
      <c r="D29" s="30"/>
      <c r="E29" s="30"/>
      <c r="F29" s="30"/>
      <c r="G29" s="30"/>
      <c r="H29" s="30"/>
      <c r="I29" s="30"/>
      <c r="J29" s="30"/>
      <c r="K29" s="30"/>
      <c r="L29" s="30"/>
      <c r="M29" s="30"/>
    </row>
    <row r="30" spans="1:14" ht="13.95" customHeight="1" x14ac:dyDescent="0.25">
      <c r="A30" s="25"/>
      <c r="B30" s="351" t="s">
        <v>148</v>
      </c>
      <c r="C30" s="351"/>
      <c r="D30" s="352" t="s">
        <v>400</v>
      </c>
      <c r="E30" s="352"/>
      <c r="F30" s="352"/>
      <c r="G30" s="352"/>
      <c r="H30" s="352"/>
      <c r="I30" s="352"/>
      <c r="J30" s="352"/>
      <c r="K30" s="352"/>
      <c r="L30" s="352"/>
      <c r="M30" s="352"/>
    </row>
    <row r="31" spans="1:14" x14ac:dyDescent="0.25">
      <c r="A31" s="25"/>
      <c r="B31" s="351"/>
      <c r="C31" s="351"/>
      <c r="D31" s="352"/>
      <c r="E31" s="352"/>
      <c r="F31" s="352"/>
      <c r="G31" s="352"/>
      <c r="H31" s="352"/>
      <c r="I31" s="352"/>
      <c r="J31" s="352"/>
      <c r="K31" s="352"/>
      <c r="L31" s="352"/>
      <c r="M31" s="352"/>
    </row>
    <row r="32" spans="1:14" x14ac:dyDescent="0.25">
      <c r="B32" s="351"/>
      <c r="C32" s="351"/>
      <c r="D32" s="352"/>
      <c r="E32" s="352"/>
      <c r="F32" s="352"/>
      <c r="G32" s="352"/>
      <c r="H32" s="352"/>
      <c r="I32" s="352"/>
      <c r="J32" s="352"/>
      <c r="K32" s="352"/>
      <c r="L32" s="352"/>
      <c r="M32" s="352"/>
    </row>
    <row r="33" spans="1:13" ht="75.75" customHeight="1" x14ac:dyDescent="0.25">
      <c r="B33" s="351"/>
      <c r="C33" s="351"/>
      <c r="D33" s="352"/>
      <c r="E33" s="352"/>
      <c r="F33" s="352"/>
      <c r="G33" s="352"/>
      <c r="H33" s="352"/>
      <c r="I33" s="352"/>
      <c r="J33" s="352"/>
      <c r="K33" s="352"/>
      <c r="L33" s="352"/>
      <c r="M33" s="352"/>
    </row>
    <row r="34" spans="1:13" s="26" customFormat="1" ht="13.2" customHeight="1" x14ac:dyDescent="0.3"/>
    <row r="35" spans="1:13" s="5" customFormat="1" ht="16.2" customHeight="1" x14ac:dyDescent="0.35">
      <c r="A35" s="25"/>
      <c r="B35" s="25"/>
      <c r="C35" s="25"/>
      <c r="D35" s="25"/>
      <c r="E35" s="25"/>
      <c r="F35" s="25"/>
      <c r="G35" s="25"/>
      <c r="H35" s="25"/>
      <c r="I35" s="349" t="s">
        <v>69</v>
      </c>
      <c r="J35" s="349"/>
      <c r="K35" s="349"/>
      <c r="L35" s="350"/>
      <c r="M35" s="131" t="s">
        <v>172</v>
      </c>
    </row>
    <row r="36" spans="1:13" s="5" customFormat="1" ht="16.2" customHeight="1" x14ac:dyDescent="0.35">
      <c r="A36" s="25"/>
      <c r="B36" s="25"/>
      <c r="C36" s="25"/>
      <c r="D36" s="25"/>
      <c r="E36" s="25"/>
      <c r="F36" s="25"/>
      <c r="G36" s="25"/>
      <c r="H36" s="25"/>
      <c r="I36" s="9"/>
      <c r="J36" s="9"/>
      <c r="K36" s="9"/>
      <c r="L36" s="9"/>
      <c r="M36" s="9"/>
    </row>
  </sheetData>
  <mergeCells count="51">
    <mergeCell ref="K24:L24"/>
    <mergeCell ref="K25:L25"/>
    <mergeCell ref="K26:L26"/>
    <mergeCell ref="B24:J24"/>
    <mergeCell ref="B25:J25"/>
    <mergeCell ref="B26:J26"/>
    <mergeCell ref="B28:C28"/>
    <mergeCell ref="D28:M28"/>
    <mergeCell ref="B30:C33"/>
    <mergeCell ref="D30:M33"/>
    <mergeCell ref="I35:L35"/>
    <mergeCell ref="B23:M23"/>
    <mergeCell ref="B11:C11"/>
    <mergeCell ref="D11:G11"/>
    <mergeCell ref="H11:I11"/>
    <mergeCell ref="J11:M11"/>
    <mergeCell ref="B13:M13"/>
    <mergeCell ref="B14:C15"/>
    <mergeCell ref="D14:G15"/>
    <mergeCell ref="H14:I14"/>
    <mergeCell ref="J14:M14"/>
    <mergeCell ref="H15:I15"/>
    <mergeCell ref="J15:M15"/>
    <mergeCell ref="H16:I16"/>
    <mergeCell ref="B16:C20"/>
    <mergeCell ref="D16:G20"/>
    <mergeCell ref="H20:I20"/>
    <mergeCell ref="B9:C10"/>
    <mergeCell ref="D9:M10"/>
    <mergeCell ref="B3:C5"/>
    <mergeCell ref="D3:K3"/>
    <mergeCell ref="L3:M5"/>
    <mergeCell ref="D4:K4"/>
    <mergeCell ref="D5:K5"/>
    <mergeCell ref="A6:M6"/>
    <mergeCell ref="B7:M7"/>
    <mergeCell ref="B8:C8"/>
    <mergeCell ref="D8:G8"/>
    <mergeCell ref="H8:I8"/>
    <mergeCell ref="J8:M8"/>
    <mergeCell ref="J20:M20"/>
    <mergeCell ref="B21:C21"/>
    <mergeCell ref="H21:I21"/>
    <mergeCell ref="J21:M21"/>
    <mergeCell ref="J16:M16"/>
    <mergeCell ref="H17:I17"/>
    <mergeCell ref="J17:M17"/>
    <mergeCell ref="H18:I18"/>
    <mergeCell ref="J18:M18"/>
    <mergeCell ref="H19:I19"/>
    <mergeCell ref="J19:M19"/>
  </mergeCells>
  <conditionalFormatting sqref="M24:M26">
    <cfRule type="cellIs" dxfId="67" priority="3" operator="equal">
      <formula>"NO"</formula>
    </cfRule>
    <cfRule type="cellIs" dxfId="66" priority="4" operator="equal">
      <formula>"SI"</formula>
    </cfRule>
  </conditionalFormatting>
  <conditionalFormatting sqref="M35">
    <cfRule type="cellIs" dxfId="65" priority="1" operator="equal">
      <formula>"NO CUMPLE"</formula>
    </cfRule>
    <cfRule type="cellIs" dxfId="64" priority="2" operator="equal">
      <formula>"CUMPLE"</formula>
    </cfRule>
  </conditionalFormatting>
  <dataValidations count="2">
    <dataValidation type="list" allowBlank="1" showInputMessage="1" showErrorMessage="1" sqref="M35" xr:uid="{1E4A6FDC-C348-49F0-B0CB-CE36F4C7BEA9}">
      <formula1>"CUMPLE, NO CUMPLE, PENDIENTE"</formula1>
    </dataValidation>
    <dataValidation type="list" allowBlank="1" showInputMessage="1" showErrorMessage="1" sqref="M24:M26" xr:uid="{ADBF6656-3FB6-4E0D-B9E5-70E745FFD2D9}">
      <formula1>"SI, NO, POR REVISAR"</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2E568-745C-4FE1-9355-DFDAD73D43E9}">
  <sheetPr codeName="Hoja10">
    <tabColor rgb="FFFF0000"/>
    <pageSetUpPr fitToPage="1"/>
  </sheetPr>
  <dimension ref="A2:N35"/>
  <sheetViews>
    <sheetView view="pageBreakPreview" topLeftCell="A3" zoomScaleNormal="100" zoomScaleSheetLayoutView="100" workbookViewId="0">
      <selection activeCell="D5" sqref="D5:K5"/>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2</v>
      </c>
      <c r="E4" s="326"/>
      <c r="F4" s="326"/>
      <c r="G4" s="326"/>
      <c r="H4" s="326"/>
      <c r="I4" s="326"/>
      <c r="J4" s="326"/>
      <c r="K4" s="327"/>
      <c r="L4" s="321"/>
      <c r="M4" s="322"/>
    </row>
    <row r="5" spans="1:14" customFormat="1" ht="16.2" thickBot="1" x14ac:dyDescent="0.35">
      <c r="A5" s="9"/>
      <c r="B5" s="323"/>
      <c r="C5" s="324"/>
      <c r="D5" s="328" t="s">
        <v>401</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6" t="s">
        <v>160</v>
      </c>
      <c r="C23" s="306"/>
      <c r="D23" s="306"/>
      <c r="E23" s="306"/>
      <c r="F23" s="306"/>
      <c r="G23" s="306"/>
      <c r="H23" s="306"/>
      <c r="I23" s="306"/>
      <c r="J23" s="306"/>
      <c r="K23" s="306"/>
      <c r="L23" s="306"/>
      <c r="M23" s="306"/>
    </row>
    <row r="24" spans="1:14" x14ac:dyDescent="0.25">
      <c r="B24" s="303" t="s">
        <v>392</v>
      </c>
      <c r="C24" s="303"/>
      <c r="D24" s="303"/>
      <c r="E24" s="303"/>
      <c r="F24" s="303"/>
      <c r="G24" s="303"/>
      <c r="H24" s="303"/>
      <c r="I24" s="303"/>
      <c r="J24" s="303"/>
      <c r="K24" s="573" t="s">
        <v>139</v>
      </c>
      <c r="L24" s="573"/>
      <c r="M24" s="139" t="s">
        <v>40</v>
      </c>
    </row>
    <row r="25" spans="1:14" x14ac:dyDescent="0.25">
      <c r="B25" s="303" t="s">
        <v>393</v>
      </c>
      <c r="C25" s="303"/>
      <c r="D25" s="303"/>
      <c r="E25" s="303"/>
      <c r="F25" s="303"/>
      <c r="G25" s="303"/>
      <c r="H25" s="303"/>
      <c r="I25" s="303"/>
      <c r="J25" s="303"/>
      <c r="K25" s="573" t="s">
        <v>139</v>
      </c>
      <c r="L25" s="573"/>
      <c r="M25" s="139" t="s">
        <v>40</v>
      </c>
    </row>
    <row r="26" spans="1:14" x14ac:dyDescent="0.25">
      <c r="B26" s="303" t="s">
        <v>402</v>
      </c>
      <c r="C26" s="303"/>
      <c r="D26" s="303"/>
      <c r="E26" s="303"/>
      <c r="F26" s="303"/>
      <c r="G26" s="303"/>
      <c r="H26" s="303"/>
      <c r="I26" s="303"/>
      <c r="J26" s="303"/>
      <c r="K26" s="573" t="s">
        <v>139</v>
      </c>
      <c r="L26" s="573"/>
      <c r="M26" s="139" t="s">
        <v>40</v>
      </c>
    </row>
    <row r="28" spans="1:14" x14ac:dyDescent="0.25">
      <c r="B28" s="30"/>
      <c r="C28" s="30"/>
      <c r="D28" s="30"/>
      <c r="E28" s="30"/>
      <c r="F28" s="30"/>
      <c r="G28" s="30"/>
      <c r="H28" s="30"/>
      <c r="I28" s="30"/>
      <c r="J28" s="30"/>
      <c r="K28" s="30"/>
      <c r="L28" s="30"/>
      <c r="M28" s="30"/>
    </row>
    <row r="29" spans="1:14" ht="13.95" customHeight="1" x14ac:dyDescent="0.25">
      <c r="A29" s="25"/>
      <c r="B29" s="351" t="s">
        <v>148</v>
      </c>
      <c r="C29" s="351"/>
      <c r="D29" s="352" t="s">
        <v>403</v>
      </c>
      <c r="E29" s="352"/>
      <c r="F29" s="352"/>
      <c r="G29" s="352"/>
      <c r="H29" s="352"/>
      <c r="I29" s="352"/>
      <c r="J29" s="352"/>
      <c r="K29" s="352"/>
      <c r="L29" s="352"/>
      <c r="M29" s="352"/>
    </row>
    <row r="30" spans="1:14" x14ac:dyDescent="0.25">
      <c r="A30" s="25"/>
      <c r="B30" s="351"/>
      <c r="C30" s="351"/>
      <c r="D30" s="352"/>
      <c r="E30" s="352"/>
      <c r="F30" s="352"/>
      <c r="G30" s="352"/>
      <c r="H30" s="352"/>
      <c r="I30" s="352"/>
      <c r="J30" s="352"/>
      <c r="K30" s="352"/>
      <c r="L30" s="352"/>
      <c r="M30" s="352"/>
    </row>
    <row r="31" spans="1:14" x14ac:dyDescent="0.25">
      <c r="B31" s="351"/>
      <c r="C31" s="351"/>
      <c r="D31" s="352"/>
      <c r="E31" s="352"/>
      <c r="F31" s="352"/>
      <c r="G31" s="352"/>
      <c r="H31" s="352"/>
      <c r="I31" s="352"/>
      <c r="J31" s="352"/>
      <c r="K31" s="352"/>
      <c r="L31" s="352"/>
      <c r="M31" s="352"/>
    </row>
    <row r="32" spans="1:14" x14ac:dyDescent="0.25">
      <c r="B32" s="351"/>
      <c r="C32" s="351"/>
      <c r="D32" s="352"/>
      <c r="E32" s="352"/>
      <c r="F32" s="352"/>
      <c r="G32" s="352"/>
      <c r="H32" s="352"/>
      <c r="I32" s="352"/>
      <c r="J32" s="352"/>
      <c r="K32" s="352"/>
      <c r="L32" s="352"/>
      <c r="M32" s="352"/>
    </row>
    <row r="33" spans="1:13" s="26" customFormat="1" ht="13.2" customHeight="1" x14ac:dyDescent="0.3"/>
    <row r="34" spans="1:13" s="5" customFormat="1" ht="16.2" customHeight="1" x14ac:dyDescent="0.35">
      <c r="A34" s="25"/>
      <c r="B34" s="25"/>
      <c r="C34" s="25"/>
      <c r="D34" s="25"/>
      <c r="E34" s="25"/>
      <c r="F34" s="25"/>
      <c r="G34" s="25"/>
      <c r="H34" s="25"/>
      <c r="I34" s="349" t="s">
        <v>69</v>
      </c>
      <c r="J34" s="349"/>
      <c r="K34" s="349"/>
      <c r="L34" s="350"/>
      <c r="M34" s="131" t="s">
        <v>150</v>
      </c>
    </row>
    <row r="35" spans="1:13" s="5" customFormat="1" ht="16.2" customHeight="1" x14ac:dyDescent="0.35">
      <c r="A35" s="25"/>
      <c r="B35" s="25"/>
      <c r="C35" s="25"/>
      <c r="D35" s="25"/>
      <c r="E35" s="25"/>
      <c r="F35" s="25"/>
      <c r="G35" s="25"/>
      <c r="H35" s="25"/>
      <c r="I35" s="9"/>
      <c r="J35" s="9"/>
      <c r="K35" s="9"/>
      <c r="L35" s="9"/>
      <c r="M35" s="9"/>
    </row>
  </sheetData>
  <sheetProtection algorithmName="SHA-512" hashValue="PRwShaWHfKvStinBcXRLxZ00ess+KQJ4RrNoVbDZuFwswhK9G5O80BvuZLKD3U1beo+swanWdJ8H7MmwsSWs+w==" saltValue="RMETff/sIV4XuO1hlEnxDw==" spinCount="100000" sheet="1" objects="1" scenarios="1" selectLockedCells="1" selectUnlockedCells="1"/>
  <mergeCells count="49">
    <mergeCell ref="I34:L34"/>
    <mergeCell ref="K24:L24"/>
    <mergeCell ref="K25:L25"/>
    <mergeCell ref="K26:L26"/>
    <mergeCell ref="B24:J24"/>
    <mergeCell ref="B25:J25"/>
    <mergeCell ref="B26:J26"/>
    <mergeCell ref="B29:C32"/>
    <mergeCell ref="D29:M32"/>
    <mergeCell ref="B23:M23"/>
    <mergeCell ref="B11:C11"/>
    <mergeCell ref="D11:G11"/>
    <mergeCell ref="H11:I11"/>
    <mergeCell ref="J11:M11"/>
    <mergeCell ref="H16:I16"/>
    <mergeCell ref="J16:M16"/>
    <mergeCell ref="H17:I17"/>
    <mergeCell ref="J17:M17"/>
    <mergeCell ref="H18:I18"/>
    <mergeCell ref="J18:M18"/>
    <mergeCell ref="H19:I19"/>
    <mergeCell ref="J19:M19"/>
    <mergeCell ref="B16:C20"/>
    <mergeCell ref="D16:G20"/>
    <mergeCell ref="H20:I20"/>
    <mergeCell ref="A6:M6"/>
    <mergeCell ref="B7:M7"/>
    <mergeCell ref="B8:C8"/>
    <mergeCell ref="D8:G8"/>
    <mergeCell ref="H8:I8"/>
    <mergeCell ref="J8:M8"/>
    <mergeCell ref="B3:C5"/>
    <mergeCell ref="D3:K3"/>
    <mergeCell ref="L3:M5"/>
    <mergeCell ref="D4:K4"/>
    <mergeCell ref="D5:K5"/>
    <mergeCell ref="J20:M20"/>
    <mergeCell ref="B21:C21"/>
    <mergeCell ref="H21:I21"/>
    <mergeCell ref="J21:M21"/>
    <mergeCell ref="B9:C10"/>
    <mergeCell ref="D9:M10"/>
    <mergeCell ref="B13:M13"/>
    <mergeCell ref="B14:C15"/>
    <mergeCell ref="D14:G15"/>
    <mergeCell ref="H14:I14"/>
    <mergeCell ref="J14:M14"/>
    <mergeCell ref="H15:I15"/>
    <mergeCell ref="J15:M15"/>
  </mergeCells>
  <conditionalFormatting sqref="M24:M26">
    <cfRule type="cellIs" dxfId="63" priority="3" operator="equal">
      <formula>"NO"</formula>
    </cfRule>
    <cfRule type="cellIs" dxfId="62" priority="4" operator="equal">
      <formula>"SI"</formula>
    </cfRule>
  </conditionalFormatting>
  <conditionalFormatting sqref="M34">
    <cfRule type="cellIs" dxfId="61" priority="1" operator="equal">
      <formula>"NO CUMPLE"</formula>
    </cfRule>
    <cfRule type="cellIs" dxfId="60" priority="2" operator="equal">
      <formula>"CUMPLE"</formula>
    </cfRule>
  </conditionalFormatting>
  <dataValidations count="2">
    <dataValidation type="list" allowBlank="1" showInputMessage="1" showErrorMessage="1" sqref="M34" xr:uid="{F0DBD7C3-082A-45EF-B6C3-B8D46B373DFE}">
      <formula1>"CUMPLE, NO CUMPLE, PENDIENTE"</formula1>
    </dataValidation>
    <dataValidation type="list" allowBlank="1" showInputMessage="1" showErrorMessage="1" sqref="M24:M26" xr:uid="{9AE8B496-79D0-4939-BF19-94AAB4088226}">
      <formula1>"SI, NO, POR REVISAR"</formula1>
    </dataValidation>
  </dataValidations>
  <printOptions horizontalCentered="1"/>
  <pageMargins left="0.7" right="0.7" top="0.75" bottom="0.75" header="0.3" footer="0.3"/>
  <pageSetup paperSize="172" scale="66" orientation="landscape" horizontalDpi="1200"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D67E6-E518-4391-A83B-0BD9C191430D}">
  <sheetPr codeName="Hoja11">
    <tabColor rgb="FFFF0000"/>
    <pageSetUpPr fitToPage="1"/>
  </sheetPr>
  <dimension ref="A2:N38"/>
  <sheetViews>
    <sheetView topLeftCell="B3" workbookViewId="0">
      <selection activeCell="B27" sqref="B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38.4" customHeight="1" thickBot="1" x14ac:dyDescent="0.35">
      <c r="A5" s="9"/>
      <c r="B5" s="323"/>
      <c r="C5" s="324"/>
      <c r="D5" s="590" t="s">
        <v>105</v>
      </c>
      <c r="E5" s="591"/>
      <c r="F5" s="591"/>
      <c r="G5" s="591"/>
      <c r="H5" s="591"/>
      <c r="I5" s="591"/>
      <c r="J5" s="591"/>
      <c r="K5" s="592"/>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593">
        <f>+'FORMATO 1'!T2</f>
        <v>45639</v>
      </c>
      <c r="K8" s="234"/>
      <c r="L8" s="234"/>
      <c r="M8" s="235"/>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15</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404</v>
      </c>
      <c r="C23" s="307"/>
      <c r="D23" s="307"/>
      <c r="E23" s="307"/>
      <c r="F23" s="307"/>
      <c r="G23" s="307"/>
      <c r="H23" s="307"/>
      <c r="I23" s="307"/>
      <c r="J23" s="307"/>
      <c r="K23" s="307"/>
      <c r="L23" s="307"/>
      <c r="M23" s="307"/>
    </row>
    <row r="24" spans="1:14" s="144" customFormat="1" ht="27" customHeight="1" x14ac:dyDescent="0.25">
      <c r="A24" s="12"/>
      <c r="B24" s="586" t="s">
        <v>405</v>
      </c>
      <c r="C24" s="587"/>
      <c r="D24" s="587"/>
      <c r="E24" s="587"/>
      <c r="F24" s="587"/>
      <c r="G24" s="587"/>
      <c r="H24" s="587"/>
      <c r="I24" s="587"/>
      <c r="J24" s="588"/>
      <c r="K24" s="345" t="s">
        <v>139</v>
      </c>
      <c r="L24" s="589"/>
      <c r="M24" s="143" t="s">
        <v>145</v>
      </c>
    </row>
    <row r="25" spans="1:14" x14ac:dyDescent="0.25">
      <c r="B25" s="389" t="s">
        <v>392</v>
      </c>
      <c r="C25" s="359"/>
      <c r="D25" s="359"/>
      <c r="E25" s="359"/>
      <c r="F25" s="359"/>
      <c r="G25" s="359"/>
      <c r="H25" s="359"/>
      <c r="I25" s="359"/>
      <c r="J25" s="360"/>
      <c r="K25" s="594" t="s">
        <v>139</v>
      </c>
      <c r="L25" s="240"/>
      <c r="M25" s="81" t="s">
        <v>40</v>
      </c>
    </row>
    <row r="26" spans="1:14" x14ac:dyDescent="0.25">
      <c r="B26" s="303" t="s">
        <v>393</v>
      </c>
      <c r="C26" s="303"/>
      <c r="D26" s="303"/>
      <c r="E26" s="303"/>
      <c r="F26" s="303"/>
      <c r="G26" s="303"/>
      <c r="H26" s="303"/>
      <c r="I26" s="303"/>
      <c r="J26" s="303"/>
      <c r="K26" s="573" t="s">
        <v>139</v>
      </c>
      <c r="L26" s="573"/>
      <c r="M26" s="139" t="s">
        <v>40</v>
      </c>
    </row>
    <row r="27" spans="1:14" x14ac:dyDescent="0.25">
      <c r="B27" s="303" t="s">
        <v>85</v>
      </c>
      <c r="C27" s="303"/>
      <c r="D27" s="303"/>
      <c r="E27" s="303"/>
      <c r="F27" s="303"/>
      <c r="G27" s="303"/>
      <c r="H27" s="303"/>
      <c r="I27" s="303"/>
      <c r="J27" s="303"/>
      <c r="K27" s="573" t="s">
        <v>139</v>
      </c>
      <c r="L27" s="573"/>
      <c r="M27" s="139" t="s">
        <v>145</v>
      </c>
    </row>
    <row r="28" spans="1:14" x14ac:dyDescent="0.25">
      <c r="B28" s="303" t="s">
        <v>406</v>
      </c>
      <c r="C28" s="303"/>
      <c r="D28" s="303"/>
      <c r="E28" s="303"/>
      <c r="F28" s="303"/>
      <c r="G28" s="303"/>
      <c r="H28" s="303"/>
      <c r="I28" s="303"/>
      <c r="J28" s="303"/>
      <c r="K28" s="573" t="s">
        <v>139</v>
      </c>
      <c r="L28" s="573"/>
      <c r="M28" s="139" t="s">
        <v>145</v>
      </c>
    </row>
    <row r="29" spans="1:14" ht="13.95" customHeight="1" x14ac:dyDescent="0.25">
      <c r="B29" s="303" t="s">
        <v>407</v>
      </c>
      <c r="C29" s="303"/>
      <c r="D29" s="303"/>
      <c r="E29" s="303"/>
      <c r="F29" s="303"/>
      <c r="G29" s="303"/>
      <c r="H29" s="303"/>
      <c r="I29" s="303"/>
      <c r="J29" s="303"/>
      <c r="K29" s="573" t="s">
        <v>139</v>
      </c>
      <c r="L29" s="573"/>
      <c r="M29" s="139" t="s">
        <v>145</v>
      </c>
    </row>
    <row r="31" spans="1:14" x14ac:dyDescent="0.25">
      <c r="B31" s="30"/>
      <c r="C31" s="30"/>
      <c r="D31" s="30"/>
      <c r="E31" s="30"/>
      <c r="F31" s="30"/>
      <c r="G31" s="30"/>
      <c r="H31" s="30"/>
      <c r="I31" s="30"/>
      <c r="J31" s="30"/>
      <c r="K31" s="30"/>
      <c r="L31" s="30"/>
      <c r="M31" s="30"/>
    </row>
    <row r="32" spans="1:14" ht="13.95" customHeight="1" x14ac:dyDescent="0.25">
      <c r="A32" s="25"/>
      <c r="B32" s="351" t="s">
        <v>148</v>
      </c>
      <c r="C32" s="351"/>
      <c r="D32" s="352" t="s">
        <v>408</v>
      </c>
      <c r="E32" s="352"/>
      <c r="F32" s="352"/>
      <c r="G32" s="352"/>
      <c r="H32" s="352"/>
      <c r="I32" s="352"/>
      <c r="J32" s="352"/>
      <c r="K32" s="352"/>
      <c r="L32" s="352"/>
      <c r="M32" s="352"/>
    </row>
    <row r="33" spans="1:13" x14ac:dyDescent="0.25">
      <c r="A33" s="25"/>
      <c r="B33" s="351"/>
      <c r="C33" s="351"/>
      <c r="D33" s="352"/>
      <c r="E33" s="352"/>
      <c r="F33" s="352"/>
      <c r="G33" s="352"/>
      <c r="H33" s="352"/>
      <c r="I33" s="352"/>
      <c r="J33" s="352"/>
      <c r="K33" s="352"/>
      <c r="L33" s="352"/>
      <c r="M33" s="352"/>
    </row>
    <row r="34" spans="1:13" x14ac:dyDescent="0.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s="26" customFormat="1" ht="13.2" customHeight="1" x14ac:dyDescent="0.3"/>
    <row r="37" spans="1:13" s="5" customFormat="1" ht="16.2" customHeight="1" x14ac:dyDescent="0.35">
      <c r="A37" s="25"/>
      <c r="B37" s="25"/>
      <c r="C37" s="25"/>
      <c r="D37" s="25"/>
      <c r="E37" s="25"/>
      <c r="F37" s="25"/>
      <c r="G37" s="25"/>
      <c r="H37" s="25"/>
      <c r="I37" s="349" t="s">
        <v>69</v>
      </c>
      <c r="J37" s="349"/>
      <c r="K37" s="349"/>
      <c r="L37" s="350"/>
      <c r="M37" s="131" t="s">
        <v>145</v>
      </c>
    </row>
    <row r="38" spans="1:13" s="5" customFormat="1" ht="16.2" customHeight="1" x14ac:dyDescent="0.35">
      <c r="A38" s="25"/>
      <c r="B38" s="25"/>
      <c r="C38" s="25"/>
      <c r="D38" s="25"/>
      <c r="E38" s="25"/>
      <c r="F38" s="25"/>
      <c r="G38" s="25"/>
      <c r="H38" s="25"/>
      <c r="I38" s="9"/>
      <c r="J38" s="9"/>
      <c r="K38" s="9"/>
      <c r="L38" s="9"/>
      <c r="M38" s="9"/>
    </row>
  </sheetData>
  <mergeCells count="55">
    <mergeCell ref="B32:C35"/>
    <mergeCell ref="D32:M35"/>
    <mergeCell ref="K28:L28"/>
    <mergeCell ref="K29:L29"/>
    <mergeCell ref="B28:J28"/>
    <mergeCell ref="B29:J29"/>
    <mergeCell ref="I37:L37"/>
    <mergeCell ref="H19:I19"/>
    <mergeCell ref="J19:M19"/>
    <mergeCell ref="J16:M16"/>
    <mergeCell ref="J17:M17"/>
    <mergeCell ref="J18:M18"/>
    <mergeCell ref="B23:M23"/>
    <mergeCell ref="K25:L25"/>
    <mergeCell ref="K26:L26"/>
    <mergeCell ref="K27:L27"/>
    <mergeCell ref="B25:J25"/>
    <mergeCell ref="B26:J26"/>
    <mergeCell ref="B27:J27"/>
    <mergeCell ref="J20:M20"/>
    <mergeCell ref="B21:C21"/>
    <mergeCell ref="H21:I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J21:M21"/>
    <mergeCell ref="B14:C15"/>
    <mergeCell ref="D14:G15"/>
    <mergeCell ref="H14:I14"/>
    <mergeCell ref="B16:C20"/>
    <mergeCell ref="D16:G20"/>
    <mergeCell ref="H16:I16"/>
    <mergeCell ref="H17:I17"/>
    <mergeCell ref="H18:I18"/>
    <mergeCell ref="H20:I20"/>
    <mergeCell ref="J14:M14"/>
    <mergeCell ref="H15:I15"/>
    <mergeCell ref="J15:M15"/>
  </mergeCells>
  <conditionalFormatting sqref="M24:M29">
    <cfRule type="cellIs" dxfId="59" priority="5" operator="equal">
      <formula>"NO"</formula>
    </cfRule>
    <cfRule type="cellIs" dxfId="58" priority="6" operator="equal">
      <formula>"SI"</formula>
    </cfRule>
  </conditionalFormatting>
  <conditionalFormatting sqref="M37">
    <cfRule type="cellIs" dxfId="57" priority="1" operator="equal">
      <formula>"NO CUMPLE"</formula>
    </cfRule>
    <cfRule type="cellIs" dxfId="56" priority="2" operator="equal">
      <formula>"CUMPLE"</formula>
    </cfRule>
  </conditionalFormatting>
  <dataValidations count="2">
    <dataValidation type="list" allowBlank="1" showInputMessage="1" showErrorMessage="1" sqref="M24:M29" xr:uid="{4A6B88AD-A4DA-4B1C-A0F9-F4486911D540}">
      <formula1>"SI, NO, POR REVISAR, NO APLICA"</formula1>
    </dataValidation>
    <dataValidation type="list" allowBlank="1" showInputMessage="1" showErrorMessage="1" sqref="M37" xr:uid="{6C66C315-5EB0-455C-8A54-E813AD5456D5}">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5B90B-3F76-4A64-99A6-C9D76DFF1C7C}">
  <sheetPr codeName="Hoja12">
    <tabColor rgb="FFFF0000"/>
    <pageSetUpPr fitToPage="1"/>
  </sheetPr>
  <dimension ref="A2:N40"/>
  <sheetViews>
    <sheetView topLeftCell="F1"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328" t="s">
        <v>107</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c r="K21" s="316"/>
      <c r="L21" s="316"/>
      <c r="M21" s="316"/>
      <c r="N21" s="55"/>
    </row>
    <row r="22" spans="1:14" x14ac:dyDescent="0.25">
      <c r="M22" s="27"/>
    </row>
    <row r="23" spans="1:14" x14ac:dyDescent="0.25">
      <c r="B23" s="307" t="s">
        <v>404</v>
      </c>
      <c r="C23" s="307"/>
      <c r="D23" s="307"/>
      <c r="E23" s="307"/>
      <c r="F23" s="307"/>
      <c r="G23" s="307"/>
      <c r="H23" s="307"/>
      <c r="I23" s="307"/>
      <c r="J23" s="307"/>
      <c r="K23" s="307"/>
      <c r="L23" s="307"/>
      <c r="M23" s="307"/>
    </row>
    <row r="24" spans="1:14" x14ac:dyDescent="0.25">
      <c r="B24" s="581" t="s">
        <v>409</v>
      </c>
      <c r="C24" s="582"/>
      <c r="D24" s="582"/>
      <c r="E24" s="582"/>
      <c r="F24" s="582"/>
      <c r="G24" s="582"/>
      <c r="H24" s="582"/>
      <c r="I24" s="582"/>
      <c r="J24" s="595"/>
      <c r="K24" s="594" t="s">
        <v>139</v>
      </c>
      <c r="L24" s="240"/>
      <c r="M24" s="81" t="s">
        <v>145</v>
      </c>
    </row>
    <row r="25" spans="1:14" x14ac:dyDescent="0.25">
      <c r="B25" s="377" t="s">
        <v>392</v>
      </c>
      <c r="C25" s="378"/>
      <c r="D25" s="378"/>
      <c r="E25" s="378"/>
      <c r="F25" s="378"/>
      <c r="G25" s="378"/>
      <c r="H25" s="378"/>
      <c r="I25" s="378"/>
      <c r="J25" s="379"/>
      <c r="K25" s="596" t="s">
        <v>139</v>
      </c>
      <c r="L25" s="597"/>
      <c r="M25" s="81" t="s">
        <v>40</v>
      </c>
    </row>
    <row r="26" spans="1:14" x14ac:dyDescent="0.25">
      <c r="B26" s="581" t="s">
        <v>393</v>
      </c>
      <c r="C26" s="582"/>
      <c r="D26" s="582"/>
      <c r="E26" s="582"/>
      <c r="F26" s="582"/>
      <c r="G26" s="582"/>
      <c r="H26" s="582"/>
      <c r="I26" s="582"/>
      <c r="J26" s="595"/>
      <c r="K26" s="594" t="s">
        <v>139</v>
      </c>
      <c r="L26" s="240"/>
      <c r="M26" s="81" t="s">
        <v>40</v>
      </c>
    </row>
    <row r="27" spans="1:14" x14ac:dyDescent="0.25">
      <c r="B27" s="388" t="s">
        <v>85</v>
      </c>
      <c r="C27" s="584"/>
      <c r="D27" s="584"/>
      <c r="E27" s="584"/>
      <c r="F27" s="584"/>
      <c r="G27" s="584"/>
      <c r="H27" s="584"/>
      <c r="I27" s="584"/>
      <c r="J27" s="598"/>
      <c r="K27" s="594" t="s">
        <v>139</v>
      </c>
      <c r="L27" s="240"/>
      <c r="M27" s="81" t="s">
        <v>145</v>
      </c>
    </row>
    <row r="28" spans="1:14" x14ac:dyDescent="0.25">
      <c r="B28" s="388" t="s">
        <v>410</v>
      </c>
      <c r="C28" s="584"/>
      <c r="D28" s="584"/>
      <c r="E28" s="584"/>
      <c r="F28" s="584"/>
      <c r="G28" s="584"/>
      <c r="H28" s="584"/>
      <c r="I28" s="584"/>
      <c r="J28" s="585"/>
      <c r="K28" s="573" t="s">
        <v>139</v>
      </c>
      <c r="L28" s="573"/>
      <c r="M28" s="139" t="s">
        <v>145</v>
      </c>
    </row>
    <row r="29" spans="1:14" x14ac:dyDescent="0.25">
      <c r="B29" s="599" t="s">
        <v>411</v>
      </c>
      <c r="C29" s="584"/>
      <c r="D29" s="584"/>
      <c r="E29" s="584"/>
      <c r="F29" s="584"/>
      <c r="G29" s="584"/>
      <c r="H29" s="584"/>
      <c r="I29" s="584"/>
      <c r="J29" s="585"/>
      <c r="K29" s="573" t="s">
        <v>139</v>
      </c>
      <c r="L29" s="573"/>
      <c r="M29" s="139" t="s">
        <v>145</v>
      </c>
    </row>
    <row r="30" spans="1:14" x14ac:dyDescent="0.25">
      <c r="B30" s="388" t="s">
        <v>412</v>
      </c>
      <c r="C30" s="584"/>
      <c r="D30" s="584"/>
      <c r="E30" s="584"/>
      <c r="F30" s="584"/>
      <c r="G30" s="584"/>
      <c r="H30" s="584"/>
      <c r="I30" s="584"/>
      <c r="J30" s="585"/>
      <c r="K30" s="573" t="s">
        <v>139</v>
      </c>
      <c r="L30" s="573"/>
      <c r="M30" s="139" t="s">
        <v>145</v>
      </c>
    </row>
    <row r="32" spans="1:14" x14ac:dyDescent="0.25">
      <c r="B32" s="387" t="s">
        <v>383</v>
      </c>
      <c r="C32" s="387"/>
      <c r="D32" s="387"/>
      <c r="E32" s="387"/>
      <c r="F32" s="387"/>
      <c r="G32" s="387"/>
      <c r="H32" s="387"/>
      <c r="I32" s="387"/>
      <c r="J32" s="387"/>
      <c r="K32" s="387"/>
      <c r="L32" s="387"/>
      <c r="M32" s="387"/>
    </row>
    <row r="33" spans="1:13" x14ac:dyDescent="0.25">
      <c r="B33" s="30"/>
      <c r="C33" s="30"/>
      <c r="D33" s="30"/>
      <c r="E33" s="30"/>
      <c r="F33" s="30"/>
      <c r="G33" s="30"/>
      <c r="H33" s="30"/>
      <c r="I33" s="30"/>
      <c r="J33" s="30"/>
      <c r="K33" s="30"/>
      <c r="L33" s="30"/>
      <c r="M33" s="30"/>
    </row>
    <row r="34" spans="1:13" ht="13.95" customHeight="1" x14ac:dyDescent="0.25">
      <c r="A34" s="25"/>
      <c r="B34" s="351" t="s">
        <v>148</v>
      </c>
      <c r="C34" s="351"/>
      <c r="D34" s="352" t="s">
        <v>413</v>
      </c>
      <c r="E34" s="352"/>
      <c r="F34" s="352"/>
      <c r="G34" s="352"/>
      <c r="H34" s="352"/>
      <c r="I34" s="352"/>
      <c r="J34" s="352"/>
      <c r="K34" s="352"/>
      <c r="L34" s="352"/>
      <c r="M34" s="352"/>
    </row>
    <row r="35" spans="1:13" x14ac:dyDescent="0.25">
      <c r="A35" s="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x14ac:dyDescent="0.25">
      <c r="B37" s="351"/>
      <c r="C37" s="351"/>
      <c r="D37" s="352"/>
      <c r="E37" s="352"/>
      <c r="F37" s="352"/>
      <c r="G37" s="352"/>
      <c r="H37" s="352"/>
      <c r="I37" s="352"/>
      <c r="J37" s="352"/>
      <c r="K37" s="352"/>
      <c r="L37" s="352"/>
      <c r="M37" s="352"/>
    </row>
    <row r="38" spans="1:13" s="26" customFormat="1" ht="13.2" customHeight="1" x14ac:dyDescent="0.3"/>
    <row r="39" spans="1:13" s="5" customFormat="1" ht="16.2" customHeight="1" x14ac:dyDescent="0.35">
      <c r="A39" s="25"/>
      <c r="B39" s="25"/>
      <c r="C39" s="25"/>
      <c r="D39" s="25"/>
      <c r="E39" s="25"/>
      <c r="F39" s="25"/>
      <c r="G39" s="25"/>
      <c r="H39" s="25"/>
      <c r="I39" s="349" t="s">
        <v>69</v>
      </c>
      <c r="J39" s="349"/>
      <c r="K39" s="349"/>
      <c r="L39" s="350"/>
      <c r="M39" s="131" t="s">
        <v>145</v>
      </c>
    </row>
    <row r="40" spans="1:13" s="5" customFormat="1" ht="16.2" customHeight="1" x14ac:dyDescent="0.35">
      <c r="A40" s="25"/>
      <c r="B40" s="25"/>
      <c r="C40" s="25"/>
      <c r="D40" s="25"/>
      <c r="E40" s="25"/>
      <c r="F40" s="25"/>
      <c r="G40" s="25"/>
      <c r="H40" s="25"/>
      <c r="I40" s="9"/>
      <c r="J40" s="9"/>
      <c r="K40" s="9"/>
      <c r="L40" s="9"/>
      <c r="M40" s="9"/>
    </row>
  </sheetData>
  <mergeCells count="59">
    <mergeCell ref="B25:J25"/>
    <mergeCell ref="B26:J26"/>
    <mergeCell ref="B27:J27"/>
    <mergeCell ref="B28:J28"/>
    <mergeCell ref="B29:J29"/>
    <mergeCell ref="K25:L25"/>
    <mergeCell ref="K26:L26"/>
    <mergeCell ref="K27:L27"/>
    <mergeCell ref="K28:L28"/>
    <mergeCell ref="K29:L29"/>
    <mergeCell ref="B34:C37"/>
    <mergeCell ref="D34:M37"/>
    <mergeCell ref="B32:C32"/>
    <mergeCell ref="D32:M32"/>
    <mergeCell ref="K30:L30"/>
    <mergeCell ref="B30:J30"/>
    <mergeCell ref="I39:L39"/>
    <mergeCell ref="B23:M23"/>
    <mergeCell ref="B11:C11"/>
    <mergeCell ref="D11:G11"/>
    <mergeCell ref="H11:I11"/>
    <mergeCell ref="J11:M11"/>
    <mergeCell ref="B13:M13"/>
    <mergeCell ref="B14:C15"/>
    <mergeCell ref="D14:G15"/>
    <mergeCell ref="H14:I14"/>
    <mergeCell ref="J14:M14"/>
    <mergeCell ref="H15:I15"/>
    <mergeCell ref="J15:M15"/>
    <mergeCell ref="H16:I16"/>
    <mergeCell ref="B16:C20"/>
    <mergeCell ref="D16:G20"/>
    <mergeCell ref="B9:C10"/>
    <mergeCell ref="D9:M10"/>
    <mergeCell ref="A6:M6"/>
    <mergeCell ref="B3:C5"/>
    <mergeCell ref="D3:K3"/>
    <mergeCell ref="L3:M5"/>
    <mergeCell ref="D4:K4"/>
    <mergeCell ref="D5:K5"/>
    <mergeCell ref="B7:M7"/>
    <mergeCell ref="B8:C8"/>
    <mergeCell ref="D8:G8"/>
    <mergeCell ref="H8:I8"/>
    <mergeCell ref="J8:M8"/>
    <mergeCell ref="B24:J24"/>
    <mergeCell ref="K24:L24"/>
    <mergeCell ref="H19:I19"/>
    <mergeCell ref="J19:M19"/>
    <mergeCell ref="J16:M16"/>
    <mergeCell ref="H17:I17"/>
    <mergeCell ref="J17:M17"/>
    <mergeCell ref="H18:I18"/>
    <mergeCell ref="J18:M18"/>
    <mergeCell ref="H20:I20"/>
    <mergeCell ref="J20:M20"/>
    <mergeCell ref="B21:C21"/>
    <mergeCell ref="H21:I21"/>
    <mergeCell ref="J21:M21"/>
  </mergeCells>
  <conditionalFormatting sqref="M24:M30">
    <cfRule type="cellIs" dxfId="55" priority="5" operator="equal">
      <formula>"NO"</formula>
    </cfRule>
    <cfRule type="cellIs" dxfId="54" priority="6" operator="equal">
      <formula>"SI"</formula>
    </cfRule>
  </conditionalFormatting>
  <conditionalFormatting sqref="M39">
    <cfRule type="cellIs" dxfId="53" priority="1" operator="equal">
      <formula>"NO CUMPLE"</formula>
    </cfRule>
    <cfRule type="cellIs" dxfId="52" priority="2" operator="equal">
      <formula>"CUMPLE"</formula>
    </cfRule>
  </conditionalFormatting>
  <dataValidations count="2">
    <dataValidation type="list" allowBlank="1" showInputMessage="1" showErrorMessage="1" sqref="M24:M30" xr:uid="{7BAD788E-F425-4C07-AFA1-E9B8D3CDC9AC}">
      <formula1>"SI, NO, POR REVISAR, NO APLICA"</formula1>
    </dataValidation>
    <dataValidation type="list" allowBlank="1" showInputMessage="1" showErrorMessage="1" sqref="M39" xr:uid="{E5715F5A-8A52-4C06-BD5C-A19FBCDF5300}">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9F796-1C79-4767-AAC0-EF8146F7D480}">
  <sheetPr codeName="Hoja13">
    <tabColor rgb="FFFF0000"/>
    <pageSetUpPr fitToPage="1"/>
  </sheetPr>
  <dimension ref="A2:N39"/>
  <sheetViews>
    <sheetView topLeftCell="B12"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293" t="s">
        <v>414</v>
      </c>
      <c r="E5" s="294"/>
      <c r="F5" s="294"/>
      <c r="G5" s="294"/>
      <c r="H5" s="294"/>
      <c r="I5" s="294"/>
      <c r="J5" s="294"/>
      <c r="K5" s="295"/>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E22" s="9" t="str">
        <f>M38</f>
        <v>NO APLICA</v>
      </c>
      <c r="M22" s="27"/>
    </row>
    <row r="23" spans="1:14" x14ac:dyDescent="0.25">
      <c r="B23" s="307" t="s">
        <v>415</v>
      </c>
      <c r="C23" s="307"/>
      <c r="D23" s="307"/>
      <c r="E23" s="307"/>
      <c r="F23" s="307"/>
      <c r="G23" s="307"/>
      <c r="H23" s="307"/>
      <c r="I23" s="307"/>
      <c r="J23" s="307"/>
      <c r="K23" s="307"/>
      <c r="L23" s="307"/>
      <c r="M23" s="307"/>
    </row>
    <row r="24" spans="1:14" x14ac:dyDescent="0.25">
      <c r="B24" s="377" t="s">
        <v>416</v>
      </c>
      <c r="C24" s="378"/>
      <c r="D24" s="378"/>
      <c r="E24" s="378"/>
      <c r="F24" s="378"/>
      <c r="G24" s="378"/>
      <c r="H24" s="378"/>
      <c r="I24" s="378"/>
      <c r="J24" s="379"/>
      <c r="K24" s="594" t="s">
        <v>139</v>
      </c>
      <c r="L24" s="240"/>
      <c r="M24" s="81" t="s">
        <v>145</v>
      </c>
    </row>
    <row r="25" spans="1:14" x14ac:dyDescent="0.25">
      <c r="B25" s="377" t="s">
        <v>392</v>
      </c>
      <c r="C25" s="378"/>
      <c r="D25" s="378"/>
      <c r="E25" s="378"/>
      <c r="F25" s="378"/>
      <c r="G25" s="378"/>
      <c r="H25" s="378"/>
      <c r="I25" s="378"/>
      <c r="J25" s="379"/>
      <c r="K25" s="594" t="s">
        <v>139</v>
      </c>
      <c r="L25" s="240"/>
      <c r="M25" s="81" t="s">
        <v>40</v>
      </c>
    </row>
    <row r="26" spans="1:14" x14ac:dyDescent="0.25">
      <c r="B26" s="581" t="s">
        <v>393</v>
      </c>
      <c r="C26" s="582"/>
      <c r="D26" s="582"/>
      <c r="E26" s="582"/>
      <c r="F26" s="582"/>
      <c r="G26" s="582"/>
      <c r="H26" s="582"/>
      <c r="I26" s="582"/>
      <c r="J26" s="595"/>
      <c r="K26" s="594" t="s">
        <v>139</v>
      </c>
      <c r="L26" s="240"/>
      <c r="M26" s="81" t="s">
        <v>40</v>
      </c>
    </row>
    <row r="27" spans="1:14" x14ac:dyDescent="0.25">
      <c r="B27" s="600" t="s">
        <v>85</v>
      </c>
      <c r="C27" s="601"/>
      <c r="D27" s="601"/>
      <c r="E27" s="601"/>
      <c r="F27" s="601"/>
      <c r="G27" s="601"/>
      <c r="H27" s="601"/>
      <c r="I27" s="601"/>
      <c r="J27" s="602"/>
      <c r="K27" s="594" t="s">
        <v>139</v>
      </c>
      <c r="L27" s="240"/>
      <c r="M27" s="81" t="s">
        <v>145</v>
      </c>
    </row>
    <row r="28" spans="1:14" x14ac:dyDescent="0.25">
      <c r="B28" s="303" t="s">
        <v>417</v>
      </c>
      <c r="C28" s="303"/>
      <c r="D28" s="303"/>
      <c r="E28" s="303"/>
      <c r="F28" s="303"/>
      <c r="G28" s="303"/>
      <c r="H28" s="303"/>
      <c r="I28" s="303"/>
      <c r="J28" s="303"/>
      <c r="K28" s="573" t="s">
        <v>139</v>
      </c>
      <c r="L28" s="573"/>
      <c r="M28" s="139" t="s">
        <v>145</v>
      </c>
    </row>
    <row r="29" spans="1:14" x14ac:dyDescent="0.25">
      <c r="B29" s="303" t="s">
        <v>412</v>
      </c>
      <c r="C29" s="303"/>
      <c r="D29" s="303"/>
      <c r="E29" s="303"/>
      <c r="F29" s="303"/>
      <c r="G29" s="303"/>
      <c r="H29" s="303"/>
      <c r="I29" s="303"/>
      <c r="J29" s="303"/>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418</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x14ac:dyDescent="0.3"/>
    <row r="38" spans="1:13" s="5" customFormat="1" ht="16.2" customHeight="1" x14ac:dyDescent="0.35">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3:C36"/>
    <mergeCell ref="D33:M36"/>
    <mergeCell ref="I38:L38"/>
    <mergeCell ref="B31:C31"/>
    <mergeCell ref="D31:M31"/>
    <mergeCell ref="D11:G11"/>
    <mergeCell ref="H11:I11"/>
    <mergeCell ref="J11:M11"/>
    <mergeCell ref="B13:M13"/>
    <mergeCell ref="B14:C15"/>
    <mergeCell ref="D14:G15"/>
    <mergeCell ref="H14:I14"/>
    <mergeCell ref="J14:M14"/>
    <mergeCell ref="H15:I15"/>
    <mergeCell ref="J15:M15"/>
    <mergeCell ref="H19:I19"/>
    <mergeCell ref="J19:M19"/>
    <mergeCell ref="B9:C10"/>
    <mergeCell ref="D9:M10"/>
    <mergeCell ref="B3:C5"/>
    <mergeCell ref="D3:K3"/>
    <mergeCell ref="L3:M5"/>
    <mergeCell ref="D4:K4"/>
    <mergeCell ref="D5:K5"/>
    <mergeCell ref="A6:M6"/>
    <mergeCell ref="B7:M7"/>
    <mergeCell ref="B8:C8"/>
    <mergeCell ref="D8:G8"/>
    <mergeCell ref="H8:I8"/>
    <mergeCell ref="J8:M8"/>
    <mergeCell ref="B11:C11"/>
    <mergeCell ref="B24:J24"/>
    <mergeCell ref="K24:L24"/>
    <mergeCell ref="J20:M20"/>
    <mergeCell ref="B21:C21"/>
    <mergeCell ref="H21:I21"/>
    <mergeCell ref="J21:M21"/>
    <mergeCell ref="B23:M23"/>
    <mergeCell ref="B16:C20"/>
    <mergeCell ref="D16:G20"/>
    <mergeCell ref="H20:I20"/>
    <mergeCell ref="J16:M16"/>
    <mergeCell ref="H17:I17"/>
    <mergeCell ref="J17:M17"/>
    <mergeCell ref="H18:I18"/>
    <mergeCell ref="J18:M18"/>
    <mergeCell ref="H16:I16"/>
  </mergeCells>
  <conditionalFormatting sqref="M24:M29">
    <cfRule type="cellIs" dxfId="51" priority="5" operator="equal">
      <formula>"NO"</formula>
    </cfRule>
    <cfRule type="cellIs" dxfId="50" priority="6" operator="equal">
      <formula>"SI"</formula>
    </cfRule>
  </conditionalFormatting>
  <conditionalFormatting sqref="M38">
    <cfRule type="cellIs" dxfId="49" priority="1" operator="equal">
      <formula>"NO CUMPLE"</formula>
    </cfRule>
    <cfRule type="cellIs" dxfId="48" priority="2" operator="equal">
      <formula>"CUMPLE"</formula>
    </cfRule>
  </conditionalFormatting>
  <dataValidations count="2">
    <dataValidation type="list" allowBlank="1" showInputMessage="1" showErrorMessage="1" sqref="M24:M29" xr:uid="{730CA294-5A74-4E0A-9F52-357379B3EC55}">
      <formula1>"SI, NO, POR REVISAR, NO APLICA"</formula1>
    </dataValidation>
    <dataValidation type="list" allowBlank="1" showInputMessage="1" showErrorMessage="1" sqref="M38" xr:uid="{639A3D43-C36F-4DAF-B366-2488B54AB08D}">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30C05F-C246-4775-803B-3C158E0B4212}">
  <sheetPr codeName="Hoja14">
    <tabColor rgb="FFFF0000"/>
    <pageSetUpPr fitToPage="1"/>
  </sheetPr>
  <dimension ref="A2:N39"/>
  <sheetViews>
    <sheetView topLeftCell="H1"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293" t="s">
        <v>112</v>
      </c>
      <c r="E5" s="294"/>
      <c r="F5" s="294"/>
      <c r="G5" s="294"/>
      <c r="H5" s="294"/>
      <c r="I5" s="294"/>
      <c r="J5" s="294"/>
      <c r="K5" s="295"/>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420"/>
      <c r="E13" s="420"/>
      <c r="F13" s="420"/>
      <c r="G13" s="420"/>
      <c r="H13" s="391"/>
      <c r="I13" s="391"/>
      <c r="J13" s="391"/>
      <c r="K13" s="391"/>
      <c r="L13" s="391"/>
      <c r="M13" s="392"/>
      <c r="N13" s="9"/>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415</v>
      </c>
      <c r="C23" s="307"/>
      <c r="D23" s="307"/>
      <c r="E23" s="307"/>
      <c r="F23" s="307"/>
      <c r="G23" s="307"/>
      <c r="H23" s="307"/>
      <c r="I23" s="307"/>
      <c r="J23" s="307"/>
      <c r="K23" s="307"/>
      <c r="L23" s="307"/>
      <c r="M23" s="307"/>
    </row>
    <row r="24" spans="1:14" ht="21.6" customHeight="1" x14ac:dyDescent="0.25">
      <c r="B24" s="603" t="s">
        <v>419</v>
      </c>
      <c r="C24" s="604"/>
      <c r="D24" s="604"/>
      <c r="E24" s="604"/>
      <c r="F24" s="604"/>
      <c r="G24" s="604"/>
      <c r="H24" s="604"/>
      <c r="I24" s="604"/>
      <c r="J24" s="605"/>
      <c r="K24" s="594" t="s">
        <v>139</v>
      </c>
      <c r="L24" s="240"/>
      <c r="M24" s="81" t="s">
        <v>145</v>
      </c>
    </row>
    <row r="25" spans="1:14" x14ac:dyDescent="0.25">
      <c r="B25" s="377" t="s">
        <v>392</v>
      </c>
      <c r="C25" s="378"/>
      <c r="D25" s="378"/>
      <c r="E25" s="378"/>
      <c r="F25" s="378"/>
      <c r="G25" s="378"/>
      <c r="H25" s="378"/>
      <c r="I25" s="378"/>
      <c r="J25" s="379"/>
      <c r="K25" s="594" t="s">
        <v>139</v>
      </c>
      <c r="L25" s="240"/>
      <c r="M25" s="81" t="s">
        <v>40</v>
      </c>
    </row>
    <row r="26" spans="1:14" x14ac:dyDescent="0.25">
      <c r="B26" s="581" t="s">
        <v>393</v>
      </c>
      <c r="C26" s="582"/>
      <c r="D26" s="582"/>
      <c r="E26" s="582"/>
      <c r="F26" s="582"/>
      <c r="G26" s="582"/>
      <c r="H26" s="582"/>
      <c r="I26" s="582"/>
      <c r="J26" s="595"/>
      <c r="K26" s="594" t="s">
        <v>139</v>
      </c>
      <c r="L26" s="240"/>
      <c r="M26" s="81" t="s">
        <v>40</v>
      </c>
    </row>
    <row r="27" spans="1:14" x14ac:dyDescent="0.25">
      <c r="B27" s="388" t="s">
        <v>85</v>
      </c>
      <c r="C27" s="584"/>
      <c r="D27" s="584"/>
      <c r="E27" s="584"/>
      <c r="F27" s="584"/>
      <c r="G27" s="584"/>
      <c r="H27" s="584"/>
      <c r="I27" s="584"/>
      <c r="J27" s="598"/>
      <c r="K27" s="594" t="s">
        <v>139</v>
      </c>
      <c r="L27" s="240"/>
      <c r="M27" s="81" t="s">
        <v>145</v>
      </c>
    </row>
    <row r="28" spans="1:14" x14ac:dyDescent="0.25">
      <c r="B28" s="599" t="s">
        <v>417</v>
      </c>
      <c r="C28" s="584"/>
      <c r="D28" s="584"/>
      <c r="E28" s="584"/>
      <c r="F28" s="584"/>
      <c r="G28" s="584"/>
      <c r="H28" s="584"/>
      <c r="I28" s="584"/>
      <c r="J28" s="598"/>
      <c r="K28" s="594" t="s">
        <v>139</v>
      </c>
      <c r="L28" s="240"/>
      <c r="M28" s="81" t="s">
        <v>145</v>
      </c>
    </row>
    <row r="29" spans="1:14" x14ac:dyDescent="0.25">
      <c r="B29" s="388" t="s">
        <v>420</v>
      </c>
      <c r="C29" s="584"/>
      <c r="D29" s="584"/>
      <c r="E29" s="584"/>
      <c r="F29" s="584"/>
      <c r="G29" s="584"/>
      <c r="H29" s="584"/>
      <c r="I29" s="584"/>
      <c r="J29" s="585"/>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421</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x14ac:dyDescent="0.3"/>
    <row r="38" spans="1:13" s="5" customFormat="1" ht="16.2" customHeight="1" x14ac:dyDescent="0.35">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D11:G11"/>
    <mergeCell ref="H11:I11"/>
    <mergeCell ref="J11:M11"/>
    <mergeCell ref="B13:M13"/>
    <mergeCell ref="B14:C15"/>
    <mergeCell ref="D14:G15"/>
    <mergeCell ref="H14:I14"/>
    <mergeCell ref="J14:M14"/>
    <mergeCell ref="H15:I15"/>
    <mergeCell ref="J15:M15"/>
    <mergeCell ref="H19:I19"/>
    <mergeCell ref="J19:M19"/>
    <mergeCell ref="B9:C10"/>
    <mergeCell ref="D9:M10"/>
    <mergeCell ref="B3:C5"/>
    <mergeCell ref="D3:K3"/>
    <mergeCell ref="L3:M5"/>
    <mergeCell ref="D4:K4"/>
    <mergeCell ref="D5:K5"/>
    <mergeCell ref="A6:M6"/>
    <mergeCell ref="B7:M7"/>
    <mergeCell ref="B8:C8"/>
    <mergeCell ref="D8:G8"/>
    <mergeCell ref="H8:I8"/>
    <mergeCell ref="J8:M8"/>
    <mergeCell ref="B11:C11"/>
    <mergeCell ref="B24:J24"/>
    <mergeCell ref="K24:L24"/>
    <mergeCell ref="J20:M20"/>
    <mergeCell ref="B21:C21"/>
    <mergeCell ref="H21:I21"/>
    <mergeCell ref="J21:M21"/>
    <mergeCell ref="B23:M23"/>
    <mergeCell ref="B16:C20"/>
    <mergeCell ref="D16:G20"/>
    <mergeCell ref="H20:I20"/>
    <mergeCell ref="J16:M16"/>
    <mergeCell ref="H17:I17"/>
    <mergeCell ref="J17:M17"/>
    <mergeCell ref="H18:I18"/>
    <mergeCell ref="J18:M18"/>
    <mergeCell ref="H16:I16"/>
  </mergeCells>
  <conditionalFormatting sqref="M24:M29">
    <cfRule type="cellIs" dxfId="47" priority="5" operator="equal">
      <formula>"NO"</formula>
    </cfRule>
    <cfRule type="cellIs" dxfId="46" priority="6" operator="equal">
      <formula>"SI"</formula>
    </cfRule>
  </conditionalFormatting>
  <conditionalFormatting sqref="M38">
    <cfRule type="cellIs" dxfId="45" priority="1" operator="equal">
      <formula>"NO CUMPLE"</formula>
    </cfRule>
    <cfRule type="cellIs" dxfId="44" priority="2" operator="equal">
      <formula>"CUMPLE"</formula>
    </cfRule>
  </conditionalFormatting>
  <dataValidations count="2">
    <dataValidation type="list" allowBlank="1" showInputMessage="1" showErrorMessage="1" sqref="M24:M29" xr:uid="{362CC3B7-F0DA-41A0-B07F-F7CB5EA7B168}">
      <formula1>"SI, NO, POR REVISAR, NO APLICA"</formula1>
    </dataValidation>
    <dataValidation type="list" allowBlank="1" showInputMessage="1" showErrorMessage="1" sqref="M38" xr:uid="{4B434DA4-156B-4F44-B0F8-96356462A8D9}">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71734-751A-400C-990D-A1F84E95D7BA}">
  <sheetPr codeName="Hoja15">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293" t="s">
        <v>115</v>
      </c>
      <c r="E5" s="294"/>
      <c r="F5" s="294"/>
      <c r="G5" s="294"/>
      <c r="H5" s="294"/>
      <c r="I5" s="294"/>
      <c r="J5" s="294"/>
      <c r="K5" s="295"/>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422</v>
      </c>
      <c r="I14" s="332"/>
      <c r="J14" s="422"/>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415</v>
      </c>
      <c r="C23" s="307"/>
      <c r="D23" s="307"/>
      <c r="E23" s="307"/>
      <c r="F23" s="307"/>
      <c r="G23" s="307"/>
      <c r="H23" s="307"/>
      <c r="I23" s="307"/>
      <c r="J23" s="307"/>
      <c r="K23" s="307"/>
      <c r="L23" s="307"/>
      <c r="M23" s="307"/>
    </row>
    <row r="24" spans="1:14" x14ac:dyDescent="0.25">
      <c r="B24" s="377" t="s">
        <v>423</v>
      </c>
      <c r="C24" s="378"/>
      <c r="D24" s="378"/>
      <c r="E24" s="378"/>
      <c r="F24" s="378"/>
      <c r="G24" s="378"/>
      <c r="H24" s="378"/>
      <c r="I24" s="378"/>
      <c r="J24" s="379"/>
      <c r="K24" s="594" t="s">
        <v>139</v>
      </c>
      <c r="L24" s="240"/>
      <c r="M24" s="81" t="s">
        <v>145</v>
      </c>
    </row>
    <row r="25" spans="1:14" x14ac:dyDescent="0.25">
      <c r="B25" s="377" t="s">
        <v>392</v>
      </c>
      <c r="C25" s="378"/>
      <c r="D25" s="378"/>
      <c r="E25" s="378"/>
      <c r="F25" s="378"/>
      <c r="G25" s="378"/>
      <c r="H25" s="378"/>
      <c r="I25" s="378"/>
      <c r="J25" s="379"/>
      <c r="K25" s="594" t="s">
        <v>139</v>
      </c>
      <c r="L25" s="240"/>
      <c r="M25" s="81" t="s">
        <v>40</v>
      </c>
    </row>
    <row r="26" spans="1:14" x14ac:dyDescent="0.25">
      <c r="B26" s="581" t="s">
        <v>393</v>
      </c>
      <c r="C26" s="582"/>
      <c r="D26" s="582"/>
      <c r="E26" s="582"/>
      <c r="F26" s="582"/>
      <c r="G26" s="582"/>
      <c r="H26" s="582"/>
      <c r="I26" s="582"/>
      <c r="J26" s="595"/>
      <c r="K26" s="594" t="s">
        <v>139</v>
      </c>
      <c r="L26" s="240"/>
      <c r="M26" s="81" t="s">
        <v>40</v>
      </c>
    </row>
    <row r="27" spans="1:14" x14ac:dyDescent="0.25">
      <c r="B27" s="388" t="s">
        <v>85</v>
      </c>
      <c r="C27" s="584"/>
      <c r="D27" s="584"/>
      <c r="E27" s="584"/>
      <c r="F27" s="584"/>
      <c r="G27" s="584"/>
      <c r="H27" s="584"/>
      <c r="I27" s="584"/>
      <c r="J27" s="598"/>
      <c r="K27" s="594" t="s">
        <v>139</v>
      </c>
      <c r="L27" s="240"/>
      <c r="M27" s="81" t="s">
        <v>145</v>
      </c>
    </row>
    <row r="28" spans="1:14" x14ac:dyDescent="0.25">
      <c r="B28" s="606" t="s">
        <v>424</v>
      </c>
      <c r="C28" s="607"/>
      <c r="D28" s="607"/>
      <c r="E28" s="607"/>
      <c r="F28" s="607"/>
      <c r="G28" s="607"/>
      <c r="H28" s="607"/>
      <c r="I28" s="607"/>
      <c r="J28" s="608"/>
      <c r="K28" s="594" t="s">
        <v>139</v>
      </c>
      <c r="L28" s="240"/>
      <c r="M28" s="81" t="s">
        <v>145</v>
      </c>
    </row>
    <row r="29" spans="1:14" ht="42.6" customHeight="1" x14ac:dyDescent="0.25">
      <c r="B29" s="560" t="s">
        <v>425</v>
      </c>
      <c r="C29" s="609"/>
      <c r="D29" s="609"/>
      <c r="E29" s="609"/>
      <c r="F29" s="609"/>
      <c r="G29" s="609"/>
      <c r="H29" s="609"/>
      <c r="I29" s="609"/>
      <c r="J29" s="610"/>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426</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x14ac:dyDescent="0.3"/>
    <row r="38" spans="1:13" s="5" customFormat="1" ht="16.2" customHeight="1" x14ac:dyDescent="0.35">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H18:I18"/>
    <mergeCell ref="J18:M18"/>
    <mergeCell ref="H19:I19"/>
    <mergeCell ref="J19:M19"/>
    <mergeCell ref="H20:I20"/>
    <mergeCell ref="J20:M20"/>
  </mergeCells>
  <conditionalFormatting sqref="M24:M29">
    <cfRule type="cellIs" dxfId="43" priority="5" operator="equal">
      <formula>"NO"</formula>
    </cfRule>
    <cfRule type="cellIs" dxfId="42" priority="6" operator="equal">
      <formula>"SI"</formula>
    </cfRule>
  </conditionalFormatting>
  <conditionalFormatting sqref="M38">
    <cfRule type="cellIs" dxfId="41" priority="1" operator="equal">
      <formula>"NO CUMPLE"</formula>
    </cfRule>
    <cfRule type="cellIs" dxfId="40" priority="2" operator="equal">
      <formula>"CUMPLE"</formula>
    </cfRule>
  </conditionalFormatting>
  <dataValidations count="2">
    <dataValidation type="list" allowBlank="1" showInputMessage="1" showErrorMessage="1" sqref="M24:M29" xr:uid="{2120AAC7-FE93-4923-A517-74A560FB05EB}">
      <formula1>"SI, NO, POR REVISAR, NO APLICA"</formula1>
    </dataValidation>
    <dataValidation type="list" allowBlank="1" showInputMessage="1" showErrorMessage="1" sqref="M38" xr:uid="{DDAE35BA-3B9A-436C-B919-0ED7AD176DF8}">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888C2-B855-4612-8FDD-F87D9CC4EBA3}">
  <sheetPr codeName="Hoja16">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37.950000000000003" customHeight="1" thickBot="1" x14ac:dyDescent="0.35">
      <c r="A5" s="9"/>
      <c r="B5" s="323"/>
      <c r="C5" s="324"/>
      <c r="D5" s="614" t="s">
        <v>118</v>
      </c>
      <c r="E5" s="615"/>
      <c r="F5" s="615"/>
      <c r="G5" s="615"/>
      <c r="H5" s="615"/>
      <c r="I5" s="615"/>
      <c r="J5" s="615"/>
      <c r="K5" s="616"/>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
        <v>427</v>
      </c>
      <c r="E8" s="234"/>
      <c r="F8" s="234"/>
      <c r="G8" s="235"/>
      <c r="H8" s="231" t="s">
        <v>7</v>
      </c>
      <c r="I8" s="232"/>
      <c r="J8" s="617">
        <f>+'FORMATO 1'!T2</f>
        <v>45639</v>
      </c>
      <c r="K8" s="618"/>
      <c r="L8" s="618"/>
      <c r="M8" s="619"/>
    </row>
    <row r="9" spans="1:14" x14ac:dyDescent="0.25">
      <c r="B9" s="239" t="s">
        <v>8</v>
      </c>
      <c r="C9" s="240"/>
      <c r="D9" s="243" t="s">
        <v>133</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620"/>
      <c r="E11" s="338"/>
      <c r="F11" s="338"/>
      <c r="G11" s="339"/>
      <c r="H11" s="252" t="s">
        <v>11</v>
      </c>
      <c r="I11" s="253"/>
      <c r="J11" s="620"/>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422</v>
      </c>
      <c r="I14" s="332"/>
      <c r="J14" s="422"/>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
        <v>376</v>
      </c>
      <c r="F21" s="35" t="s">
        <v>32</v>
      </c>
      <c r="G21" s="36" t="s">
        <v>376</v>
      </c>
      <c r="H21" s="357" t="s">
        <v>16</v>
      </c>
      <c r="I21" s="331"/>
      <c r="J21" s="316"/>
      <c r="K21" s="316"/>
      <c r="L21" s="316"/>
      <c r="M21" s="316"/>
      <c r="N21" s="55"/>
    </row>
    <row r="22" spans="1:14" x14ac:dyDescent="0.25">
      <c r="M22" s="27"/>
    </row>
    <row r="23" spans="1:14" x14ac:dyDescent="0.25">
      <c r="B23" s="307" t="s">
        <v>428</v>
      </c>
      <c r="C23" s="307"/>
      <c r="D23" s="307"/>
      <c r="E23" s="307"/>
      <c r="F23" s="307"/>
      <c r="G23" s="307"/>
      <c r="H23" s="307"/>
      <c r="I23" s="307"/>
      <c r="J23" s="307"/>
      <c r="K23" s="307"/>
      <c r="L23" s="307"/>
      <c r="M23" s="307"/>
    </row>
    <row r="24" spans="1:14" x14ac:dyDescent="0.25">
      <c r="B24" s="611" t="s">
        <v>429</v>
      </c>
      <c r="C24" s="612"/>
      <c r="D24" s="612"/>
      <c r="E24" s="612"/>
      <c r="F24" s="612"/>
      <c r="G24" s="612"/>
      <c r="H24" s="612"/>
      <c r="I24" s="612"/>
      <c r="J24" s="613"/>
      <c r="K24" s="594" t="s">
        <v>139</v>
      </c>
      <c r="L24" s="240"/>
      <c r="M24" s="81" t="s">
        <v>145</v>
      </c>
    </row>
    <row r="25" spans="1:14" x14ac:dyDescent="0.25">
      <c r="B25" s="422" t="s">
        <v>392</v>
      </c>
      <c r="C25" s="336"/>
      <c r="D25" s="336"/>
      <c r="E25" s="336"/>
      <c r="F25" s="336"/>
      <c r="G25" s="336"/>
      <c r="H25" s="336"/>
      <c r="I25" s="336"/>
      <c r="J25" s="337"/>
      <c r="K25" s="594" t="s">
        <v>139</v>
      </c>
      <c r="L25" s="240"/>
      <c r="M25" s="81" t="s">
        <v>40</v>
      </c>
    </row>
    <row r="26" spans="1:14" x14ac:dyDescent="0.25">
      <c r="B26" s="611" t="s">
        <v>393</v>
      </c>
      <c r="C26" s="612"/>
      <c r="D26" s="612"/>
      <c r="E26" s="612"/>
      <c r="F26" s="612"/>
      <c r="G26" s="612"/>
      <c r="H26" s="612"/>
      <c r="I26" s="612"/>
      <c r="J26" s="613"/>
      <c r="K26" s="594" t="s">
        <v>139</v>
      </c>
      <c r="L26" s="240"/>
      <c r="M26" s="81" t="s">
        <v>40</v>
      </c>
    </row>
    <row r="27" spans="1:14" x14ac:dyDescent="0.25">
      <c r="B27" s="312" t="s">
        <v>85</v>
      </c>
      <c r="C27" s="313"/>
      <c r="D27" s="313"/>
      <c r="E27" s="313"/>
      <c r="F27" s="313"/>
      <c r="G27" s="313"/>
      <c r="H27" s="313"/>
      <c r="I27" s="313"/>
      <c r="J27" s="314"/>
      <c r="K27" s="594" t="s">
        <v>139</v>
      </c>
      <c r="L27" s="240"/>
      <c r="M27" s="81" t="s">
        <v>145</v>
      </c>
    </row>
    <row r="28" spans="1:14" x14ac:dyDescent="0.25">
      <c r="B28" s="621" t="s">
        <v>424</v>
      </c>
      <c r="C28" s="622"/>
      <c r="D28" s="622"/>
      <c r="E28" s="622"/>
      <c r="F28" s="622"/>
      <c r="G28" s="622"/>
      <c r="H28" s="622"/>
      <c r="I28" s="622"/>
      <c r="J28" s="623"/>
      <c r="K28" s="594" t="s">
        <v>139</v>
      </c>
      <c r="L28" s="240"/>
      <c r="M28" s="81" t="s">
        <v>145</v>
      </c>
    </row>
    <row r="29" spans="1:14" ht="26.25" customHeight="1" x14ac:dyDescent="0.25">
      <c r="B29" s="624" t="s">
        <v>425</v>
      </c>
      <c r="C29" s="624"/>
      <c r="D29" s="624"/>
      <c r="E29" s="624"/>
      <c r="F29" s="624"/>
      <c r="G29" s="624"/>
      <c r="H29" s="624"/>
      <c r="I29" s="624"/>
      <c r="J29" s="624"/>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430</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x14ac:dyDescent="0.3"/>
    <row r="38" spans="1:13" s="5" customFormat="1" ht="16.2" customHeight="1" x14ac:dyDescent="0.35">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25:J25"/>
    <mergeCell ref="B26:J26"/>
    <mergeCell ref="B27:J27"/>
    <mergeCell ref="B28:J28"/>
    <mergeCell ref="B29:J29"/>
    <mergeCell ref="K25:L25"/>
    <mergeCell ref="K26:L26"/>
    <mergeCell ref="K27:L27"/>
    <mergeCell ref="K28:L28"/>
    <mergeCell ref="K29:L29"/>
    <mergeCell ref="B31:C31"/>
    <mergeCell ref="D31:M31"/>
    <mergeCell ref="B33:C36"/>
    <mergeCell ref="D33:M36"/>
    <mergeCell ref="I38:L38"/>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B24:J24"/>
    <mergeCell ref="K24:L24"/>
    <mergeCell ref="H18:I18"/>
    <mergeCell ref="J18:M18"/>
    <mergeCell ref="H19:I19"/>
    <mergeCell ref="J19:M19"/>
    <mergeCell ref="H20:I20"/>
    <mergeCell ref="J20:M20"/>
  </mergeCells>
  <conditionalFormatting sqref="M24:M29">
    <cfRule type="cellIs" dxfId="39" priority="5" operator="equal">
      <formula>"NO"</formula>
    </cfRule>
    <cfRule type="cellIs" dxfId="38" priority="6" operator="equal">
      <formula>"SI"</formula>
    </cfRule>
  </conditionalFormatting>
  <conditionalFormatting sqref="M38">
    <cfRule type="cellIs" dxfId="37" priority="1" operator="equal">
      <formula>"NO CUMPLE"</formula>
    </cfRule>
    <cfRule type="cellIs" dxfId="36" priority="2" operator="equal">
      <formula>"CUMPLE"</formula>
    </cfRule>
  </conditionalFormatting>
  <dataValidations count="2">
    <dataValidation type="list" allowBlank="1" showInputMessage="1" showErrorMessage="1" sqref="M24:M29" xr:uid="{0E6F1839-9F5A-4434-9B9C-3CBD0045798A}">
      <formula1>"SI, NO, POR REVISAR, NO APLICA"</formula1>
    </dataValidation>
    <dataValidation type="list" allowBlank="1" showInputMessage="1" showErrorMessage="1" sqref="M38" xr:uid="{1AB0DF90-4AA2-402F-A20B-3B96D6CC172B}">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FC13F3-A55C-49E8-967B-C2B618A2304C}">
  <sheetPr codeName="Hoja17">
    <tabColor rgb="FFFF0000"/>
    <pageSetUpPr fitToPage="1"/>
  </sheetPr>
  <dimension ref="A2:N39"/>
  <sheetViews>
    <sheetView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37.950000000000003" customHeight="1" thickBot="1" x14ac:dyDescent="0.35">
      <c r="A5" s="9"/>
      <c r="B5" s="323"/>
      <c r="C5" s="324"/>
      <c r="D5" s="614" t="s">
        <v>431</v>
      </c>
      <c r="E5" s="615"/>
      <c r="F5" s="615"/>
      <c r="G5" s="615"/>
      <c r="H5" s="615"/>
      <c r="I5" s="615"/>
      <c r="J5" s="615"/>
      <c r="K5" s="616"/>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
        <v>427</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432</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428</v>
      </c>
      <c r="C23" s="307"/>
      <c r="D23" s="307"/>
      <c r="E23" s="307"/>
      <c r="F23" s="307"/>
      <c r="G23" s="307"/>
      <c r="H23" s="307"/>
      <c r="I23" s="307"/>
      <c r="J23" s="307"/>
      <c r="K23" s="307"/>
      <c r="L23" s="307"/>
      <c r="M23" s="307"/>
    </row>
    <row r="24" spans="1:14" x14ac:dyDescent="0.25">
      <c r="B24" s="611" t="s">
        <v>433</v>
      </c>
      <c r="C24" s="612"/>
      <c r="D24" s="612"/>
      <c r="E24" s="612"/>
      <c r="F24" s="612"/>
      <c r="G24" s="612"/>
      <c r="H24" s="612"/>
      <c r="I24" s="612"/>
      <c r="J24" s="613"/>
      <c r="K24" s="594" t="s">
        <v>139</v>
      </c>
      <c r="L24" s="240"/>
      <c r="M24" s="81" t="s">
        <v>145</v>
      </c>
    </row>
    <row r="25" spans="1:14" x14ac:dyDescent="0.25">
      <c r="B25" s="422" t="s">
        <v>392</v>
      </c>
      <c r="C25" s="336"/>
      <c r="D25" s="336"/>
      <c r="E25" s="336"/>
      <c r="F25" s="336"/>
      <c r="G25" s="336"/>
      <c r="H25" s="336"/>
      <c r="I25" s="336"/>
      <c r="J25" s="337"/>
      <c r="K25" s="594" t="s">
        <v>139</v>
      </c>
      <c r="L25" s="240"/>
      <c r="M25" s="81" t="s">
        <v>40</v>
      </c>
    </row>
    <row r="26" spans="1:14" x14ac:dyDescent="0.25">
      <c r="B26" s="611" t="s">
        <v>393</v>
      </c>
      <c r="C26" s="612"/>
      <c r="D26" s="612"/>
      <c r="E26" s="612"/>
      <c r="F26" s="612"/>
      <c r="G26" s="612"/>
      <c r="H26" s="612"/>
      <c r="I26" s="612"/>
      <c r="J26" s="613"/>
      <c r="K26" s="594" t="s">
        <v>139</v>
      </c>
      <c r="L26" s="240"/>
      <c r="M26" s="81" t="s">
        <v>40</v>
      </c>
    </row>
    <row r="27" spans="1:14" x14ac:dyDescent="0.25">
      <c r="B27" s="312" t="s">
        <v>85</v>
      </c>
      <c r="C27" s="313"/>
      <c r="D27" s="313"/>
      <c r="E27" s="313"/>
      <c r="F27" s="313"/>
      <c r="G27" s="313"/>
      <c r="H27" s="313"/>
      <c r="I27" s="313"/>
      <c r="J27" s="314"/>
      <c r="K27" s="594" t="s">
        <v>139</v>
      </c>
      <c r="L27" s="240"/>
      <c r="M27" s="81" t="s">
        <v>145</v>
      </c>
    </row>
    <row r="28" spans="1:14" x14ac:dyDescent="0.25">
      <c r="B28" s="621" t="s">
        <v>424</v>
      </c>
      <c r="C28" s="622"/>
      <c r="D28" s="622"/>
      <c r="E28" s="622"/>
      <c r="F28" s="622"/>
      <c r="G28" s="622"/>
      <c r="H28" s="622"/>
      <c r="I28" s="622"/>
      <c r="J28" s="623"/>
      <c r="K28" s="594" t="s">
        <v>139</v>
      </c>
      <c r="L28" s="240"/>
      <c r="M28" s="81" t="s">
        <v>145</v>
      </c>
    </row>
    <row r="29" spans="1:14" ht="26.25" customHeight="1" x14ac:dyDescent="0.25">
      <c r="B29" s="624" t="s">
        <v>425</v>
      </c>
      <c r="C29" s="624"/>
      <c r="D29" s="624"/>
      <c r="E29" s="624"/>
      <c r="F29" s="624"/>
      <c r="G29" s="624"/>
      <c r="H29" s="624"/>
      <c r="I29" s="624"/>
      <c r="J29" s="624"/>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434</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thickBot="1" x14ac:dyDescent="0.35"/>
    <row r="38" spans="1:13" s="5" customFormat="1" ht="16.2" customHeight="1" thickBot="1" x14ac:dyDescent="0.4">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6:J26"/>
    <mergeCell ref="K26:L26"/>
    <mergeCell ref="J19:M19"/>
    <mergeCell ref="H20:I20"/>
    <mergeCell ref="J20:M20"/>
    <mergeCell ref="B21:C21"/>
    <mergeCell ref="H21:I21"/>
    <mergeCell ref="J21:M21"/>
    <mergeCell ref="B23:M23"/>
    <mergeCell ref="B24:J24"/>
    <mergeCell ref="K24:L24"/>
    <mergeCell ref="B25:J25"/>
    <mergeCell ref="K25:L25"/>
    <mergeCell ref="B27:J27"/>
    <mergeCell ref="K27:L27"/>
    <mergeCell ref="B28:J28"/>
    <mergeCell ref="K28:L28"/>
    <mergeCell ref="B29:J29"/>
    <mergeCell ref="K29:L29"/>
    <mergeCell ref="B31:C31"/>
    <mergeCell ref="D31:M31"/>
    <mergeCell ref="B33:C36"/>
    <mergeCell ref="D33:M36"/>
    <mergeCell ref="I38:L38"/>
  </mergeCells>
  <conditionalFormatting sqref="M24:M29">
    <cfRule type="cellIs" dxfId="35" priority="3" operator="equal">
      <formula>"NO"</formula>
    </cfRule>
    <cfRule type="cellIs" dxfId="34" priority="4" operator="equal">
      <formula>"SI"</formula>
    </cfRule>
  </conditionalFormatting>
  <conditionalFormatting sqref="M38">
    <cfRule type="cellIs" dxfId="33" priority="1" operator="equal">
      <formula>"NO CUMPLE"</formula>
    </cfRule>
    <cfRule type="cellIs" dxfId="32" priority="2" operator="equal">
      <formula>"CUMPLE"</formula>
    </cfRule>
  </conditionalFormatting>
  <dataValidations count="2">
    <dataValidation type="list" allowBlank="1" showInputMessage="1" showErrorMessage="1" sqref="M38" xr:uid="{3469DC7C-6584-434C-8CAA-F2C4CC5F0D47}">
      <formula1>"CUMPLE, NO CUMPLE, PENDIENTE, NO APLICA"</formula1>
    </dataValidation>
    <dataValidation type="list" allowBlank="1" showInputMessage="1" showErrorMessage="1" sqref="M24:M29" xr:uid="{7D8D61D0-50B4-4567-8F3C-A1C6CDDAEADC}">
      <formula1>"SI, NO, POR REVISAR,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81689-B462-4017-A215-CFD37B760928}">
  <sheetPr codeName="Hoja18">
    <tabColor rgb="FFFF0000"/>
    <pageSetUpPr fitToPage="1"/>
  </sheetPr>
  <dimension ref="A2:N39"/>
  <sheetViews>
    <sheetView topLeftCell="G17" workbookViewId="0">
      <selection activeCell="D27" sqref="D27:M30"/>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37.950000000000003" customHeight="1" thickBot="1" x14ac:dyDescent="0.35">
      <c r="A5" s="9"/>
      <c r="B5" s="323"/>
      <c r="C5" s="324"/>
      <c r="D5" s="614" t="s">
        <v>431</v>
      </c>
      <c r="E5" s="615"/>
      <c r="F5" s="615"/>
      <c r="G5" s="615"/>
      <c r="H5" s="615"/>
      <c r="I5" s="615"/>
      <c r="J5" s="615"/>
      <c r="K5" s="616"/>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+'FORMATO 1'!T2</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428</v>
      </c>
      <c r="C23" s="307"/>
      <c r="D23" s="307"/>
      <c r="E23" s="307"/>
      <c r="F23" s="307"/>
      <c r="G23" s="307"/>
      <c r="H23" s="307"/>
      <c r="I23" s="307"/>
      <c r="J23" s="307"/>
      <c r="K23" s="307"/>
      <c r="L23" s="307"/>
      <c r="M23" s="307"/>
    </row>
    <row r="24" spans="1:14" x14ac:dyDescent="0.25">
      <c r="B24" s="611" t="s">
        <v>433</v>
      </c>
      <c r="C24" s="612"/>
      <c r="D24" s="612"/>
      <c r="E24" s="612"/>
      <c r="F24" s="612"/>
      <c r="G24" s="612"/>
      <c r="H24" s="612"/>
      <c r="I24" s="612"/>
      <c r="J24" s="613"/>
      <c r="K24" s="594" t="s">
        <v>139</v>
      </c>
      <c r="L24" s="240"/>
      <c r="M24" s="81" t="s">
        <v>145</v>
      </c>
    </row>
    <row r="25" spans="1:14" x14ac:dyDescent="0.25">
      <c r="B25" s="422" t="s">
        <v>392</v>
      </c>
      <c r="C25" s="336"/>
      <c r="D25" s="336"/>
      <c r="E25" s="336"/>
      <c r="F25" s="336"/>
      <c r="G25" s="336"/>
      <c r="H25" s="336"/>
      <c r="I25" s="336"/>
      <c r="J25" s="337"/>
      <c r="K25" s="594" t="s">
        <v>139</v>
      </c>
      <c r="L25" s="240"/>
      <c r="M25" s="81" t="s">
        <v>40</v>
      </c>
    </row>
    <row r="26" spans="1:14" x14ac:dyDescent="0.25">
      <c r="B26" s="611" t="s">
        <v>393</v>
      </c>
      <c r="C26" s="612"/>
      <c r="D26" s="612"/>
      <c r="E26" s="612"/>
      <c r="F26" s="612"/>
      <c r="G26" s="612"/>
      <c r="H26" s="612"/>
      <c r="I26" s="612"/>
      <c r="J26" s="613"/>
      <c r="K26" s="594" t="s">
        <v>139</v>
      </c>
      <c r="L26" s="240"/>
      <c r="M26" s="81" t="s">
        <v>40</v>
      </c>
    </row>
    <row r="27" spans="1:14" x14ac:dyDescent="0.25">
      <c r="B27" s="312" t="s">
        <v>85</v>
      </c>
      <c r="C27" s="313"/>
      <c r="D27" s="313"/>
      <c r="E27" s="313"/>
      <c r="F27" s="313"/>
      <c r="G27" s="313"/>
      <c r="H27" s="313"/>
      <c r="I27" s="313"/>
      <c r="J27" s="314"/>
      <c r="K27" s="594" t="s">
        <v>139</v>
      </c>
      <c r="L27" s="240"/>
      <c r="M27" s="81" t="s">
        <v>145</v>
      </c>
    </row>
    <row r="28" spans="1:14" x14ac:dyDescent="0.25">
      <c r="B28" s="621" t="s">
        <v>424</v>
      </c>
      <c r="C28" s="622"/>
      <c r="D28" s="622"/>
      <c r="E28" s="622"/>
      <c r="F28" s="622"/>
      <c r="G28" s="622"/>
      <c r="H28" s="622"/>
      <c r="I28" s="622"/>
      <c r="J28" s="623"/>
      <c r="K28" s="594" t="s">
        <v>139</v>
      </c>
      <c r="L28" s="240"/>
      <c r="M28" s="81" t="s">
        <v>145</v>
      </c>
    </row>
    <row r="29" spans="1:14" ht="26.25" customHeight="1" x14ac:dyDescent="0.25">
      <c r="B29" s="624" t="s">
        <v>425</v>
      </c>
      <c r="C29" s="624"/>
      <c r="D29" s="624"/>
      <c r="E29" s="624"/>
      <c r="F29" s="624"/>
      <c r="G29" s="624"/>
      <c r="H29" s="624"/>
      <c r="I29" s="624"/>
      <c r="J29" s="624"/>
      <c r="K29" s="573" t="s">
        <v>139</v>
      </c>
      <c r="L29" s="573"/>
      <c r="M29" s="139" t="s">
        <v>145</v>
      </c>
    </row>
    <row r="31" spans="1:14" x14ac:dyDescent="0.25">
      <c r="B31" s="387" t="s">
        <v>383</v>
      </c>
      <c r="C31" s="387"/>
      <c r="D31" s="387"/>
      <c r="E31" s="387"/>
      <c r="F31" s="387"/>
      <c r="G31" s="387"/>
      <c r="H31" s="387"/>
      <c r="I31" s="387"/>
      <c r="J31" s="387"/>
      <c r="K31" s="387"/>
      <c r="L31" s="387"/>
      <c r="M31" s="387"/>
    </row>
    <row r="32" spans="1:14" x14ac:dyDescent="0.25">
      <c r="B32" s="30"/>
      <c r="C32" s="30"/>
      <c r="D32" s="30"/>
      <c r="E32" s="30"/>
      <c r="F32" s="30"/>
      <c r="G32" s="30"/>
      <c r="H32" s="30"/>
      <c r="I32" s="30"/>
      <c r="J32" s="30"/>
      <c r="K32" s="30"/>
      <c r="L32" s="30"/>
      <c r="M32" s="30"/>
    </row>
    <row r="33" spans="1:13" ht="13.95" customHeight="1" x14ac:dyDescent="0.25">
      <c r="A33" s="25"/>
      <c r="B33" s="351" t="s">
        <v>148</v>
      </c>
      <c r="C33" s="351"/>
      <c r="D33" s="352" t="s">
        <v>435</v>
      </c>
      <c r="E33" s="352"/>
      <c r="F33" s="352"/>
      <c r="G33" s="352"/>
      <c r="H33" s="352"/>
      <c r="I33" s="352"/>
      <c r="J33" s="352"/>
      <c r="K33" s="352"/>
      <c r="L33" s="352"/>
      <c r="M33" s="352"/>
    </row>
    <row r="34" spans="1:13" x14ac:dyDescent="0.25">
      <c r="A34" s="25"/>
      <c r="B34" s="351"/>
      <c r="C34" s="351"/>
      <c r="D34" s="352"/>
      <c r="E34" s="352"/>
      <c r="F34" s="352"/>
      <c r="G34" s="352"/>
      <c r="H34" s="352"/>
      <c r="I34" s="352"/>
      <c r="J34" s="352"/>
      <c r="K34" s="352"/>
      <c r="L34" s="352"/>
      <c r="M34" s="352"/>
    </row>
    <row r="35" spans="1:13" x14ac:dyDescent="0.25">
      <c r="B35" s="351"/>
      <c r="C35" s="351"/>
      <c r="D35" s="352"/>
      <c r="E35" s="352"/>
      <c r="F35" s="352"/>
      <c r="G35" s="352"/>
      <c r="H35" s="352"/>
      <c r="I35" s="352"/>
      <c r="J35" s="352"/>
      <c r="K35" s="352"/>
      <c r="L35" s="352"/>
      <c r="M35" s="352"/>
    </row>
    <row r="36" spans="1:13" x14ac:dyDescent="0.25">
      <c r="B36" s="351"/>
      <c r="C36" s="351"/>
      <c r="D36" s="352"/>
      <c r="E36" s="352"/>
      <c r="F36" s="352"/>
      <c r="G36" s="352"/>
      <c r="H36" s="352"/>
      <c r="I36" s="352"/>
      <c r="J36" s="352"/>
      <c r="K36" s="352"/>
      <c r="L36" s="352"/>
      <c r="M36" s="352"/>
    </row>
    <row r="37" spans="1:13" s="26" customFormat="1" ht="13.2" customHeight="1" thickBot="1" x14ac:dyDescent="0.35"/>
    <row r="38" spans="1:13" s="5" customFormat="1" ht="16.2" customHeight="1" thickBot="1" x14ac:dyDescent="0.4">
      <c r="A38" s="25"/>
      <c r="B38" s="25"/>
      <c r="C38" s="25"/>
      <c r="D38" s="25"/>
      <c r="E38" s="25"/>
      <c r="F38" s="25"/>
      <c r="G38" s="25"/>
      <c r="H38" s="25"/>
      <c r="I38" s="349" t="s">
        <v>69</v>
      </c>
      <c r="J38" s="349"/>
      <c r="K38" s="349"/>
      <c r="L38" s="350"/>
      <c r="M38" s="131" t="s">
        <v>145</v>
      </c>
    </row>
    <row r="39" spans="1:13" s="5" customFormat="1" ht="16.2" customHeight="1" x14ac:dyDescent="0.35">
      <c r="A39" s="25"/>
      <c r="B39" s="25"/>
      <c r="C39" s="25"/>
      <c r="D39" s="25"/>
      <c r="E39" s="25"/>
      <c r="F39" s="25"/>
      <c r="G39" s="25"/>
      <c r="H39" s="25"/>
      <c r="I39" s="9"/>
      <c r="J39" s="9"/>
      <c r="K39" s="9"/>
      <c r="L39" s="9"/>
      <c r="M39" s="9"/>
    </row>
  </sheetData>
  <mergeCells count="57">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6:J26"/>
    <mergeCell ref="K26:L26"/>
    <mergeCell ref="J19:M19"/>
    <mergeCell ref="H20:I20"/>
    <mergeCell ref="J20:M20"/>
    <mergeCell ref="B21:C21"/>
    <mergeCell ref="H21:I21"/>
    <mergeCell ref="J21:M21"/>
    <mergeCell ref="B23:M23"/>
    <mergeCell ref="B24:J24"/>
    <mergeCell ref="K24:L24"/>
    <mergeCell ref="B25:J25"/>
    <mergeCell ref="K25:L25"/>
    <mergeCell ref="B27:J27"/>
    <mergeCell ref="K27:L27"/>
    <mergeCell ref="B28:J28"/>
    <mergeCell ref="K28:L28"/>
    <mergeCell ref="B29:J29"/>
    <mergeCell ref="K29:L29"/>
    <mergeCell ref="B31:C31"/>
    <mergeCell ref="D31:M31"/>
    <mergeCell ref="B33:C36"/>
    <mergeCell ref="D33:M36"/>
    <mergeCell ref="I38:L38"/>
  </mergeCells>
  <conditionalFormatting sqref="M24:M29">
    <cfRule type="cellIs" dxfId="31" priority="3" operator="equal">
      <formula>"NO"</formula>
    </cfRule>
    <cfRule type="cellIs" dxfId="30" priority="4" operator="equal">
      <formula>"SI"</formula>
    </cfRule>
  </conditionalFormatting>
  <conditionalFormatting sqref="M38">
    <cfRule type="cellIs" dxfId="29" priority="1" operator="equal">
      <formula>"NO CUMPLE"</formula>
    </cfRule>
    <cfRule type="cellIs" dxfId="28" priority="2" operator="equal">
      <formula>"CUMPLE"</formula>
    </cfRule>
  </conditionalFormatting>
  <dataValidations count="2">
    <dataValidation type="list" allowBlank="1" showInputMessage="1" showErrorMessage="1" sqref="M24:M29" xr:uid="{817DFA7E-9A9E-402B-9815-A3626DE64DCD}">
      <formula1>"SI, NO, POR REVISAR, NO APLICA"</formula1>
    </dataValidation>
    <dataValidation type="list" allowBlank="1" showInputMessage="1" showErrorMessage="1" sqref="M38" xr:uid="{FEEA8389-3182-4894-B31B-3EB05C2F5CE6}">
      <formula1>"CUMPLE, NO CUMPLE, PENDIENTE, NO APLICA"</formula1>
    </dataValidation>
  </dataValidations>
  <printOptions horizontalCentered="1"/>
  <pageMargins left="0.7" right="0.7" top="0.75" bottom="0.75" header="0.3" footer="0.3"/>
  <pageSetup scale="64" orientation="landscape" horizontalDpi="1200"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7E7F0E-BA9F-494A-A122-E02A13CB0ED8}">
  <sheetPr codeName="Hoja19">
    <tabColor rgb="FFFF0000"/>
    <pageSetUpPr fitToPage="1"/>
  </sheetPr>
  <dimension ref="A2:N33"/>
  <sheetViews>
    <sheetView view="pageBreakPreview" topLeftCell="A11" zoomScaleNormal="100" zoomScaleSheetLayoutView="100" workbookViewId="0">
      <selection activeCell="D5" sqref="D5:K5"/>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2</v>
      </c>
      <c r="E4" s="326"/>
      <c r="F4" s="326"/>
      <c r="G4" s="326"/>
      <c r="H4" s="326"/>
      <c r="I4" s="326"/>
      <c r="J4" s="326"/>
      <c r="K4" s="327"/>
      <c r="L4" s="321"/>
      <c r="M4" s="322"/>
    </row>
    <row r="5" spans="1:14" customFormat="1" ht="16.2" thickBot="1" x14ac:dyDescent="0.35">
      <c r="A5" s="9"/>
      <c r="B5" s="323"/>
      <c r="C5" s="324"/>
      <c r="D5" s="328" t="s">
        <v>119</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134</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436</v>
      </c>
      <c r="C23" s="307"/>
      <c r="D23" s="307"/>
      <c r="E23" s="307"/>
      <c r="F23" s="307"/>
      <c r="G23" s="307"/>
      <c r="H23" s="307"/>
      <c r="I23" s="307"/>
      <c r="J23" s="307"/>
      <c r="K23" s="307"/>
      <c r="L23" s="307"/>
      <c r="M23" s="307"/>
    </row>
    <row r="24" spans="1:14" x14ac:dyDescent="0.25">
      <c r="B24" s="303" t="s">
        <v>437</v>
      </c>
      <c r="C24" s="303"/>
      <c r="D24" s="303"/>
      <c r="E24" s="303"/>
      <c r="F24" s="303"/>
      <c r="G24" s="303"/>
      <c r="H24" s="303"/>
      <c r="I24" s="303"/>
      <c r="J24" s="303"/>
      <c r="K24" s="309" t="s">
        <v>139</v>
      </c>
      <c r="L24" s="309"/>
      <c r="M24" s="139" t="s">
        <v>40</v>
      </c>
    </row>
    <row r="26" spans="1:14" x14ac:dyDescent="0.25">
      <c r="B26" s="30"/>
      <c r="C26" s="30"/>
      <c r="D26" s="30"/>
      <c r="E26" s="30"/>
      <c r="F26" s="30"/>
      <c r="G26" s="30"/>
      <c r="H26" s="30"/>
      <c r="I26" s="30"/>
      <c r="J26" s="30"/>
      <c r="K26" s="30"/>
      <c r="L26" s="30"/>
      <c r="M26" s="30"/>
    </row>
    <row r="27" spans="1:14" ht="13.95" customHeight="1" x14ac:dyDescent="0.25">
      <c r="A27" s="25"/>
      <c r="B27" s="351" t="s">
        <v>148</v>
      </c>
      <c r="C27" s="351"/>
      <c r="D27" s="352" t="s">
        <v>438</v>
      </c>
      <c r="E27" s="352"/>
      <c r="F27" s="352"/>
      <c r="G27" s="352"/>
      <c r="H27" s="352"/>
      <c r="I27" s="352"/>
      <c r="J27" s="352"/>
      <c r="K27" s="352"/>
      <c r="L27" s="352"/>
      <c r="M27" s="352"/>
    </row>
    <row r="28" spans="1:14" x14ac:dyDescent="0.25">
      <c r="A28" s="25"/>
      <c r="B28" s="351"/>
      <c r="C28" s="351"/>
      <c r="D28" s="352"/>
      <c r="E28" s="352"/>
      <c r="F28" s="352"/>
      <c r="G28" s="352"/>
      <c r="H28" s="352"/>
      <c r="I28" s="352"/>
      <c r="J28" s="352"/>
      <c r="K28" s="352"/>
      <c r="L28" s="352"/>
      <c r="M28" s="352"/>
    </row>
    <row r="29" spans="1:14" x14ac:dyDescent="0.25">
      <c r="B29" s="351"/>
      <c r="C29" s="351"/>
      <c r="D29" s="352"/>
      <c r="E29" s="352"/>
      <c r="F29" s="352"/>
      <c r="G29" s="352"/>
      <c r="H29" s="352"/>
      <c r="I29" s="352"/>
      <c r="J29" s="352"/>
      <c r="K29" s="352"/>
      <c r="L29" s="352"/>
      <c r="M29" s="352"/>
    </row>
    <row r="30" spans="1:14" x14ac:dyDescent="0.25">
      <c r="B30" s="351"/>
      <c r="C30" s="351"/>
      <c r="D30" s="352"/>
      <c r="E30" s="352"/>
      <c r="F30" s="352"/>
      <c r="G30" s="352"/>
      <c r="H30" s="352"/>
      <c r="I30" s="352"/>
      <c r="J30" s="352"/>
      <c r="K30" s="352"/>
      <c r="L30" s="352"/>
      <c r="M30" s="352"/>
    </row>
    <row r="31" spans="1:14" s="26" customFormat="1" ht="13.2" customHeight="1" x14ac:dyDescent="0.3"/>
    <row r="32" spans="1:14" s="5" customFormat="1" ht="16.2" customHeight="1" x14ac:dyDescent="0.35">
      <c r="A32" s="25"/>
      <c r="B32" s="25"/>
      <c r="C32" s="25"/>
      <c r="D32" s="25"/>
      <c r="E32" s="25"/>
      <c r="F32" s="25"/>
      <c r="G32" s="25"/>
      <c r="H32" s="25"/>
      <c r="I32" s="349" t="s">
        <v>69</v>
      </c>
      <c r="J32" s="349"/>
      <c r="K32" s="349"/>
      <c r="L32" s="350"/>
      <c r="M32" s="131" t="s">
        <v>150</v>
      </c>
    </row>
    <row r="33" spans="1:13" s="5" customFormat="1" ht="16.2" customHeight="1" x14ac:dyDescent="0.35">
      <c r="A33" s="25"/>
      <c r="B33" s="25"/>
      <c r="C33" s="25"/>
      <c r="D33" s="25"/>
      <c r="E33" s="25"/>
      <c r="F33" s="25"/>
      <c r="G33" s="25"/>
      <c r="H33" s="25"/>
      <c r="I33" s="9"/>
      <c r="J33" s="9"/>
      <c r="K33" s="9"/>
      <c r="L33" s="9"/>
      <c r="M33" s="9"/>
    </row>
  </sheetData>
  <sheetProtection algorithmName="SHA-512" hashValue="udGmGA9W0x9O2zBprI45kek1YAk5bdNOtj5Fzgv7insoyJ2t+eSqAQUfc4sBxnYlLhhC+ItmZnElNtemxXgD5w==" saltValue="1A4kvCDAGw4vr/qCT3uPPA==" spinCount="100000" sheet="1" objects="1" scenarios="1" selectLockedCells="1" selectUnlockedCells="1"/>
  <mergeCells count="45">
    <mergeCell ref="B27:C30"/>
    <mergeCell ref="D27:M30"/>
    <mergeCell ref="I32:L32"/>
    <mergeCell ref="K24:L24"/>
    <mergeCell ref="B24:J24"/>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H18:I18"/>
    <mergeCell ref="J18:M18"/>
    <mergeCell ref="H19:I19"/>
    <mergeCell ref="J19:M19"/>
    <mergeCell ref="H20:I20"/>
    <mergeCell ref="J20:M20"/>
  </mergeCells>
  <conditionalFormatting sqref="M24">
    <cfRule type="cellIs" dxfId="27" priority="5" operator="equal">
      <formula>"NO"</formula>
    </cfRule>
    <cfRule type="cellIs" dxfId="26" priority="6" operator="equal">
      <formula>"SI"</formula>
    </cfRule>
  </conditionalFormatting>
  <conditionalFormatting sqref="M32">
    <cfRule type="cellIs" dxfId="25" priority="1" operator="equal">
      <formula>"NO CUMPLE"</formula>
    </cfRule>
    <cfRule type="cellIs" dxfId="24" priority="2" operator="equal">
      <formula>"CUMPLE"</formula>
    </cfRule>
  </conditionalFormatting>
  <dataValidations count="2">
    <dataValidation type="list" allowBlank="1" showInputMessage="1" showErrorMessage="1" sqref="M32" xr:uid="{F67090B1-6EC0-4FF6-85FB-808B5573E23E}">
      <formula1>"CUMPLE, NO CUMPLE, PENDIENTE, NO APLICA"</formula1>
    </dataValidation>
    <dataValidation type="list" allowBlank="1" showInputMessage="1" showErrorMessage="1" sqref="M24" xr:uid="{3E2434DE-B88A-43F5-A34D-56D173BCC91C}">
      <formula1>"SI, NO, POR REVISAR, NO APLICA"</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AF650-1DCC-467F-8339-7C17A355558F}">
  <sheetPr codeName="Hoja20">
    <tabColor rgb="FFFF0000"/>
    <pageSetUpPr fitToPage="1"/>
  </sheetPr>
  <dimension ref="A2:N35"/>
  <sheetViews>
    <sheetView view="pageBreakPreview" topLeftCell="A8" zoomScaleNormal="100" zoomScaleSheetLayoutView="100" workbookViewId="0">
      <selection activeCell="D29" sqref="D29:M32"/>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10.69921875" style="9"/>
    <col min="8" max="8" width="10.8984375" style="9" bestFit="1" customWidth="1"/>
    <col min="9" max="9" width="24.69921875" style="9" customWidth="1"/>
    <col min="10" max="11" width="10.8984375" style="9" bestFit="1" customWidth="1"/>
    <col min="12" max="12" width="10.69921875" style="9"/>
    <col min="13" max="13" width="21.5" style="9" customWidth="1"/>
    <col min="14" max="16384" width="10.69921875" style="1"/>
  </cols>
  <sheetData>
    <row r="2" spans="1:14" ht="14.4" thickBot="1" x14ac:dyDescent="0.3"/>
    <row r="3" spans="1:14" customFormat="1" ht="16.2" thickBot="1" x14ac:dyDescent="0.35">
      <c r="A3" s="9"/>
      <c r="B3" s="319"/>
      <c r="C3" s="320"/>
      <c r="D3" s="325" t="s">
        <v>1</v>
      </c>
      <c r="E3" s="326"/>
      <c r="F3" s="326"/>
      <c r="G3" s="326"/>
      <c r="H3" s="326"/>
      <c r="I3" s="326"/>
      <c r="J3" s="326"/>
      <c r="K3" s="327"/>
      <c r="L3" s="319"/>
      <c r="M3" s="320"/>
    </row>
    <row r="4" spans="1:14" customFormat="1" ht="16.2" thickBot="1" x14ac:dyDescent="0.35">
      <c r="A4" s="9"/>
      <c r="B4" s="321"/>
      <c r="C4" s="322"/>
      <c r="D4" s="325" t="s">
        <v>165</v>
      </c>
      <c r="E4" s="326"/>
      <c r="F4" s="326"/>
      <c r="G4" s="326"/>
      <c r="H4" s="326"/>
      <c r="I4" s="326"/>
      <c r="J4" s="326"/>
      <c r="K4" s="327"/>
      <c r="L4" s="321"/>
      <c r="M4" s="322"/>
    </row>
    <row r="5" spans="1:14" customFormat="1" ht="16.2" thickBot="1" x14ac:dyDescent="0.35">
      <c r="A5" s="9"/>
      <c r="B5" s="323"/>
      <c r="C5" s="324"/>
      <c r="D5" s="328" t="s">
        <v>439</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+'FORMATO 1'!T2</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440</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c r="K21" s="316"/>
      <c r="L21" s="316"/>
      <c r="M21" s="316"/>
      <c r="N21" s="55"/>
    </row>
    <row r="22" spans="1:14" x14ac:dyDescent="0.25">
      <c r="M22" s="27"/>
    </row>
    <row r="23" spans="1:14" x14ac:dyDescent="0.25">
      <c r="B23" s="307" t="s">
        <v>160</v>
      </c>
      <c r="C23" s="307"/>
      <c r="D23" s="307"/>
      <c r="E23" s="307"/>
      <c r="F23" s="307"/>
      <c r="G23" s="307"/>
      <c r="H23" s="307"/>
      <c r="I23" s="307"/>
      <c r="J23" s="307"/>
      <c r="K23" s="307"/>
      <c r="L23" s="307"/>
      <c r="M23" s="307"/>
    </row>
    <row r="24" spans="1:14" x14ac:dyDescent="0.25">
      <c r="B24" s="377" t="s">
        <v>392</v>
      </c>
      <c r="C24" s="378"/>
      <c r="D24" s="378"/>
      <c r="E24" s="378"/>
      <c r="F24" s="378"/>
      <c r="G24" s="378"/>
      <c r="H24" s="378"/>
      <c r="I24" s="378"/>
      <c r="J24" s="379"/>
      <c r="K24" s="304" t="s">
        <v>139</v>
      </c>
      <c r="L24" s="305"/>
      <c r="M24" s="139" t="s">
        <v>40</v>
      </c>
    </row>
    <row r="25" spans="1:14" x14ac:dyDescent="0.25">
      <c r="B25" s="581" t="s">
        <v>393</v>
      </c>
      <c r="C25" s="582"/>
      <c r="D25" s="582"/>
      <c r="E25" s="582"/>
      <c r="F25" s="582"/>
      <c r="G25" s="582"/>
      <c r="H25" s="582"/>
      <c r="I25" s="582"/>
      <c r="J25" s="583"/>
      <c r="K25" s="309" t="s">
        <v>139</v>
      </c>
      <c r="L25" s="309"/>
      <c r="M25" s="139" t="s">
        <v>40</v>
      </c>
    </row>
    <row r="26" spans="1:14" x14ac:dyDescent="0.25">
      <c r="B26" s="388" t="s">
        <v>441</v>
      </c>
      <c r="C26" s="584"/>
      <c r="D26" s="584"/>
      <c r="E26" s="584"/>
      <c r="F26" s="584"/>
      <c r="G26" s="584"/>
      <c r="H26" s="584"/>
      <c r="I26" s="584"/>
      <c r="J26" s="585"/>
      <c r="K26" s="309" t="s">
        <v>139</v>
      </c>
      <c r="L26" s="309"/>
      <c r="M26" s="139" t="s">
        <v>40</v>
      </c>
    </row>
    <row r="28" spans="1:14" x14ac:dyDescent="0.25">
      <c r="B28" s="30"/>
      <c r="C28" s="30"/>
      <c r="D28" s="30"/>
      <c r="E28" s="30"/>
      <c r="F28" s="30"/>
      <c r="G28" s="30"/>
      <c r="H28" s="30"/>
      <c r="I28" s="30"/>
      <c r="J28" s="30"/>
      <c r="K28" s="30"/>
      <c r="L28" s="30"/>
      <c r="M28" s="30"/>
    </row>
    <row r="29" spans="1:14" ht="13.95" customHeight="1" x14ac:dyDescent="0.25">
      <c r="A29" s="25"/>
      <c r="B29" s="351" t="s">
        <v>148</v>
      </c>
      <c r="C29" s="351"/>
      <c r="D29" s="352" t="s">
        <v>442</v>
      </c>
      <c r="E29" s="352"/>
      <c r="F29" s="352"/>
      <c r="G29" s="352"/>
      <c r="H29" s="352"/>
      <c r="I29" s="352"/>
      <c r="J29" s="352"/>
      <c r="K29" s="352"/>
      <c r="L29" s="352"/>
      <c r="M29" s="352"/>
    </row>
    <row r="30" spans="1:14" x14ac:dyDescent="0.25">
      <c r="A30" s="25"/>
      <c r="B30" s="351"/>
      <c r="C30" s="351"/>
      <c r="D30" s="352"/>
      <c r="E30" s="352"/>
      <c r="F30" s="352"/>
      <c r="G30" s="352"/>
      <c r="H30" s="352"/>
      <c r="I30" s="352"/>
      <c r="J30" s="352"/>
      <c r="K30" s="352"/>
      <c r="L30" s="352"/>
      <c r="M30" s="352"/>
    </row>
    <row r="31" spans="1:14" x14ac:dyDescent="0.25">
      <c r="B31" s="351"/>
      <c r="C31" s="351"/>
      <c r="D31" s="352"/>
      <c r="E31" s="352"/>
      <c r="F31" s="352"/>
      <c r="G31" s="352"/>
      <c r="H31" s="352"/>
      <c r="I31" s="352"/>
      <c r="J31" s="352"/>
      <c r="K31" s="352"/>
      <c r="L31" s="352"/>
      <c r="M31" s="352"/>
    </row>
    <row r="32" spans="1:14" x14ac:dyDescent="0.25">
      <c r="B32" s="351"/>
      <c r="C32" s="351"/>
      <c r="D32" s="352"/>
      <c r="E32" s="352"/>
      <c r="F32" s="352"/>
      <c r="G32" s="352"/>
      <c r="H32" s="352"/>
      <c r="I32" s="352"/>
      <c r="J32" s="352"/>
      <c r="K32" s="352"/>
      <c r="L32" s="352"/>
      <c r="M32" s="352"/>
    </row>
    <row r="33" spans="1:13" s="26" customFormat="1" ht="13.2" customHeight="1" x14ac:dyDescent="0.3"/>
    <row r="34" spans="1:13" s="5" customFormat="1" ht="16.2" customHeight="1" x14ac:dyDescent="0.35">
      <c r="A34" s="25"/>
      <c r="B34" s="25"/>
      <c r="C34" s="25"/>
      <c r="D34" s="25"/>
      <c r="E34" s="25"/>
      <c r="F34" s="25"/>
      <c r="G34" s="25"/>
      <c r="H34" s="25"/>
      <c r="I34" s="349" t="s">
        <v>69</v>
      </c>
      <c r="J34" s="349"/>
      <c r="K34" s="349"/>
      <c r="L34" s="350"/>
      <c r="M34" s="131" t="s">
        <v>150</v>
      </c>
    </row>
    <row r="35" spans="1:13" s="5" customFormat="1" ht="16.2" customHeight="1" x14ac:dyDescent="0.35">
      <c r="A35" s="25"/>
      <c r="B35" s="25"/>
      <c r="C35" s="25"/>
      <c r="D35" s="25"/>
      <c r="E35" s="25"/>
      <c r="F35" s="25"/>
      <c r="G35" s="25"/>
      <c r="H35" s="25"/>
      <c r="I35" s="9"/>
      <c r="J35" s="9"/>
      <c r="K35" s="9"/>
      <c r="L35" s="9"/>
      <c r="M35" s="9"/>
    </row>
  </sheetData>
  <mergeCells count="49">
    <mergeCell ref="B29:C32"/>
    <mergeCell ref="D29:M32"/>
    <mergeCell ref="I34:L34"/>
    <mergeCell ref="K24:L24"/>
    <mergeCell ref="K25:L25"/>
    <mergeCell ref="K26:L26"/>
    <mergeCell ref="B24:J24"/>
    <mergeCell ref="B25:J25"/>
    <mergeCell ref="B26:J26"/>
    <mergeCell ref="J15:M15"/>
    <mergeCell ref="B23:M23"/>
    <mergeCell ref="B14:C15"/>
    <mergeCell ref="D14:G15"/>
    <mergeCell ref="H14:I14"/>
    <mergeCell ref="J14:M14"/>
    <mergeCell ref="H15:I15"/>
    <mergeCell ref="B16:C20"/>
    <mergeCell ref="D16:G20"/>
    <mergeCell ref="H16:I16"/>
    <mergeCell ref="J16:M16"/>
    <mergeCell ref="H17:I17"/>
    <mergeCell ref="J17:M17"/>
    <mergeCell ref="B21:C21"/>
    <mergeCell ref="H21:I21"/>
    <mergeCell ref="J21:M21"/>
    <mergeCell ref="B11:C11"/>
    <mergeCell ref="D11:G11"/>
    <mergeCell ref="H11:I11"/>
    <mergeCell ref="J11:M11"/>
    <mergeCell ref="B13:M13"/>
    <mergeCell ref="B9:C10"/>
    <mergeCell ref="D9:M10"/>
    <mergeCell ref="B3:C5"/>
    <mergeCell ref="D3:K3"/>
    <mergeCell ref="L3:M5"/>
    <mergeCell ref="D4:K4"/>
    <mergeCell ref="D5:K5"/>
    <mergeCell ref="A6:M6"/>
    <mergeCell ref="B7:M7"/>
    <mergeCell ref="B8:C8"/>
    <mergeCell ref="D8:G8"/>
    <mergeCell ref="H8:I8"/>
    <mergeCell ref="J8:M8"/>
    <mergeCell ref="H18:I18"/>
    <mergeCell ref="J18:M18"/>
    <mergeCell ref="H19:I19"/>
    <mergeCell ref="J19:M19"/>
    <mergeCell ref="H20:I20"/>
    <mergeCell ref="J20:M20"/>
  </mergeCells>
  <conditionalFormatting sqref="M24:M26">
    <cfRule type="cellIs" dxfId="23" priority="7" operator="equal">
      <formula>"NO"</formula>
    </cfRule>
    <cfRule type="cellIs" dxfId="22" priority="8" operator="equal">
      <formula>"SI"</formula>
    </cfRule>
  </conditionalFormatting>
  <conditionalFormatting sqref="M34">
    <cfRule type="cellIs" dxfId="21" priority="1" operator="equal">
      <formula>"NO CUMPLE"</formula>
    </cfRule>
    <cfRule type="cellIs" dxfId="20" priority="2" operator="equal">
      <formula>"CUMPLE"</formula>
    </cfRule>
  </conditionalFormatting>
  <dataValidations count="2">
    <dataValidation type="list" allowBlank="1" showInputMessage="1" showErrorMessage="1" sqref="M24:M26" xr:uid="{42CDC3B0-6559-4DF9-A1AD-EBE68EECB67A}">
      <formula1>"SI, NO"</formula1>
    </dataValidation>
    <dataValidation type="list" allowBlank="1" showInputMessage="1" showErrorMessage="1" sqref="M34" xr:uid="{D3B95445-B328-43D0-9FFF-EF63940B917C}">
      <formula1>"CUMPLE, NO CUMPLE, PENDIENTE"</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F7266-7A5F-4DA5-B012-E8395E2AEE71}">
  <sheetPr codeName="Hoja21">
    <tabColor rgb="FFFF0000"/>
    <pageSetUpPr fitToPage="1"/>
  </sheetPr>
  <dimension ref="A3:N48"/>
  <sheetViews>
    <sheetView view="pageBreakPreview" topLeftCell="A7" zoomScaleNormal="100" zoomScaleSheetLayoutView="100" workbookViewId="0">
      <selection activeCell="B28" sqref="B28:E28"/>
    </sheetView>
  </sheetViews>
  <sheetFormatPr baseColWidth="10" defaultColWidth="10.69921875" defaultRowHeight="13.8" x14ac:dyDescent="0.25"/>
  <cols>
    <col min="1" max="1" width="4.5" style="9" customWidth="1"/>
    <col min="2" max="2" width="14.69921875" style="9" customWidth="1"/>
    <col min="3" max="3" width="15.69921875" style="9" customWidth="1"/>
    <col min="4" max="4" width="15.19921875" style="9" customWidth="1"/>
    <col min="5" max="6" width="12.09765625" style="9" bestFit="1" customWidth="1"/>
    <col min="7" max="7" width="9" style="9"/>
    <col min="8" max="8" width="10.8984375" style="9" bestFit="1" customWidth="1"/>
    <col min="9" max="9" width="24.69921875" style="9" customWidth="1"/>
    <col min="10" max="10" width="13.69921875" style="9" customWidth="1"/>
    <col min="11" max="11" width="10.8984375" style="9" bestFit="1" customWidth="1"/>
    <col min="12" max="12" width="9" style="9"/>
    <col min="13" max="13" width="21.5" style="9" customWidth="1"/>
    <col min="14" max="16384" width="10.69921875" style="1"/>
  </cols>
  <sheetData>
    <row r="3" spans="1:14" customFormat="1" ht="15.6" x14ac:dyDescent="0.3">
      <c r="A3" s="9"/>
      <c r="B3" s="319"/>
      <c r="C3" s="320"/>
      <c r="D3" s="325" t="s">
        <v>1</v>
      </c>
      <c r="E3" s="326"/>
      <c r="F3" s="326"/>
      <c r="G3" s="326"/>
      <c r="H3" s="326"/>
      <c r="I3" s="326"/>
      <c r="J3" s="326"/>
      <c r="K3" s="327"/>
      <c r="L3" s="319"/>
      <c r="M3" s="320"/>
    </row>
    <row r="4" spans="1:14" customFormat="1" ht="15.6" x14ac:dyDescent="0.3">
      <c r="A4" s="9"/>
      <c r="B4" s="321"/>
      <c r="C4" s="322"/>
      <c r="D4" s="325" t="s">
        <v>2</v>
      </c>
      <c r="E4" s="326"/>
      <c r="F4" s="326"/>
      <c r="G4" s="326"/>
      <c r="H4" s="326"/>
      <c r="I4" s="326"/>
      <c r="J4" s="326"/>
      <c r="K4" s="327"/>
      <c r="L4" s="321"/>
      <c r="M4" s="322"/>
    </row>
    <row r="5" spans="1:14" customFormat="1" ht="15.6" x14ac:dyDescent="0.3">
      <c r="A5" s="9"/>
      <c r="B5" s="323"/>
      <c r="C5" s="324"/>
      <c r="D5" s="328" t="s">
        <v>443</v>
      </c>
      <c r="E5" s="329"/>
      <c r="F5" s="329"/>
      <c r="G5" s="329"/>
      <c r="H5" s="329"/>
      <c r="I5" s="329"/>
      <c r="J5" s="329"/>
      <c r="K5" s="330"/>
      <c r="L5" s="323"/>
      <c r="M5" s="324"/>
    </row>
    <row r="6" spans="1:14" x14ac:dyDescent="0.25">
      <c r="A6" s="353"/>
      <c r="B6" s="353"/>
      <c r="C6" s="353"/>
      <c r="D6" s="353"/>
      <c r="E6" s="353"/>
      <c r="F6" s="353"/>
      <c r="G6" s="353"/>
      <c r="H6" s="353"/>
      <c r="I6" s="353"/>
      <c r="J6" s="353"/>
      <c r="K6" s="353"/>
      <c r="L6" s="353"/>
      <c r="M6" s="353"/>
    </row>
    <row r="7" spans="1:14" x14ac:dyDescent="0.25">
      <c r="B7" s="228" t="s">
        <v>4</v>
      </c>
      <c r="C7" s="229"/>
      <c r="D7" s="229"/>
      <c r="E7" s="229"/>
      <c r="F7" s="229"/>
      <c r="G7" s="229"/>
      <c r="H7" s="229"/>
      <c r="I7" s="229"/>
      <c r="J7" s="229"/>
      <c r="K7" s="229"/>
      <c r="L7" s="229"/>
      <c r="M7" s="230"/>
    </row>
    <row r="8" spans="1:14" x14ac:dyDescent="0.25">
      <c r="B8" s="231" t="s">
        <v>5</v>
      </c>
      <c r="C8" s="232"/>
      <c r="D8" s="233" t="str">
        <f>'00 VERIFICACIÓN DOC'!Q1</f>
        <v>MC-SA-PMC-006-2024</v>
      </c>
      <c r="E8" s="234"/>
      <c r="F8" s="234"/>
      <c r="G8" s="235"/>
      <c r="H8" s="231" t="s">
        <v>7</v>
      </c>
      <c r="I8" s="232"/>
      <c r="J8" s="358">
        <f>'00 VERIFICACIÓN DOC'!Q5</f>
        <v>45639</v>
      </c>
      <c r="K8" s="359"/>
      <c r="L8" s="359"/>
      <c r="M8" s="360"/>
    </row>
    <row r="9" spans="1:14" x14ac:dyDescent="0.25">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row>
    <row r="10" spans="1:14" x14ac:dyDescent="0.25">
      <c r="B10" s="241"/>
      <c r="C10" s="242"/>
      <c r="D10" s="246"/>
      <c r="E10" s="247"/>
      <c r="F10" s="247"/>
      <c r="G10" s="247"/>
      <c r="H10" s="247"/>
      <c r="I10" s="247"/>
      <c r="J10" s="247"/>
      <c r="K10" s="247"/>
      <c r="L10" s="247"/>
      <c r="M10" s="248"/>
    </row>
    <row r="11" spans="1:14" x14ac:dyDescent="0.25">
      <c r="B11" s="231" t="s">
        <v>10</v>
      </c>
      <c r="C11" s="232"/>
      <c r="D11" s="249">
        <f>'00 VERIFICACIÓN DOC'!Q3</f>
        <v>980545587</v>
      </c>
      <c r="E11" s="250"/>
      <c r="F11" s="250"/>
      <c r="G11" s="251"/>
      <c r="H11" s="252" t="s">
        <v>11</v>
      </c>
      <c r="I11" s="253"/>
      <c r="J11" s="254">
        <f>'00 VERIFICACIÓN DOC'!Q4</f>
        <v>754.26583615384618</v>
      </c>
      <c r="K11" s="338"/>
      <c r="L11" s="338"/>
      <c r="M11" s="339"/>
    </row>
    <row r="12" spans="1:14" x14ac:dyDescent="0.25">
      <c r="B12" s="24"/>
      <c r="C12" s="24"/>
    </row>
    <row r="13" spans="1:14" x14ac:dyDescent="0.25">
      <c r="B13" s="390" t="s">
        <v>12</v>
      </c>
      <c r="C13" s="391"/>
      <c r="D13" s="391"/>
      <c r="E13" s="391"/>
      <c r="F13" s="391"/>
      <c r="G13" s="391"/>
      <c r="H13" s="391"/>
      <c r="I13" s="391"/>
      <c r="J13" s="391"/>
      <c r="K13" s="391"/>
      <c r="L13" s="391"/>
      <c r="M13" s="392"/>
    </row>
    <row r="14" spans="1:14" s="56" customFormat="1" x14ac:dyDescent="0.3">
      <c r="A14" s="55"/>
      <c r="B14" s="344" t="s">
        <v>13</v>
      </c>
      <c r="C14" s="345"/>
      <c r="D14" s="316" t="str">
        <f>'00 VERIFICACIÓN DOC'!R2</f>
        <v>LUIS CARLOS OROZCO CASTRO</v>
      </c>
      <c r="E14" s="316"/>
      <c r="F14" s="316"/>
      <c r="G14" s="316"/>
      <c r="H14" s="331" t="s">
        <v>15</v>
      </c>
      <c r="I14" s="332"/>
      <c r="J14" s="335">
        <f>'00 VERIFICACIÓN DOC'!R5</f>
        <v>1110549948</v>
      </c>
      <c r="K14" s="336"/>
      <c r="L14" s="336"/>
      <c r="M14" s="337"/>
      <c r="N14" s="55"/>
    </row>
    <row r="15" spans="1:14" s="56"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56"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56"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56" customFormat="1" x14ac:dyDescent="0.3">
      <c r="A18" s="55"/>
      <c r="B18" s="315"/>
      <c r="C18" s="315"/>
      <c r="D18" s="316"/>
      <c r="E18" s="316"/>
      <c r="F18" s="316"/>
      <c r="G18" s="316"/>
      <c r="H18" s="317" t="s">
        <v>136</v>
      </c>
      <c r="I18" s="318"/>
      <c r="J18" s="312" t="str">
        <f>'00 VERIFICACIÓN DOC'!R15</f>
        <v>N/A</v>
      </c>
      <c r="K18" s="313"/>
      <c r="L18" s="313"/>
      <c r="M18" s="314"/>
      <c r="N18" s="55"/>
    </row>
    <row r="19" spans="1:14" s="56" customFormat="1" x14ac:dyDescent="0.3">
      <c r="A19" s="55"/>
      <c r="B19" s="315"/>
      <c r="C19" s="315"/>
      <c r="D19" s="316"/>
      <c r="E19" s="316"/>
      <c r="F19" s="316"/>
      <c r="G19" s="316"/>
      <c r="H19" s="317" t="s">
        <v>136</v>
      </c>
      <c r="I19" s="318"/>
      <c r="J19" s="312" t="str">
        <f>'00 VERIFICACIÓN DOC'!R16</f>
        <v>N/A</v>
      </c>
      <c r="K19" s="313"/>
      <c r="L19" s="313"/>
      <c r="M19" s="314"/>
      <c r="N19" s="55"/>
    </row>
    <row r="20" spans="1:14" s="56" customFormat="1" x14ac:dyDescent="0.3">
      <c r="A20" s="55"/>
      <c r="B20" s="315"/>
      <c r="C20" s="315"/>
      <c r="D20" s="316"/>
      <c r="E20" s="316"/>
      <c r="F20" s="316"/>
      <c r="G20" s="316"/>
      <c r="H20" s="317" t="s">
        <v>136</v>
      </c>
      <c r="I20" s="318"/>
      <c r="J20" s="312" t="str">
        <f>'00 VERIFICACIÓN DOC'!R17</f>
        <v>N/A</v>
      </c>
      <c r="K20" s="313"/>
      <c r="L20" s="313"/>
      <c r="M20" s="314"/>
      <c r="N20" s="55"/>
    </row>
    <row r="21" spans="1:14" s="56"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M22" s="27"/>
    </row>
    <row r="23" spans="1:14" x14ac:dyDescent="0.25">
      <c r="B23" s="307" t="s">
        <v>444</v>
      </c>
      <c r="C23" s="307"/>
      <c r="D23" s="307"/>
      <c r="E23" s="307"/>
      <c r="F23" s="307"/>
      <c r="G23" s="307"/>
      <c r="H23" s="307"/>
      <c r="I23" s="307"/>
      <c r="J23" s="307"/>
      <c r="K23" s="306"/>
      <c r="L23" s="306"/>
      <c r="M23" s="306"/>
    </row>
    <row r="24" spans="1:14" x14ac:dyDescent="0.25">
      <c r="B24" s="388" t="s">
        <v>445</v>
      </c>
      <c r="C24" s="584"/>
      <c r="D24" s="584"/>
      <c r="E24" s="584"/>
      <c r="F24" s="584"/>
      <c r="G24" s="584"/>
      <c r="H24" s="584"/>
      <c r="I24" s="584"/>
      <c r="J24" s="584"/>
      <c r="K24" s="309" t="s">
        <v>139</v>
      </c>
      <c r="L24" s="309"/>
      <c r="M24" s="139" t="s">
        <v>40</v>
      </c>
    </row>
    <row r="25" spans="1:14" x14ac:dyDescent="0.25">
      <c r="B25" s="30"/>
      <c r="C25" s="30"/>
      <c r="D25" s="30"/>
      <c r="E25" s="30"/>
      <c r="F25" s="30"/>
      <c r="G25" s="30"/>
      <c r="H25" s="30"/>
      <c r="I25" s="11"/>
      <c r="J25" s="140"/>
      <c r="K25" s="11"/>
      <c r="L25" s="11"/>
      <c r="M25" s="140"/>
    </row>
    <row r="26" spans="1:14" x14ac:dyDescent="0.25">
      <c r="B26" s="631" t="s">
        <v>446</v>
      </c>
      <c r="C26" s="631"/>
      <c r="D26" s="631"/>
      <c r="E26" s="631"/>
      <c r="F26" s="631"/>
      <c r="G26" s="631"/>
      <c r="H26" s="631"/>
      <c r="I26" s="631"/>
      <c r="J26" s="631"/>
      <c r="K26" s="631"/>
      <c r="L26" s="631"/>
      <c r="M26" s="631"/>
    </row>
    <row r="27" spans="1:14" x14ac:dyDescent="0.25">
      <c r="B27" s="628" t="s">
        <v>157</v>
      </c>
      <c r="C27" s="628"/>
      <c r="D27" s="628"/>
      <c r="E27" s="628"/>
      <c r="F27" s="628" t="s">
        <v>447</v>
      </c>
      <c r="G27" s="628"/>
      <c r="H27" s="628"/>
      <c r="I27" s="628" t="s">
        <v>448</v>
      </c>
      <c r="J27" s="628"/>
      <c r="K27" s="628" t="s">
        <v>449</v>
      </c>
      <c r="L27" s="628"/>
      <c r="M27" s="628"/>
    </row>
    <row r="28" spans="1:14" x14ac:dyDescent="0.25">
      <c r="B28" s="303" t="s">
        <v>450</v>
      </c>
      <c r="C28" s="303"/>
      <c r="D28" s="303"/>
      <c r="E28" s="303"/>
      <c r="F28" s="303">
        <v>65761345</v>
      </c>
      <c r="G28" s="303"/>
      <c r="H28" s="303"/>
      <c r="I28" s="141" t="s">
        <v>451</v>
      </c>
      <c r="J28" s="139" t="s">
        <v>40</v>
      </c>
      <c r="K28" s="626" t="s">
        <v>139</v>
      </c>
      <c r="L28" s="626"/>
      <c r="M28" s="139" t="s">
        <v>40</v>
      </c>
    </row>
    <row r="29" spans="1:14" x14ac:dyDescent="0.25">
      <c r="B29" s="303"/>
      <c r="C29" s="303"/>
      <c r="D29" s="303"/>
      <c r="E29" s="303"/>
      <c r="F29" s="303"/>
      <c r="G29" s="303"/>
      <c r="H29" s="303"/>
      <c r="I29" s="141" t="s">
        <v>451</v>
      </c>
      <c r="J29" s="139" t="s">
        <v>145</v>
      </c>
      <c r="K29" s="626" t="s">
        <v>139</v>
      </c>
      <c r="L29" s="626"/>
      <c r="M29" s="139" t="s">
        <v>145</v>
      </c>
    </row>
    <row r="30" spans="1:14" x14ac:dyDescent="0.25">
      <c r="B30" s="303"/>
      <c r="C30" s="303"/>
      <c r="D30" s="303"/>
      <c r="E30" s="303"/>
      <c r="F30" s="303"/>
      <c r="G30" s="303"/>
      <c r="H30" s="303"/>
      <c r="I30" s="141" t="s">
        <v>451</v>
      </c>
      <c r="J30" s="139" t="s">
        <v>145</v>
      </c>
      <c r="K30" s="626" t="s">
        <v>139</v>
      </c>
      <c r="L30" s="626"/>
      <c r="M30" s="139" t="s">
        <v>145</v>
      </c>
    </row>
    <row r="31" spans="1:14" x14ac:dyDescent="0.25">
      <c r="B31" s="303"/>
      <c r="C31" s="303"/>
      <c r="D31" s="303"/>
      <c r="E31" s="303"/>
      <c r="F31" s="303"/>
      <c r="G31" s="303"/>
      <c r="H31" s="303"/>
      <c r="I31" s="141" t="s">
        <v>451</v>
      </c>
      <c r="J31" s="139" t="s">
        <v>145</v>
      </c>
      <c r="K31" s="626" t="s">
        <v>139</v>
      </c>
      <c r="L31" s="626"/>
      <c r="M31" s="139" t="s">
        <v>145</v>
      </c>
    </row>
    <row r="32" spans="1:14" x14ac:dyDescent="0.25">
      <c r="B32" s="30"/>
      <c r="C32" s="30"/>
      <c r="D32" s="30"/>
      <c r="E32" s="30"/>
      <c r="F32" s="30"/>
      <c r="G32" s="30"/>
      <c r="H32" s="30"/>
      <c r="I32" s="11"/>
      <c r="J32" s="140"/>
      <c r="K32" s="11"/>
      <c r="L32" s="11"/>
      <c r="M32" s="140"/>
    </row>
    <row r="33" spans="1:13" ht="30" customHeight="1" x14ac:dyDescent="0.25">
      <c r="B33" s="627" t="s">
        <v>452</v>
      </c>
      <c r="C33" s="627"/>
      <c r="D33" s="627"/>
      <c r="E33" s="627"/>
      <c r="F33" s="627"/>
      <c r="G33" s="627"/>
      <c r="H33" s="627"/>
      <c r="I33" s="627"/>
      <c r="J33" s="627"/>
      <c r="K33" s="627"/>
      <c r="L33" s="627"/>
      <c r="M33" s="627"/>
    </row>
    <row r="34" spans="1:13" x14ac:dyDescent="0.25">
      <c r="B34" s="628" t="s">
        <v>157</v>
      </c>
      <c r="C34" s="628"/>
      <c r="D34" s="628"/>
      <c r="E34" s="628"/>
      <c r="F34" s="628" t="s">
        <v>447</v>
      </c>
      <c r="G34" s="628"/>
      <c r="H34" s="628"/>
      <c r="I34" s="628" t="s">
        <v>453</v>
      </c>
      <c r="J34" s="628"/>
      <c r="K34" s="628" t="s">
        <v>454</v>
      </c>
      <c r="L34" s="628"/>
      <c r="M34" s="628"/>
    </row>
    <row r="35" spans="1:13" x14ac:dyDescent="0.25">
      <c r="B35" s="303"/>
      <c r="C35" s="303"/>
      <c r="D35" s="303"/>
      <c r="E35" s="303"/>
      <c r="F35" s="625"/>
      <c r="G35" s="303"/>
      <c r="H35" s="303"/>
      <c r="I35" s="141" t="s">
        <v>451</v>
      </c>
      <c r="J35" s="139" t="s">
        <v>40</v>
      </c>
      <c r="K35" s="626" t="s">
        <v>139</v>
      </c>
      <c r="L35" s="626"/>
      <c r="M35" s="139" t="s">
        <v>40</v>
      </c>
    </row>
    <row r="36" spans="1:13" x14ac:dyDescent="0.25">
      <c r="B36" s="303"/>
      <c r="C36" s="303"/>
      <c r="D36" s="303"/>
      <c r="E36" s="303"/>
      <c r="F36" s="625"/>
      <c r="G36" s="303"/>
      <c r="H36" s="303"/>
      <c r="I36" s="141" t="s">
        <v>451</v>
      </c>
      <c r="J36" s="139" t="s">
        <v>40</v>
      </c>
      <c r="K36" s="626" t="s">
        <v>139</v>
      </c>
      <c r="L36" s="626"/>
      <c r="M36" s="139" t="s">
        <v>40</v>
      </c>
    </row>
    <row r="37" spans="1:13" x14ac:dyDescent="0.25">
      <c r="B37" s="303"/>
      <c r="C37" s="303"/>
      <c r="D37" s="303"/>
      <c r="E37" s="303"/>
      <c r="F37" s="625"/>
      <c r="G37" s="303"/>
      <c r="H37" s="303"/>
      <c r="I37" s="141" t="s">
        <v>451</v>
      </c>
      <c r="J37" s="139" t="s">
        <v>40</v>
      </c>
      <c r="K37" s="626" t="s">
        <v>139</v>
      </c>
      <c r="L37" s="626"/>
      <c r="M37" s="139" t="s">
        <v>40</v>
      </c>
    </row>
    <row r="38" spans="1:13" x14ac:dyDescent="0.25">
      <c r="B38" s="303"/>
      <c r="C38" s="303"/>
      <c r="D38" s="303"/>
      <c r="E38" s="303"/>
      <c r="F38" s="303"/>
      <c r="G38" s="303"/>
      <c r="H38" s="303"/>
      <c r="I38" s="141" t="s">
        <v>451</v>
      </c>
      <c r="J38" s="139"/>
      <c r="K38" s="626" t="s">
        <v>139</v>
      </c>
      <c r="L38" s="626"/>
      <c r="M38" s="139"/>
    </row>
    <row r="40" spans="1:13" x14ac:dyDescent="0.25">
      <c r="B40" s="387" t="s">
        <v>383</v>
      </c>
      <c r="C40" s="387"/>
      <c r="D40" s="630" t="s">
        <v>455</v>
      </c>
      <c r="E40" s="630"/>
      <c r="F40" s="630"/>
      <c r="G40" s="630"/>
      <c r="H40" s="630"/>
      <c r="I40" s="630"/>
      <c r="J40" s="630"/>
      <c r="K40" s="630"/>
      <c r="L40" s="630"/>
      <c r="M40" s="630"/>
    </row>
    <row r="41" spans="1:13" x14ac:dyDescent="0.25">
      <c r="B41" s="30"/>
      <c r="C41" s="30"/>
      <c r="D41" s="30"/>
      <c r="E41" s="30"/>
      <c r="F41" s="30"/>
      <c r="G41" s="30"/>
      <c r="H41" s="30"/>
      <c r="I41" s="30"/>
      <c r="J41" s="30"/>
      <c r="K41" s="30"/>
      <c r="L41" s="30"/>
      <c r="M41" s="30"/>
    </row>
    <row r="42" spans="1:13" ht="13.95" customHeight="1" x14ac:dyDescent="0.25">
      <c r="A42" s="25"/>
      <c r="B42" s="351" t="s">
        <v>148</v>
      </c>
      <c r="C42" s="351"/>
      <c r="D42" s="629" t="s">
        <v>456</v>
      </c>
      <c r="E42" s="352"/>
      <c r="F42" s="352"/>
      <c r="G42" s="352"/>
      <c r="H42" s="352"/>
      <c r="I42" s="352"/>
      <c r="J42" s="352"/>
      <c r="K42" s="352"/>
      <c r="L42" s="352"/>
      <c r="M42" s="352"/>
    </row>
    <row r="43" spans="1:13" x14ac:dyDescent="0.25">
      <c r="A43" s="25"/>
      <c r="B43" s="351"/>
      <c r="C43" s="351"/>
      <c r="D43" s="352"/>
      <c r="E43" s="352"/>
      <c r="F43" s="352"/>
      <c r="G43" s="352"/>
      <c r="H43" s="352"/>
      <c r="I43" s="352"/>
      <c r="J43" s="352"/>
      <c r="K43" s="352"/>
      <c r="L43" s="352"/>
      <c r="M43" s="352"/>
    </row>
    <row r="44" spans="1:13" x14ac:dyDescent="0.25">
      <c r="B44" s="351"/>
      <c r="C44" s="351"/>
      <c r="D44" s="352"/>
      <c r="E44" s="352"/>
      <c r="F44" s="352"/>
      <c r="G44" s="352"/>
      <c r="H44" s="352"/>
      <c r="I44" s="352"/>
      <c r="J44" s="352"/>
      <c r="K44" s="352"/>
      <c r="L44" s="352"/>
      <c r="M44" s="352"/>
    </row>
    <row r="45" spans="1:13" x14ac:dyDescent="0.25">
      <c r="B45" s="351"/>
      <c r="C45" s="351"/>
      <c r="D45" s="352"/>
      <c r="E45" s="352"/>
      <c r="F45" s="352"/>
      <c r="G45" s="352"/>
      <c r="H45" s="352"/>
      <c r="I45" s="352"/>
      <c r="J45" s="352"/>
      <c r="K45" s="352"/>
      <c r="L45" s="352"/>
      <c r="M45" s="352"/>
    </row>
    <row r="46" spans="1:13" s="26" customFormat="1" ht="13.2" customHeight="1" x14ac:dyDescent="0.3"/>
    <row r="47" spans="1:13" s="5" customFormat="1" ht="16.2" customHeight="1" x14ac:dyDescent="0.35">
      <c r="A47" s="25"/>
      <c r="B47" s="25"/>
      <c r="C47" s="25"/>
      <c r="D47" s="25"/>
      <c r="E47" s="25"/>
      <c r="F47" s="25"/>
      <c r="G47" s="25"/>
      <c r="H47" s="25"/>
      <c r="I47" s="349" t="s">
        <v>69</v>
      </c>
      <c r="J47" s="349"/>
      <c r="K47" s="349"/>
      <c r="L47" s="350"/>
      <c r="M47" s="131" t="s">
        <v>150</v>
      </c>
    </row>
    <row r="48" spans="1:13" s="5" customFormat="1" ht="16.2" customHeight="1" x14ac:dyDescent="0.35">
      <c r="A48" s="25"/>
      <c r="B48" s="25"/>
      <c r="C48" s="25"/>
      <c r="D48" s="25"/>
      <c r="E48" s="25"/>
      <c r="F48" s="25"/>
      <c r="G48" s="25"/>
      <c r="H48" s="25"/>
      <c r="I48" s="9"/>
      <c r="J48" s="9"/>
      <c r="K48" s="9"/>
      <c r="L48" s="9"/>
      <c r="M48" s="9"/>
    </row>
  </sheetData>
  <sheetProtection algorithmName="SHA-512" hashValue="saj2Z1pzaDCHvHti+s2nHCz2Zr1ecJDRu01S+O4+SBJrpDiPnqT3nXX3+Bkqbf93z5yMWcvtlV0aHsAq/S6wlQ==" saltValue="VZ8dXiXtJzZa0fGGbV8iwA==" spinCount="100000" sheet="1" objects="1" scenarios="1" selectLockedCells="1" selectUnlockedCells="1"/>
  <mergeCells count="81">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J19:M19"/>
    <mergeCell ref="H20:I20"/>
    <mergeCell ref="J20:M20"/>
    <mergeCell ref="B21:C21"/>
    <mergeCell ref="H21:I21"/>
    <mergeCell ref="J21:M21"/>
    <mergeCell ref="B23:M23"/>
    <mergeCell ref="B24:J24"/>
    <mergeCell ref="K24:L24"/>
    <mergeCell ref="K28:L28"/>
    <mergeCell ref="K27:M27"/>
    <mergeCell ref="I27:J27"/>
    <mergeCell ref="B26:M26"/>
    <mergeCell ref="B42:C45"/>
    <mergeCell ref="D42:M45"/>
    <mergeCell ref="I47:L47"/>
    <mergeCell ref="B27:E27"/>
    <mergeCell ref="F27:H27"/>
    <mergeCell ref="F28:H28"/>
    <mergeCell ref="B28:E28"/>
    <mergeCell ref="B40:C40"/>
    <mergeCell ref="D40:M40"/>
    <mergeCell ref="B29:E29"/>
    <mergeCell ref="F29:H29"/>
    <mergeCell ref="K29:L29"/>
    <mergeCell ref="B30:E30"/>
    <mergeCell ref="F30:H30"/>
    <mergeCell ref="K30:L30"/>
    <mergeCell ref="B31:E31"/>
    <mergeCell ref="F31:H31"/>
    <mergeCell ref="K31:L31"/>
    <mergeCell ref="B33:M33"/>
    <mergeCell ref="B34:E34"/>
    <mergeCell ref="F34:H34"/>
    <mergeCell ref="I34:J34"/>
    <mergeCell ref="K34:M34"/>
    <mergeCell ref="B35:E35"/>
    <mergeCell ref="F35:H35"/>
    <mergeCell ref="K35:L35"/>
    <mergeCell ref="B36:E36"/>
    <mergeCell ref="F36:H36"/>
    <mergeCell ref="K36:L36"/>
    <mergeCell ref="B37:E37"/>
    <mergeCell ref="F37:H37"/>
    <mergeCell ref="K37:L37"/>
    <mergeCell ref="B38:E38"/>
    <mergeCell ref="F38:H38"/>
    <mergeCell ref="K38:L38"/>
  </mergeCells>
  <conditionalFormatting sqref="J25">
    <cfRule type="cellIs" dxfId="19" priority="33" operator="equal">
      <formula>"NO"</formula>
    </cfRule>
    <cfRule type="cellIs" dxfId="18" priority="34" operator="equal">
      <formula>"SI"</formula>
    </cfRule>
  </conditionalFormatting>
  <conditionalFormatting sqref="J28:J32">
    <cfRule type="cellIs" dxfId="17" priority="9" operator="equal">
      <formula>"NO"</formula>
    </cfRule>
    <cfRule type="cellIs" dxfId="16" priority="10" operator="equal">
      <formula>"SI"</formula>
    </cfRule>
  </conditionalFormatting>
  <conditionalFormatting sqref="J35:J38">
    <cfRule type="cellIs" dxfId="15" priority="5" operator="equal">
      <formula>"NO"</formula>
    </cfRule>
    <cfRule type="cellIs" dxfId="14" priority="6" operator="equal">
      <formula>"SI"</formula>
    </cfRule>
  </conditionalFormatting>
  <conditionalFormatting sqref="M24:M25">
    <cfRule type="cellIs" dxfId="13" priority="1" operator="equal">
      <formula>"NO"</formula>
    </cfRule>
    <cfRule type="cellIs" dxfId="12" priority="2" operator="equal">
      <formula>"SI"</formula>
    </cfRule>
  </conditionalFormatting>
  <conditionalFormatting sqref="M28:M32">
    <cfRule type="cellIs" dxfId="11" priority="11" operator="equal">
      <formula>"NO"</formula>
    </cfRule>
    <cfRule type="cellIs" dxfId="10" priority="12" operator="equal">
      <formula>"SI"</formula>
    </cfRule>
  </conditionalFormatting>
  <conditionalFormatting sqref="M35:M38">
    <cfRule type="cellIs" dxfId="9" priority="3" operator="equal">
      <formula>"NO"</formula>
    </cfRule>
    <cfRule type="cellIs" dxfId="8" priority="4" operator="equal">
      <formula>"SI"</formula>
    </cfRule>
  </conditionalFormatting>
  <conditionalFormatting sqref="M47">
    <cfRule type="cellIs" dxfId="7" priority="39" operator="equal">
      <formula>"NO CUMPLE"</formula>
    </cfRule>
    <cfRule type="cellIs" dxfId="6" priority="40" operator="equal">
      <formula>"CUMPLE"</formula>
    </cfRule>
  </conditionalFormatting>
  <dataValidations count="4">
    <dataValidation type="list" allowBlank="1" showInputMessage="1" showErrorMessage="1" sqref="M47" xr:uid="{34B0FFBD-761D-48BF-9C93-81ACF1BA0C6C}">
      <formula1>"CUMPLE, NO CUMPLE, PENDIENTE"</formula1>
    </dataValidation>
    <dataValidation type="list" allowBlank="1" showInputMessage="1" showErrorMessage="1" sqref="J25 M25" xr:uid="{E27F98C2-F16D-468B-B554-192986DE39AB}">
      <formula1>"SI, NO"</formula1>
    </dataValidation>
    <dataValidation type="list" allowBlank="1" showInputMessage="1" showErrorMessage="1" sqref="J32 M32" xr:uid="{71E24F22-9341-4625-854C-2F65A7CB447A}">
      <formula1>"SI, NO, POR REVISAR"</formula1>
    </dataValidation>
    <dataValidation type="list" allowBlank="1" showInputMessage="1" showErrorMessage="1" sqref="M35:M38 J28:J31 J35:J38 M28:M31 M24" xr:uid="{6D24F018-D60E-4CB2-98BF-95BF5B96B21F}">
      <formula1>"SI, NO, POR REVISAR, NO APLICA"</formula1>
    </dataValidation>
  </dataValidations>
  <printOptions horizontalCentered="1"/>
  <pageMargins left="0.7" right="0.7" top="0.75" bottom="0.75" header="0.3" footer="0.3"/>
  <pageSetup paperSize="172" scale="64" orientation="landscape" horizontalDpi="1200" verticalDpi="120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5562D0-8D0E-46BA-814D-760E45D98399}">
  <sheetPr codeName="Hoja22">
    <tabColor rgb="FFFF0000"/>
    <pageSetUpPr fitToPage="1"/>
  </sheetPr>
  <dimension ref="A3:N35"/>
  <sheetViews>
    <sheetView view="pageBreakPreview" zoomScaleNormal="100" zoomScaleSheetLayoutView="100" workbookViewId="0">
      <selection activeCell="D5" sqref="D5:K5"/>
    </sheetView>
  </sheetViews>
  <sheetFormatPr baseColWidth="10" defaultColWidth="10.69921875" defaultRowHeight="13.8" x14ac:dyDescent="0.25"/>
  <cols>
    <col min="1" max="1" width="4.5" style="83" customWidth="1"/>
    <col min="2" max="2" width="14.69921875" style="83" customWidth="1"/>
    <col min="3" max="3" width="15.69921875" style="83" customWidth="1"/>
    <col min="4" max="4" width="15.19921875" style="83" customWidth="1"/>
    <col min="5" max="6" width="12.09765625" style="83" bestFit="1" customWidth="1"/>
    <col min="7" max="7" width="10.69921875" style="83" bestFit="1" customWidth="1"/>
    <col min="8" max="8" width="10.8984375" style="83" bestFit="1" customWidth="1"/>
    <col min="9" max="9" width="24.69921875" style="83" customWidth="1"/>
    <col min="10" max="10" width="13.69921875" style="83" customWidth="1"/>
    <col min="11" max="11" width="10.8984375" style="83" bestFit="1" customWidth="1"/>
    <col min="12" max="12" width="10.69921875" style="83" bestFit="1" customWidth="1"/>
    <col min="13" max="13" width="21.5" style="83" customWidth="1"/>
    <col min="14" max="16384" width="10.69921875" style="82"/>
  </cols>
  <sheetData>
    <row r="3" spans="1:14" ht="15.6" x14ac:dyDescent="0.3">
      <c r="A3" s="9"/>
      <c r="B3" s="319"/>
      <c r="C3" s="320"/>
      <c r="D3" s="325" t="s">
        <v>1</v>
      </c>
      <c r="E3" s="326"/>
      <c r="F3" s="326"/>
      <c r="G3" s="326"/>
      <c r="H3" s="326"/>
      <c r="I3" s="326"/>
      <c r="J3" s="326"/>
      <c r="K3" s="327"/>
      <c r="L3" s="319"/>
      <c r="M3" s="320"/>
      <c r="N3"/>
    </row>
    <row r="4" spans="1:14" ht="15.6" x14ac:dyDescent="0.3">
      <c r="A4" s="9"/>
      <c r="B4" s="321"/>
      <c r="C4" s="322"/>
      <c r="D4" s="325" t="s">
        <v>2</v>
      </c>
      <c r="E4" s="326"/>
      <c r="F4" s="326"/>
      <c r="G4" s="326"/>
      <c r="H4" s="326"/>
      <c r="I4" s="326"/>
      <c r="J4" s="326"/>
      <c r="K4" s="327"/>
      <c r="L4" s="321"/>
      <c r="M4" s="322"/>
      <c r="N4"/>
    </row>
    <row r="5" spans="1:14" ht="15.6" x14ac:dyDescent="0.3">
      <c r="A5" s="9"/>
      <c r="B5" s="323"/>
      <c r="C5" s="324"/>
      <c r="D5" s="328" t="s">
        <v>457</v>
      </c>
      <c r="E5" s="329"/>
      <c r="F5" s="329"/>
      <c r="G5" s="329"/>
      <c r="H5" s="329"/>
      <c r="I5" s="329"/>
      <c r="J5" s="329"/>
      <c r="K5" s="330"/>
      <c r="L5" s="323"/>
      <c r="M5" s="324"/>
      <c r="N5"/>
    </row>
    <row r="6" spans="1:14" x14ac:dyDescent="0.25">
      <c r="A6" s="353"/>
      <c r="B6" s="353"/>
      <c r="C6" s="353"/>
      <c r="D6" s="353"/>
      <c r="E6" s="353"/>
      <c r="F6" s="353"/>
      <c r="G6" s="353"/>
      <c r="H6" s="353"/>
      <c r="I6" s="353"/>
      <c r="J6" s="353"/>
      <c r="K6" s="353"/>
      <c r="L6" s="353"/>
      <c r="M6" s="353"/>
      <c r="N6" s="1"/>
    </row>
    <row r="7" spans="1:14" x14ac:dyDescent="0.25">
      <c r="A7" s="9"/>
      <c r="B7" s="228" t="s">
        <v>4</v>
      </c>
      <c r="C7" s="229"/>
      <c r="D7" s="229"/>
      <c r="E7" s="229"/>
      <c r="F7" s="229"/>
      <c r="G7" s="229"/>
      <c r="H7" s="229"/>
      <c r="I7" s="229"/>
      <c r="J7" s="229"/>
      <c r="K7" s="229"/>
      <c r="L7" s="229"/>
      <c r="M7" s="230"/>
      <c r="N7" s="1"/>
    </row>
    <row r="8" spans="1:14" x14ac:dyDescent="0.25">
      <c r="A8" s="9"/>
      <c r="B8" s="231" t="s">
        <v>5</v>
      </c>
      <c r="C8" s="232"/>
      <c r="D8" s="233" t="str">
        <f>'00 VERIFICACIÓN DOC'!Q1</f>
        <v>MC-SA-PMC-006-2024</v>
      </c>
      <c r="E8" s="234"/>
      <c r="F8" s="234"/>
      <c r="G8" s="235"/>
      <c r="H8" s="231" t="s">
        <v>7</v>
      </c>
      <c r="I8" s="232"/>
      <c r="J8" s="358">
        <f>'00 VERIFICACIÓN DOC'!Q5</f>
        <v>45639</v>
      </c>
      <c r="K8" s="359"/>
      <c r="L8" s="359"/>
      <c r="M8" s="360"/>
      <c r="N8" s="1"/>
    </row>
    <row r="9" spans="1:14" x14ac:dyDescent="0.25">
      <c r="A9" s="9"/>
      <c r="B9" s="239" t="s">
        <v>8</v>
      </c>
      <c r="C9" s="240"/>
      <c r="D9" s="243" t="str">
        <f>'00 VERIFICACIÓN DOC'!Q2</f>
        <v>"REALIZAR LAS OBRAS DE PRIMEROS AUXILIOS Y REPARACIONES LOCATIVAS PARA LOS INMUEBLES DENOMINADOS EDIFICIO CENTRAL Y LA TORRE DOCENTE EN EL HOSPITAL SAN JUAN DE DIOS E INSTITUTO MATERNO INFANTIL"</v>
      </c>
      <c r="E9" s="244"/>
      <c r="F9" s="244"/>
      <c r="G9" s="244"/>
      <c r="H9" s="244"/>
      <c r="I9" s="244"/>
      <c r="J9" s="244"/>
      <c r="K9" s="244"/>
      <c r="L9" s="244"/>
      <c r="M9" s="245"/>
      <c r="N9" s="1"/>
    </row>
    <row r="10" spans="1:14" x14ac:dyDescent="0.25">
      <c r="A10" s="9"/>
      <c r="B10" s="241"/>
      <c r="C10" s="242"/>
      <c r="D10" s="246"/>
      <c r="E10" s="247"/>
      <c r="F10" s="247"/>
      <c r="G10" s="247"/>
      <c r="H10" s="247"/>
      <c r="I10" s="247"/>
      <c r="J10" s="247"/>
      <c r="K10" s="247"/>
      <c r="L10" s="247"/>
      <c r="M10" s="248"/>
      <c r="N10" s="1"/>
    </row>
    <row r="11" spans="1:14" x14ac:dyDescent="0.25">
      <c r="A11" s="9"/>
      <c r="B11" s="231" t="s">
        <v>10</v>
      </c>
      <c r="C11" s="232"/>
      <c r="D11" s="249">
        <f>'00 VERIFICACIÓN DOC'!Q3</f>
        <v>980545587</v>
      </c>
      <c r="E11" s="250"/>
      <c r="F11" s="250"/>
      <c r="G11" s="251"/>
      <c r="H11" s="252" t="s">
        <v>11</v>
      </c>
      <c r="I11" s="253"/>
      <c r="J11" s="254">
        <f>'00 VERIFICACIÓN DOC'!Q4</f>
        <v>754.26583615384618</v>
      </c>
      <c r="K11" s="338"/>
      <c r="L11" s="338"/>
      <c r="M11" s="339"/>
      <c r="N11" s="1"/>
    </row>
    <row r="12" spans="1:14" x14ac:dyDescent="0.25">
      <c r="A12" s="9"/>
      <c r="B12" s="24"/>
      <c r="C12" s="24"/>
      <c r="D12" s="9"/>
      <c r="E12" s="9"/>
      <c r="F12" s="9"/>
      <c r="G12" s="9"/>
      <c r="H12" s="9"/>
      <c r="I12" s="9"/>
      <c r="J12" s="9"/>
      <c r="K12" s="9"/>
      <c r="L12" s="9"/>
      <c r="M12" s="9"/>
      <c r="N12" s="1"/>
    </row>
    <row r="13" spans="1:14" x14ac:dyDescent="0.25">
      <c r="A13" s="9"/>
      <c r="B13" s="390" t="s">
        <v>12</v>
      </c>
      <c r="C13" s="391"/>
      <c r="D13" s="391"/>
      <c r="E13" s="391"/>
      <c r="F13" s="391"/>
      <c r="G13" s="391"/>
      <c r="H13" s="391"/>
      <c r="I13" s="391"/>
      <c r="J13" s="391"/>
      <c r="K13" s="391"/>
      <c r="L13" s="391"/>
      <c r="M13" s="392"/>
      <c r="N13" s="1"/>
    </row>
    <row r="14" spans="1:14" s="61" customFormat="1" x14ac:dyDescent="0.3">
      <c r="A14" s="55"/>
      <c r="B14" s="344" t="s">
        <v>13</v>
      </c>
      <c r="C14" s="345"/>
      <c r="D14" s="316" t="str">
        <f>'00 VERIFICACIÓN DOC'!R2</f>
        <v>LUIS CARLOS OROZCO CASTRO</v>
      </c>
      <c r="E14" s="316"/>
      <c r="F14" s="316"/>
      <c r="G14" s="316"/>
      <c r="H14" s="331" t="s">
        <v>15</v>
      </c>
      <c r="I14" s="332"/>
      <c r="J14" s="335">
        <f>'00 VERIFICACIÓN DOC'!R5</f>
        <v>1110549948</v>
      </c>
      <c r="K14" s="336"/>
      <c r="L14" s="336"/>
      <c r="M14" s="337"/>
      <c r="N14" s="55"/>
    </row>
    <row r="15" spans="1:14" s="61" customFormat="1" x14ac:dyDescent="0.3">
      <c r="A15" s="55"/>
      <c r="B15" s="346"/>
      <c r="C15" s="347"/>
      <c r="D15" s="348"/>
      <c r="E15" s="348"/>
      <c r="F15" s="348"/>
      <c r="G15" s="348"/>
      <c r="H15" s="333" t="s">
        <v>16</v>
      </c>
      <c r="I15" s="334"/>
      <c r="J15" s="233" t="str">
        <f>'00 VERIFICACIÓN DOC'!R3</f>
        <v>70202-326327 TLM</v>
      </c>
      <c r="K15" s="234"/>
      <c r="L15" s="234"/>
      <c r="M15" s="235"/>
      <c r="N15" s="55"/>
    </row>
    <row r="16" spans="1:14" s="61" customFormat="1" x14ac:dyDescent="0.3">
      <c r="A16" s="55"/>
      <c r="B16" s="315" t="s">
        <v>135</v>
      </c>
      <c r="C16" s="315"/>
      <c r="D16" s="316" t="str">
        <f>'00 VERIFICACIÓN DOC'!R1</f>
        <v>CONSORCIO OBRAS DICO</v>
      </c>
      <c r="E16" s="316"/>
      <c r="F16" s="316"/>
      <c r="G16" s="316"/>
      <c r="H16" s="317" t="s">
        <v>136</v>
      </c>
      <c r="I16" s="318"/>
      <c r="J16" s="312" t="str">
        <f>'00 VERIFICACIÓN DOC'!R4</f>
        <v>CYCO INGENIERÍA S.A.S.</v>
      </c>
      <c r="K16" s="313"/>
      <c r="L16" s="313"/>
      <c r="M16" s="314"/>
      <c r="N16" s="55"/>
    </row>
    <row r="17" spans="1:14" s="61" customFormat="1" x14ac:dyDescent="0.3">
      <c r="A17" s="55"/>
      <c r="B17" s="315"/>
      <c r="C17" s="315"/>
      <c r="D17" s="316"/>
      <c r="E17" s="316"/>
      <c r="F17" s="316"/>
      <c r="G17" s="316"/>
      <c r="H17" s="317" t="s">
        <v>136</v>
      </c>
      <c r="I17" s="318"/>
      <c r="J17" s="312" t="str">
        <f>'00 VERIFICACIÓN DOC'!R11</f>
        <v>DIEGO FERNANDO CÉSPEDES CONTRERAS</v>
      </c>
      <c r="K17" s="313"/>
      <c r="L17" s="313"/>
      <c r="M17" s="314"/>
      <c r="N17" s="55"/>
    </row>
    <row r="18" spans="1:14" s="61" customFormat="1" x14ac:dyDescent="0.3">
      <c r="A18" s="55"/>
      <c r="B18" s="315"/>
      <c r="C18" s="315"/>
      <c r="D18" s="316"/>
      <c r="E18" s="316"/>
      <c r="F18" s="316"/>
      <c r="G18" s="316"/>
      <c r="H18" s="317" t="s">
        <v>136</v>
      </c>
      <c r="I18" s="318"/>
      <c r="J18" s="312" t="str">
        <f>'00 VERIFICACIÓN DOC'!R15</f>
        <v>N/A</v>
      </c>
      <c r="K18" s="313"/>
      <c r="L18" s="313"/>
      <c r="M18" s="314"/>
      <c r="N18" s="55"/>
    </row>
    <row r="19" spans="1:14" s="61" customFormat="1" x14ac:dyDescent="0.3">
      <c r="A19" s="55"/>
      <c r="B19" s="315"/>
      <c r="C19" s="315"/>
      <c r="D19" s="316"/>
      <c r="E19" s="316"/>
      <c r="F19" s="316"/>
      <c r="G19" s="316"/>
      <c r="H19" s="317" t="s">
        <v>136</v>
      </c>
      <c r="I19" s="318"/>
      <c r="J19" s="312" t="str">
        <f>'00 VERIFICACIÓN DOC'!R16</f>
        <v>N/A</v>
      </c>
      <c r="K19" s="313"/>
      <c r="L19" s="313"/>
      <c r="M19" s="314"/>
      <c r="N19" s="55"/>
    </row>
    <row r="20" spans="1:14" s="61" customFormat="1" x14ac:dyDescent="0.3">
      <c r="A20" s="55"/>
      <c r="B20" s="315"/>
      <c r="C20" s="315"/>
      <c r="D20" s="316"/>
      <c r="E20" s="316"/>
      <c r="F20" s="316"/>
      <c r="G20" s="316"/>
      <c r="H20" s="317" t="s">
        <v>136</v>
      </c>
      <c r="I20" s="318"/>
      <c r="J20" s="312" t="str">
        <f>'00 VERIFICACIÓN DOC'!R17</f>
        <v>N/A</v>
      </c>
      <c r="K20" s="313"/>
      <c r="L20" s="313"/>
      <c r="M20" s="314"/>
      <c r="N20" s="55"/>
    </row>
    <row r="21" spans="1:14" s="61" customFormat="1" x14ac:dyDescent="0.3">
      <c r="A21" s="55"/>
      <c r="B21" s="310" t="s">
        <v>29</v>
      </c>
      <c r="C21" s="311"/>
      <c r="D21" s="35" t="s">
        <v>30</v>
      </c>
      <c r="E21" s="36" t="str">
        <f>'00 VERIFICACIÓN DOC'!F20</f>
        <v>_</v>
      </c>
      <c r="F21" s="35" t="s">
        <v>32</v>
      </c>
      <c r="G21" s="36" t="str">
        <f>'00 VERIFICACIÓN DOC'!H20</f>
        <v>X</v>
      </c>
      <c r="H21" s="357" t="s">
        <v>16</v>
      </c>
      <c r="I21" s="331"/>
      <c r="J21" s="316">
        <f>'00 VERIFICACIÓN DOC'!R22</f>
        <v>0</v>
      </c>
      <c r="K21" s="316"/>
      <c r="L21" s="316"/>
      <c r="M21" s="316"/>
      <c r="N21" s="55"/>
    </row>
    <row r="22" spans="1:14" x14ac:dyDescent="0.25">
      <c r="A22" s="9"/>
      <c r="B22" s="9"/>
      <c r="C22" s="9"/>
      <c r="D22" s="9"/>
      <c r="E22" s="9"/>
      <c r="F22" s="9"/>
      <c r="G22" s="9"/>
      <c r="H22" s="9"/>
      <c r="I22" s="9"/>
      <c r="J22" s="9"/>
      <c r="K22" s="9"/>
      <c r="L22" s="9"/>
      <c r="M22" s="27"/>
      <c r="N22" s="1"/>
    </row>
    <row r="23" spans="1:14" x14ac:dyDescent="0.25">
      <c r="A23" s="9"/>
      <c r="B23" s="307" t="s">
        <v>458</v>
      </c>
      <c r="C23" s="307"/>
      <c r="D23" s="307"/>
      <c r="E23" s="307"/>
      <c r="F23" s="307"/>
      <c r="G23" s="307"/>
      <c r="H23" s="307"/>
      <c r="I23" s="307"/>
      <c r="J23" s="307"/>
      <c r="K23" s="306"/>
      <c r="L23" s="306"/>
      <c r="M23" s="306"/>
      <c r="N23" s="1"/>
    </row>
    <row r="24" spans="1:14" x14ac:dyDescent="0.25">
      <c r="A24" s="9"/>
      <c r="B24" s="388" t="s">
        <v>459</v>
      </c>
      <c r="C24" s="584"/>
      <c r="D24" s="584"/>
      <c r="E24" s="584"/>
      <c r="F24" s="584"/>
      <c r="G24" s="584"/>
      <c r="H24" s="584"/>
      <c r="I24" s="584"/>
      <c r="J24" s="584"/>
      <c r="K24" s="309" t="s">
        <v>139</v>
      </c>
      <c r="L24" s="309"/>
      <c r="M24" s="139" t="s">
        <v>40</v>
      </c>
      <c r="N24" s="1"/>
    </row>
    <row r="25" spans="1:14" x14ac:dyDescent="0.25">
      <c r="A25" s="9"/>
      <c r="B25" s="388" t="s">
        <v>460</v>
      </c>
      <c r="C25" s="584"/>
      <c r="D25" s="584"/>
      <c r="E25" s="584"/>
      <c r="F25" s="584"/>
      <c r="G25" s="584"/>
      <c r="H25" s="584"/>
      <c r="I25" s="584"/>
      <c r="J25" s="584"/>
      <c r="K25" s="309" t="s">
        <v>139</v>
      </c>
      <c r="L25" s="309"/>
      <c r="M25" s="139" t="s">
        <v>40</v>
      </c>
      <c r="N25" s="1"/>
    </row>
    <row r="26" spans="1:14" x14ac:dyDescent="0.25">
      <c r="A26" s="9"/>
      <c r="B26" s="30"/>
      <c r="C26" s="30"/>
      <c r="D26" s="30"/>
      <c r="E26" s="30"/>
      <c r="F26" s="30"/>
      <c r="G26" s="30"/>
      <c r="H26" s="30"/>
      <c r="I26" s="11"/>
      <c r="J26" s="140"/>
      <c r="K26" s="11"/>
      <c r="L26" s="11"/>
      <c r="M26" s="140"/>
      <c r="N26" s="1"/>
    </row>
    <row r="27" spans="1:14" x14ac:dyDescent="0.25">
      <c r="A27" s="9"/>
      <c r="B27" s="387" t="s">
        <v>383</v>
      </c>
      <c r="C27" s="387"/>
      <c r="D27" s="630"/>
      <c r="E27" s="630"/>
      <c r="F27" s="630"/>
      <c r="G27" s="630"/>
      <c r="H27" s="630"/>
      <c r="I27" s="630"/>
      <c r="J27" s="630"/>
      <c r="K27" s="630"/>
      <c r="L27" s="630"/>
      <c r="M27" s="630"/>
      <c r="N27" s="1"/>
    </row>
    <row r="28" spans="1:14" x14ac:dyDescent="0.25">
      <c r="A28" s="9"/>
      <c r="B28" s="30"/>
      <c r="C28" s="30"/>
      <c r="D28" s="30"/>
      <c r="E28" s="30"/>
      <c r="F28" s="30"/>
      <c r="G28" s="30"/>
      <c r="H28" s="30"/>
      <c r="I28" s="30"/>
      <c r="J28" s="30"/>
      <c r="K28" s="30"/>
      <c r="L28" s="30"/>
      <c r="M28" s="30"/>
      <c r="N28" s="1"/>
    </row>
    <row r="29" spans="1:14" ht="13.95" customHeight="1" x14ac:dyDescent="0.25">
      <c r="A29" s="25"/>
      <c r="B29" s="351" t="s">
        <v>148</v>
      </c>
      <c r="C29" s="351"/>
      <c r="D29" s="352" t="s">
        <v>461</v>
      </c>
      <c r="E29" s="352"/>
      <c r="F29" s="352"/>
      <c r="G29" s="352"/>
      <c r="H29" s="352"/>
      <c r="I29" s="352"/>
      <c r="J29" s="352"/>
      <c r="K29" s="352"/>
      <c r="L29" s="352"/>
      <c r="M29" s="352"/>
      <c r="N29" s="1"/>
    </row>
    <row r="30" spans="1:14" x14ac:dyDescent="0.25">
      <c r="A30" s="25"/>
      <c r="B30" s="351"/>
      <c r="C30" s="351"/>
      <c r="D30" s="352"/>
      <c r="E30" s="352"/>
      <c r="F30" s="352"/>
      <c r="G30" s="352"/>
      <c r="H30" s="352"/>
      <c r="I30" s="352"/>
      <c r="J30" s="352"/>
      <c r="K30" s="352"/>
      <c r="L30" s="352"/>
      <c r="M30" s="352"/>
      <c r="N30" s="1"/>
    </row>
    <row r="31" spans="1:14" x14ac:dyDescent="0.25">
      <c r="A31" s="9"/>
      <c r="B31" s="351"/>
      <c r="C31" s="351"/>
      <c r="D31" s="352"/>
      <c r="E31" s="352"/>
      <c r="F31" s="352"/>
      <c r="G31" s="352"/>
      <c r="H31" s="352"/>
      <c r="I31" s="352"/>
      <c r="J31" s="352"/>
      <c r="K31" s="352"/>
      <c r="L31" s="352"/>
      <c r="M31" s="352"/>
      <c r="N31" s="1"/>
    </row>
    <row r="32" spans="1:14" x14ac:dyDescent="0.25">
      <c r="A32" s="9"/>
      <c r="B32" s="351"/>
      <c r="C32" s="351"/>
      <c r="D32" s="352"/>
      <c r="E32" s="352"/>
      <c r="F32" s="352"/>
      <c r="G32" s="352"/>
      <c r="H32" s="352"/>
      <c r="I32" s="352"/>
      <c r="J32" s="352"/>
      <c r="K32" s="352"/>
      <c r="L32" s="352"/>
      <c r="M32" s="352"/>
      <c r="N32" s="1"/>
    </row>
    <row r="33" spans="1:13" s="105" customFormat="1" ht="13.2" customHeight="1" x14ac:dyDescent="0.3">
      <c r="A33" s="26"/>
      <c r="B33" s="26"/>
      <c r="C33" s="26"/>
      <c r="D33" s="26"/>
      <c r="E33" s="26"/>
      <c r="F33" s="26"/>
      <c r="G33" s="26"/>
      <c r="H33" s="26"/>
      <c r="I33" s="26"/>
      <c r="J33" s="26"/>
      <c r="K33" s="26"/>
      <c r="L33" s="26"/>
      <c r="M33" s="26"/>
    </row>
    <row r="34" spans="1:13" s="86" customFormat="1" ht="16.2" customHeight="1" x14ac:dyDescent="0.35">
      <c r="A34" s="25"/>
      <c r="B34" s="25"/>
      <c r="C34" s="25"/>
      <c r="D34" s="25"/>
      <c r="E34" s="25"/>
      <c r="F34" s="25"/>
      <c r="G34" s="25"/>
      <c r="H34" s="25"/>
      <c r="I34" s="349" t="s">
        <v>69</v>
      </c>
      <c r="J34" s="349"/>
      <c r="K34" s="349"/>
      <c r="L34" s="350"/>
      <c r="M34" s="131" t="s">
        <v>150</v>
      </c>
    </row>
    <row r="35" spans="1:13" s="86" customFormat="1" ht="16.2" customHeight="1" x14ac:dyDescent="0.35">
      <c r="A35" s="25"/>
      <c r="B35" s="25"/>
      <c r="C35" s="25"/>
      <c r="D35" s="25"/>
      <c r="E35" s="25"/>
      <c r="F35" s="25"/>
      <c r="G35" s="25"/>
      <c r="H35" s="25"/>
      <c r="I35" s="9"/>
      <c r="J35" s="9"/>
      <c r="K35" s="9"/>
      <c r="L35" s="9"/>
      <c r="M35" s="9"/>
    </row>
  </sheetData>
  <sheetProtection algorithmName="SHA-512" hashValue="ogBZOTuKyZvesV3xFaDwSMunoXniPAWVjdsq77Ub4r6el8BMCYCKHUeAoWqMTlnjZ7zjjSBHE1YdJn18lpSf7A==" saltValue="Qfk7aHG3PrPZts6LcQNcUQ==" spinCount="100000" sheet="1" objects="1" scenarios="1" selectLockedCells="1" selectUnlockedCells="1"/>
  <mergeCells count="49">
    <mergeCell ref="B9:C10"/>
    <mergeCell ref="D9:M10"/>
    <mergeCell ref="B3:C5"/>
    <mergeCell ref="D3:K3"/>
    <mergeCell ref="L3:M5"/>
    <mergeCell ref="D4:K4"/>
    <mergeCell ref="D5:K5"/>
    <mergeCell ref="A6:M6"/>
    <mergeCell ref="B7:M7"/>
    <mergeCell ref="B8:C8"/>
    <mergeCell ref="D8:G8"/>
    <mergeCell ref="H8:I8"/>
    <mergeCell ref="J8:M8"/>
    <mergeCell ref="B11:C11"/>
    <mergeCell ref="D11:G11"/>
    <mergeCell ref="H11:I11"/>
    <mergeCell ref="J11:M11"/>
    <mergeCell ref="B13:M13"/>
    <mergeCell ref="J15:M15"/>
    <mergeCell ref="B16:C20"/>
    <mergeCell ref="D16:G20"/>
    <mergeCell ref="H16:I16"/>
    <mergeCell ref="J16:M16"/>
    <mergeCell ref="H17:I17"/>
    <mergeCell ref="J17:M17"/>
    <mergeCell ref="H18:I18"/>
    <mergeCell ref="J18:M18"/>
    <mergeCell ref="H19:I19"/>
    <mergeCell ref="B14:C15"/>
    <mergeCell ref="D14:G15"/>
    <mergeCell ref="H14:I14"/>
    <mergeCell ref="J14:M14"/>
    <mergeCell ref="H15:I15"/>
    <mergeCell ref="B23:M23"/>
    <mergeCell ref="B24:J24"/>
    <mergeCell ref="K24:L24"/>
    <mergeCell ref="J19:M19"/>
    <mergeCell ref="H20:I20"/>
    <mergeCell ref="J20:M20"/>
    <mergeCell ref="B21:C21"/>
    <mergeCell ref="H21:I21"/>
    <mergeCell ref="J21:M21"/>
    <mergeCell ref="I34:L34"/>
    <mergeCell ref="B25:J25"/>
    <mergeCell ref="K25:L25"/>
    <mergeCell ref="B27:C27"/>
    <mergeCell ref="D27:M27"/>
    <mergeCell ref="B29:C32"/>
    <mergeCell ref="D29:M32"/>
  </mergeCells>
  <conditionalFormatting sqref="J26">
    <cfRule type="cellIs" dxfId="5" priority="19" operator="equal">
      <formula>"NO"</formula>
    </cfRule>
    <cfRule type="cellIs" dxfId="4" priority="20" operator="equal">
      <formula>"SI"</formula>
    </cfRule>
  </conditionalFormatting>
  <conditionalFormatting sqref="M24:M26">
    <cfRule type="cellIs" dxfId="3" priority="1" operator="equal">
      <formula>"NO"</formula>
    </cfRule>
    <cfRule type="cellIs" dxfId="2" priority="2" operator="equal">
      <formula>"SI"</formula>
    </cfRule>
  </conditionalFormatting>
  <conditionalFormatting sqref="M34">
    <cfRule type="cellIs" dxfId="1" priority="21" operator="equal">
      <formula>"NO CUMPLE"</formula>
    </cfRule>
    <cfRule type="cellIs" dxfId="0" priority="22" operator="equal">
      <formula>"CUMPLE"</formula>
    </cfRule>
  </conditionalFormatting>
  <dataValidations count="3">
    <dataValidation type="list" allowBlank="1" showInputMessage="1" showErrorMessage="1" sqref="M24:M25" xr:uid="{E5572A3C-564D-477D-8863-75E54B2625EF}">
      <formula1>"SI, NO, POR REVISAR, NO APLICA"</formula1>
    </dataValidation>
    <dataValidation type="list" allowBlank="1" showInputMessage="1" showErrorMessage="1" sqref="J26 M26" xr:uid="{249F5C33-A44A-4618-B9DA-531910054C4B}">
      <formula1>"SI, NO"</formula1>
    </dataValidation>
    <dataValidation type="list" allowBlank="1" showInputMessage="1" showErrorMessage="1" sqref="M34" xr:uid="{25B3DD36-FF2B-4D6B-A011-048789BA4E2E}">
      <formula1>"CUMPLE, NO CUMPLE, PENDIENTE"</formula1>
    </dataValidation>
  </dataValidations>
  <printOptions horizontalCentered="1"/>
  <pageMargins left="0.7" right="0.7" top="0.75" bottom="0.75" header="0.3" footer="0.3"/>
  <pageSetup paperSize="9" scale="68"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b7e0731d-9663-4183-a5d5-0461a4b293d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13C567163CB7842BE29B925C019B8F0" ma:contentTypeVersion="14" ma:contentTypeDescription="Crear nuevo documento." ma:contentTypeScope="" ma:versionID="7cd2d74a3f8f7851583d97a62b90ebe8">
  <xsd:schema xmlns:xsd="http://www.w3.org/2001/XMLSchema" xmlns:xs="http://www.w3.org/2001/XMLSchema" xmlns:p="http://schemas.microsoft.com/office/2006/metadata/properties" xmlns:ns3="b7e0731d-9663-4183-a5d5-0461a4b293d2" xmlns:ns4="c0842231-d795-4fb3-bf10-45076c56ab7e" targetNamespace="http://schemas.microsoft.com/office/2006/metadata/properties" ma:root="true" ma:fieldsID="cf691801e4497339a3a0a6c3e3619620" ns3:_="" ns4:_="">
    <xsd:import namespace="b7e0731d-9663-4183-a5d5-0461a4b293d2"/>
    <xsd:import namespace="c0842231-d795-4fb3-bf10-45076c56ab7e"/>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_activity"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7e0731d-9663-4183-a5d5-0461a4b293d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_activity" ma:index="18" nillable="true" ma:displayName="_activity" ma:hidden="true" ma:internalName="_activity">
      <xsd:simpleType>
        <xsd:restriction base="dms:Note"/>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ystemTags" ma:index="21"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842231-d795-4fb3-bf10-45076c56ab7e"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D45880-103D-4EFF-9D63-5AB7937F5054}">
  <ds:schemaRefs>
    <ds:schemaRef ds:uri="http://schemas.microsoft.com/sharepoint/v3/contenttype/forms"/>
  </ds:schemaRefs>
</ds:datastoreItem>
</file>

<file path=customXml/itemProps2.xml><?xml version="1.0" encoding="utf-8"?>
<ds:datastoreItem xmlns:ds="http://schemas.openxmlformats.org/officeDocument/2006/customXml" ds:itemID="{0E82C719-4BCF-48F7-A733-D61719A0E325}">
  <ds:schemaRefs>
    <ds:schemaRef ds:uri="http://schemas.microsoft.com/office/2006/metadata/properties"/>
    <ds:schemaRef ds:uri="http://schemas.microsoft.com/office/infopath/2007/PartnerControls"/>
    <ds:schemaRef ds:uri="b7e0731d-9663-4183-a5d5-0461a4b293d2"/>
  </ds:schemaRefs>
</ds:datastoreItem>
</file>

<file path=customXml/itemProps3.xml><?xml version="1.0" encoding="utf-8"?>
<ds:datastoreItem xmlns:ds="http://schemas.openxmlformats.org/officeDocument/2006/customXml" ds:itemID="{828C0862-6B55-45C8-AD5F-D81ED2B0E0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7e0731d-9663-4183-a5d5-0461a4b293d2"/>
    <ds:schemaRef ds:uri="c0842231-d795-4fb3-bf10-45076c56ab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22</vt:i4>
      </vt:variant>
      <vt:variant>
        <vt:lpstr>Rangos con nombre</vt:lpstr>
      </vt:variant>
      <vt:variant>
        <vt:i4>14</vt:i4>
      </vt:variant>
    </vt:vector>
  </HeadingPairs>
  <TitlesOfParts>
    <vt:vector size="36" baseType="lpstr">
      <vt:lpstr>00 VERIFICACIÓN DOC</vt:lpstr>
      <vt:lpstr>FORMATO 1</vt:lpstr>
      <vt:lpstr>FORMATO 2</vt:lpstr>
      <vt:lpstr>FORMATO 3- EXPERIENCIA</vt:lpstr>
      <vt:lpstr>FORMATO 3- EXPERIENCIA (2)</vt:lpstr>
      <vt:lpstr>FORMATO 5- CAPACIDAD RESIDUAL</vt:lpstr>
      <vt:lpstr>FORMATO 6- SEGURIDAD</vt:lpstr>
      <vt:lpstr>FORMATO 7- FACTOR DE CALIDAD</vt:lpstr>
      <vt:lpstr>FORMATO 8- VINCULACIÓN </vt:lpstr>
      <vt:lpstr>FORMATO 9</vt:lpstr>
      <vt:lpstr>FORMATO 10A</vt:lpstr>
      <vt:lpstr>FORMATO 10B</vt:lpstr>
      <vt:lpstr>FORMATO 10C</vt:lpstr>
      <vt:lpstr>FORMATO 10D</vt:lpstr>
      <vt:lpstr>FORMATO 10E</vt:lpstr>
      <vt:lpstr>FORMATO 10F</vt:lpstr>
      <vt:lpstr>FORMATO 10G</vt:lpstr>
      <vt:lpstr>FORMATO 10H</vt:lpstr>
      <vt:lpstr>FORMATO 11</vt:lpstr>
      <vt:lpstr>FORMATO 12</vt:lpstr>
      <vt:lpstr>FORMATO 13</vt:lpstr>
      <vt:lpstr>FORMATO 14</vt:lpstr>
      <vt:lpstr>'00 VERIFICACIÓN DOC'!Área_de_impresión</vt:lpstr>
      <vt:lpstr>'FORMATO 1'!Área_de_impresión</vt:lpstr>
      <vt:lpstr>'FORMATO 11'!Área_de_impresión</vt:lpstr>
      <vt:lpstr>'FORMATO 12'!Área_de_impresión</vt:lpstr>
      <vt:lpstr>'FORMATO 13'!Área_de_impresión</vt:lpstr>
      <vt:lpstr>'FORMATO 14'!Área_de_impresión</vt:lpstr>
      <vt:lpstr>'FORMATO 2'!Área_de_impresión</vt:lpstr>
      <vt:lpstr>'FORMATO 3- EXPERIENCIA'!Área_de_impresión</vt:lpstr>
      <vt:lpstr>'FORMATO 3- EXPERIENCIA (2)'!Área_de_impresión</vt:lpstr>
      <vt:lpstr>'FORMATO 5- CAPACIDAD RESIDUAL'!Área_de_impresión</vt:lpstr>
      <vt:lpstr>'FORMATO 7- FACTOR DE CALIDAD'!Área_de_impresión</vt:lpstr>
      <vt:lpstr>'FORMATO 8- VINCULACIÓN '!Área_de_impresión</vt:lpstr>
      <vt:lpstr>'FORMATO 9'!Área_de_impresión</vt:lpstr>
      <vt:lpstr>'00 VERIFICACIÓN DOC'!Títulos_a_imprimir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Maria Carolina Escobar Solano</cp:lastModifiedBy>
  <cp:revision/>
  <cp:lastPrinted>2024-12-16T22:40:41Z</cp:lastPrinted>
  <dcterms:created xsi:type="dcterms:W3CDTF">2021-11-01T17:07:50Z</dcterms:created>
  <dcterms:modified xsi:type="dcterms:W3CDTF">2024-12-21T03:56:04Z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0x010100813C567163CB7842BE29B925C019B8F0</vt:lpwstr>
  </property>
</Properties>
</file>