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lopezr\Desktop\ADECUACIONES\Nueva carpeta\"/>
    </mc:Choice>
  </mc:AlternateContent>
  <xr:revisionPtr revIDLastSave="0" documentId="8_{68E728FC-8B92-4795-A2D3-881D183D55E4}" xr6:coauthVersionLast="44" xr6:coauthVersionMax="44" xr10:uidLastSave="{00000000-0000-0000-0000-000000000000}"/>
  <bookViews>
    <workbookView xWindow="-120" yWindow="-120" windowWidth="20730" windowHeight="11160" firstSheet="2" activeTab="9" xr2:uid="{00000000-000D-0000-FFFF-FFFF00000000}"/>
  </bookViews>
  <sheets>
    <sheet name="DETALLE PRESUPUESTO OFICIAL" sheetId="3" r:id="rId1"/>
    <sheet name="AU PLAN A" sheetId="1" state="hidden" r:id="rId2"/>
    <sheet name="AU Z1" sheetId="4" r:id="rId3"/>
    <sheet name="AU Z2" sheetId="5" r:id="rId4"/>
    <sheet name="AU Z3" sheetId="6" r:id="rId5"/>
    <sheet name="AU Z4" sheetId="19" r:id="rId6"/>
    <sheet name="AU Z5" sheetId="8" r:id="rId7"/>
    <sheet name="AU Z6" sheetId="9" r:id="rId8"/>
    <sheet name="AU Z7" sheetId="10" r:id="rId9"/>
    <sheet name="AU Z8" sheetId="11" r:id="rId10"/>
    <sheet name="AU Z9" sheetId="12" r:id="rId11"/>
    <sheet name="AU Z10" sheetId="13" r:id="rId12"/>
    <sheet name="AU Z11" sheetId="14" r:id="rId13"/>
    <sheet name="AU Z12" sheetId="15" r:id="rId14"/>
    <sheet name="AU Z13" sheetId="16" r:id="rId15"/>
    <sheet name="AU Z14" sheetId="17" r:id="rId16"/>
    <sheet name="AU Z15A" sheetId="20" r:id="rId17"/>
    <sheet name="AU Z15B- AMAZONAS" sheetId="21" r:id="rId18"/>
  </sheets>
  <definedNames>
    <definedName name="_xlnm.Print_Area" localSheetId="1">'AU PLAN A'!$B$1:$AM$78</definedName>
    <definedName name="_xlnm.Print_Area" localSheetId="2">'AU Z1'!$B$1:$I$78</definedName>
    <definedName name="_xlnm.Print_Area" localSheetId="11">'AU Z10'!$B$1:$I$78</definedName>
    <definedName name="_xlnm.Print_Area" localSheetId="12">'AU Z11'!$B$1:$I$78</definedName>
    <definedName name="_xlnm.Print_Area" localSheetId="13">'AU Z12'!$B$1:$I$78</definedName>
    <definedName name="_xlnm.Print_Area" localSheetId="14">'AU Z13'!$B$1:$I$78</definedName>
    <definedName name="_xlnm.Print_Area" localSheetId="15">'AU Z14'!$B$1:$I$78</definedName>
    <definedName name="_xlnm.Print_Area" localSheetId="16">'AU Z15A'!$B$1:$I$78</definedName>
    <definedName name="_xlnm.Print_Area" localSheetId="17">'AU Z15B- AMAZONAS'!$B$1:$I$78</definedName>
    <definedName name="_xlnm.Print_Area" localSheetId="3">'AU Z2'!$B$1:$I$78</definedName>
    <definedName name="_xlnm.Print_Area" localSheetId="4">'AU Z3'!$B$1:$I$78</definedName>
    <definedName name="_xlnm.Print_Area" localSheetId="5">'AU Z4'!$B$1:$I$78</definedName>
    <definedName name="_xlnm.Print_Area" localSheetId="6">'AU Z5'!$B$1:$I$78</definedName>
    <definedName name="_xlnm.Print_Area" localSheetId="7">'AU Z6'!$B$1:$I$78</definedName>
    <definedName name="_xlnm.Print_Area" localSheetId="8">'AU Z7'!$B$1:$I$78</definedName>
    <definedName name="_xlnm.Print_Area" localSheetId="9">'AU Z8'!$B$1:$I$78</definedName>
    <definedName name="_xlnm.Print_Area" localSheetId="10">'AU Z9'!$B$1:$I$78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6" i="21" l="1"/>
  <c r="I65" i="21"/>
  <c r="I75" i="21" s="1"/>
  <c r="I60" i="21"/>
  <c r="I59" i="21"/>
  <c r="I58" i="21"/>
  <c r="I57" i="21"/>
  <c r="I53" i="21"/>
  <c r="I52" i="21"/>
  <c r="I51" i="21"/>
  <c r="I50" i="21"/>
  <c r="I49" i="21"/>
  <c r="E45" i="21"/>
  <c r="E44" i="21"/>
  <c r="I44" i="21" s="1"/>
  <c r="E41" i="21"/>
  <c r="E40" i="21"/>
  <c r="E39" i="21"/>
  <c r="E32" i="21"/>
  <c r="E31" i="21"/>
  <c r="E27" i="21"/>
  <c r="E26" i="21"/>
  <c r="E25" i="21"/>
  <c r="E24" i="21"/>
  <c r="E20" i="21"/>
  <c r="I20" i="21" s="1"/>
  <c r="E19" i="21"/>
  <c r="I19" i="21" s="1"/>
  <c r="E18" i="21"/>
  <c r="I18" i="21" s="1"/>
  <c r="E17" i="21"/>
  <c r="I17" i="21" s="1"/>
  <c r="H16" i="21"/>
  <c r="H45" i="21" s="1"/>
  <c r="I45" i="21" s="1"/>
  <c r="E16" i="21"/>
  <c r="E15" i="21"/>
  <c r="I15" i="21" s="1"/>
  <c r="H67" i="20"/>
  <c r="I72" i="20" s="1"/>
  <c r="I73" i="20" s="1"/>
  <c r="I59" i="20"/>
  <c r="I58" i="20"/>
  <c r="I57" i="20"/>
  <c r="I53" i="20"/>
  <c r="I52" i="20"/>
  <c r="I51" i="20"/>
  <c r="I50" i="20"/>
  <c r="I49" i="20"/>
  <c r="E45" i="20"/>
  <c r="E44" i="20"/>
  <c r="I44" i="20" s="1"/>
  <c r="E41" i="20"/>
  <c r="E40" i="20"/>
  <c r="E39" i="20"/>
  <c r="E32" i="20"/>
  <c r="E31" i="20"/>
  <c r="E27" i="20"/>
  <c r="E26" i="20"/>
  <c r="E25" i="20"/>
  <c r="E24" i="20"/>
  <c r="E20" i="20"/>
  <c r="I20" i="20" s="1"/>
  <c r="E19" i="20"/>
  <c r="I19" i="20" s="1"/>
  <c r="I18" i="20"/>
  <c r="E18" i="20"/>
  <c r="E17" i="20"/>
  <c r="I17" i="20" s="1"/>
  <c r="H16" i="20"/>
  <c r="H42" i="20" s="1"/>
  <c r="I42" i="20" s="1"/>
  <c r="E16" i="20"/>
  <c r="E15" i="20"/>
  <c r="I15" i="20" s="1"/>
  <c r="I65" i="19"/>
  <c r="I75" i="19" s="1"/>
  <c r="I59" i="19"/>
  <c r="I58" i="19"/>
  <c r="I57" i="19"/>
  <c r="I53" i="19"/>
  <c r="I52" i="19"/>
  <c r="I51" i="19"/>
  <c r="I49" i="19"/>
  <c r="E45" i="19"/>
  <c r="E44" i="19"/>
  <c r="I44" i="19" s="1"/>
  <c r="E41" i="19"/>
  <c r="E40" i="19"/>
  <c r="E39" i="19"/>
  <c r="E32" i="19"/>
  <c r="E31" i="19"/>
  <c r="E27" i="19"/>
  <c r="E26" i="19"/>
  <c r="E25" i="19"/>
  <c r="E24" i="19"/>
  <c r="E20" i="19"/>
  <c r="I20" i="19" s="1"/>
  <c r="E19" i="19"/>
  <c r="I19" i="19" s="1"/>
  <c r="E18" i="19"/>
  <c r="I18" i="19" s="1"/>
  <c r="E17" i="19"/>
  <c r="I17" i="19" s="1"/>
  <c r="H16" i="19"/>
  <c r="H45" i="19" s="1"/>
  <c r="I45" i="19" s="1"/>
  <c r="E16" i="19"/>
  <c r="E15" i="19"/>
  <c r="I15" i="19" s="1"/>
  <c r="H33" i="19" l="1"/>
  <c r="I33" i="19" s="1"/>
  <c r="I54" i="20"/>
  <c r="I16" i="21"/>
  <c r="I21" i="21" s="1"/>
  <c r="I37" i="21" s="1"/>
  <c r="I60" i="20" s="1"/>
  <c r="I61" i="20" s="1"/>
  <c r="H42" i="21"/>
  <c r="I42" i="21" s="1"/>
  <c r="H27" i="19"/>
  <c r="I27" i="19" s="1"/>
  <c r="H38" i="19"/>
  <c r="I38" i="19" s="1"/>
  <c r="H43" i="19"/>
  <c r="I43" i="19" s="1"/>
  <c r="H33" i="20"/>
  <c r="I33" i="20" s="1"/>
  <c r="H43" i="20"/>
  <c r="I43" i="20" s="1"/>
  <c r="I16" i="19"/>
  <c r="I21" i="19" s="1"/>
  <c r="I37" i="19" s="1"/>
  <c r="H25" i="19"/>
  <c r="I25" i="19" s="1"/>
  <c r="I54" i="21"/>
  <c r="H39" i="21"/>
  <c r="I39" i="21" s="1"/>
  <c r="I16" i="20"/>
  <c r="H25" i="20"/>
  <c r="H25" i="21"/>
  <c r="I25" i="21" s="1"/>
  <c r="H27" i="21"/>
  <c r="I27" i="21" s="1"/>
  <c r="H33" i="21"/>
  <c r="I33" i="21" s="1"/>
  <c r="H43" i="21"/>
  <c r="I43" i="21" s="1"/>
  <c r="I61" i="21"/>
  <c r="H38" i="20"/>
  <c r="I38" i="20" s="1"/>
  <c r="I41" i="20"/>
  <c r="H38" i="21"/>
  <c r="I38" i="21" s="1"/>
  <c r="I25" i="20"/>
  <c r="H26" i="20"/>
  <c r="I26" i="20" s="1"/>
  <c r="H41" i="20"/>
  <c r="H26" i="21"/>
  <c r="I26" i="21" s="1"/>
  <c r="H31" i="21"/>
  <c r="I31" i="21" s="1"/>
  <c r="H41" i="21"/>
  <c r="I41" i="21" s="1"/>
  <c r="H24" i="21"/>
  <c r="I24" i="21" s="1"/>
  <c r="H32" i="21"/>
  <c r="I32" i="21" s="1"/>
  <c r="H40" i="21"/>
  <c r="I40" i="21" s="1"/>
  <c r="I21" i="20"/>
  <c r="I37" i="20" s="1"/>
  <c r="I65" i="20"/>
  <c r="I63" i="20"/>
  <c r="H24" i="20"/>
  <c r="I24" i="20" s="1"/>
  <c r="H32" i="20"/>
  <c r="I32" i="20" s="1"/>
  <c r="H40" i="20"/>
  <c r="I40" i="20" s="1"/>
  <c r="H45" i="20"/>
  <c r="I45" i="20" s="1"/>
  <c r="H27" i="20"/>
  <c r="I27" i="20" s="1"/>
  <c r="H31" i="20"/>
  <c r="I31" i="20" s="1"/>
  <c r="H39" i="20"/>
  <c r="I39" i="20" s="1"/>
  <c r="I41" i="19"/>
  <c r="H26" i="19"/>
  <c r="I26" i="19" s="1"/>
  <c r="H31" i="19"/>
  <c r="I31" i="19" s="1"/>
  <c r="H41" i="19"/>
  <c r="H39" i="19"/>
  <c r="I39" i="19" s="1"/>
  <c r="H42" i="19"/>
  <c r="I42" i="19" s="1"/>
  <c r="H24" i="19"/>
  <c r="I24" i="19" s="1"/>
  <c r="H32" i="19"/>
  <c r="I32" i="19" s="1"/>
  <c r="H40" i="19"/>
  <c r="I40" i="19" s="1"/>
  <c r="I50" i="19"/>
  <c r="I54" i="19" s="1"/>
  <c r="I46" i="21" l="1"/>
  <c r="I28" i="20"/>
  <c r="I34" i="21"/>
  <c r="I63" i="21" s="1"/>
  <c r="I67" i="21" s="1"/>
  <c r="I71" i="21" s="1"/>
  <c r="I28" i="21"/>
  <c r="I34" i="20"/>
  <c r="I67" i="20"/>
  <c r="I74" i="20"/>
  <c r="I46" i="20"/>
  <c r="I69" i="20"/>
  <c r="I76" i="20" s="1"/>
  <c r="I75" i="20"/>
  <c r="I28" i="19"/>
  <c r="I46" i="19"/>
  <c r="I34" i="19"/>
  <c r="I62" i="20" l="1"/>
  <c r="I74" i="21"/>
  <c r="H63" i="21"/>
  <c r="H67" i="21" s="1"/>
  <c r="I72" i="21" s="1"/>
  <c r="I71" i="20"/>
  <c r="D42" i="3"/>
  <c r="H67" i="17" l="1"/>
  <c r="I72" i="17" s="1"/>
  <c r="E45" i="17"/>
  <c r="E44" i="17"/>
  <c r="I44" i="17" s="1"/>
  <c r="E41" i="17"/>
  <c r="E40" i="17"/>
  <c r="E39" i="17"/>
  <c r="E32" i="17"/>
  <c r="E31" i="17"/>
  <c r="E27" i="17"/>
  <c r="E26" i="17"/>
  <c r="E25" i="17"/>
  <c r="E24" i="17"/>
  <c r="E20" i="17"/>
  <c r="I20" i="17" s="1"/>
  <c r="E19" i="17"/>
  <c r="I19" i="17" s="1"/>
  <c r="E18" i="17"/>
  <c r="I18" i="17" s="1"/>
  <c r="E17" i="17"/>
  <c r="I17" i="17" s="1"/>
  <c r="H16" i="17"/>
  <c r="H31" i="17" s="1"/>
  <c r="E16" i="17"/>
  <c r="E15" i="17"/>
  <c r="I15" i="17" s="1"/>
  <c r="H67" i="16"/>
  <c r="I72" i="16" s="1"/>
  <c r="E45" i="16"/>
  <c r="E44" i="16"/>
  <c r="E41" i="16"/>
  <c r="E40" i="16"/>
  <c r="E39" i="16"/>
  <c r="E32" i="16"/>
  <c r="E31" i="16"/>
  <c r="E27" i="16"/>
  <c r="E26" i="16"/>
  <c r="E25" i="16"/>
  <c r="E24" i="16"/>
  <c r="E20" i="16"/>
  <c r="E19" i="16"/>
  <c r="E18" i="16"/>
  <c r="I18" i="16" s="1"/>
  <c r="E17" i="16"/>
  <c r="H16" i="16"/>
  <c r="E16" i="16"/>
  <c r="E15" i="16"/>
  <c r="I15" i="16" s="1"/>
  <c r="H67" i="15"/>
  <c r="I72" i="15" s="1"/>
  <c r="E45" i="15"/>
  <c r="E44" i="15"/>
  <c r="E41" i="15"/>
  <c r="E40" i="15"/>
  <c r="E39" i="15"/>
  <c r="E32" i="15"/>
  <c r="E31" i="15"/>
  <c r="E27" i="15"/>
  <c r="E26" i="15"/>
  <c r="E25" i="15"/>
  <c r="E24" i="15"/>
  <c r="E20" i="15"/>
  <c r="E19" i="15"/>
  <c r="I19" i="15" s="1"/>
  <c r="E18" i="15"/>
  <c r="I18" i="15" s="1"/>
  <c r="E17" i="15"/>
  <c r="I17" i="15" s="1"/>
  <c r="H16" i="15"/>
  <c r="H32" i="15" s="1"/>
  <c r="E16" i="15"/>
  <c r="E15" i="15"/>
  <c r="I15" i="15" s="1"/>
  <c r="H67" i="14"/>
  <c r="I72" i="14" s="1"/>
  <c r="E45" i="14"/>
  <c r="E44" i="14"/>
  <c r="E41" i="14"/>
  <c r="E40" i="14"/>
  <c r="E39" i="14"/>
  <c r="E32" i="14"/>
  <c r="E31" i="14"/>
  <c r="E27" i="14"/>
  <c r="E26" i="14"/>
  <c r="E25" i="14"/>
  <c r="E24" i="14"/>
  <c r="E20" i="14"/>
  <c r="E19" i="14"/>
  <c r="I19" i="14" s="1"/>
  <c r="E18" i="14"/>
  <c r="E17" i="14"/>
  <c r="H16" i="14"/>
  <c r="H31" i="14" s="1"/>
  <c r="E16" i="14"/>
  <c r="E15" i="14"/>
  <c r="H67" i="13"/>
  <c r="I72" i="13" s="1"/>
  <c r="E45" i="13"/>
  <c r="E44" i="13"/>
  <c r="E41" i="13"/>
  <c r="E40" i="13"/>
  <c r="E39" i="13"/>
  <c r="E32" i="13"/>
  <c r="E31" i="13"/>
  <c r="E27" i="13"/>
  <c r="E26" i="13"/>
  <c r="E25" i="13"/>
  <c r="E24" i="13"/>
  <c r="E20" i="13"/>
  <c r="E19" i="13"/>
  <c r="E18" i="13"/>
  <c r="I18" i="13" s="1"/>
  <c r="E17" i="13"/>
  <c r="H16" i="13"/>
  <c r="H40" i="13" s="1"/>
  <c r="E16" i="13"/>
  <c r="E15" i="13"/>
  <c r="H67" i="12"/>
  <c r="I72" i="12" s="1"/>
  <c r="E45" i="12"/>
  <c r="E44" i="12"/>
  <c r="E41" i="12"/>
  <c r="E40" i="12"/>
  <c r="E39" i="12"/>
  <c r="E32" i="12"/>
  <c r="E31" i="12"/>
  <c r="E27" i="12"/>
  <c r="E26" i="12"/>
  <c r="E25" i="12"/>
  <c r="E24" i="12"/>
  <c r="E20" i="12"/>
  <c r="E19" i="12"/>
  <c r="E18" i="12"/>
  <c r="E17" i="12"/>
  <c r="H16" i="12"/>
  <c r="E16" i="12"/>
  <c r="E15" i="12"/>
  <c r="H67" i="11"/>
  <c r="I72" i="11" s="1"/>
  <c r="E45" i="11"/>
  <c r="E44" i="11"/>
  <c r="E41" i="11"/>
  <c r="E40" i="11"/>
  <c r="E39" i="11"/>
  <c r="E32" i="11"/>
  <c r="E31" i="11"/>
  <c r="E27" i="11"/>
  <c r="E26" i="11"/>
  <c r="E25" i="11"/>
  <c r="E24" i="11"/>
  <c r="E20" i="11"/>
  <c r="I20" i="11" s="1"/>
  <c r="E19" i="11"/>
  <c r="E18" i="11"/>
  <c r="E17" i="11"/>
  <c r="H16" i="11"/>
  <c r="H42" i="11" s="1"/>
  <c r="I42" i="11" s="1"/>
  <c r="E16" i="11"/>
  <c r="E15" i="11"/>
  <c r="H67" i="10"/>
  <c r="I72" i="10" s="1"/>
  <c r="E45" i="10"/>
  <c r="E44" i="10"/>
  <c r="E41" i="10"/>
  <c r="E40" i="10"/>
  <c r="E39" i="10"/>
  <c r="E32" i="10"/>
  <c r="E31" i="10"/>
  <c r="E27" i="10"/>
  <c r="E26" i="10"/>
  <c r="E25" i="10"/>
  <c r="E24" i="10"/>
  <c r="E20" i="10"/>
  <c r="E19" i="10"/>
  <c r="E18" i="10"/>
  <c r="E17" i="10"/>
  <c r="H16" i="10"/>
  <c r="H27" i="10" s="1"/>
  <c r="E16" i="10"/>
  <c r="E15" i="10"/>
  <c r="H67" i="9"/>
  <c r="I72" i="9" s="1"/>
  <c r="E45" i="9"/>
  <c r="E44" i="9"/>
  <c r="E41" i="9"/>
  <c r="E40" i="9"/>
  <c r="E39" i="9"/>
  <c r="E32" i="9"/>
  <c r="E31" i="9"/>
  <c r="E27" i="9"/>
  <c r="E26" i="9"/>
  <c r="E25" i="9"/>
  <c r="E24" i="9"/>
  <c r="E20" i="9"/>
  <c r="E19" i="9"/>
  <c r="E18" i="9"/>
  <c r="E17" i="9"/>
  <c r="H16" i="9"/>
  <c r="H31" i="9" s="1"/>
  <c r="E16" i="9"/>
  <c r="E15" i="9"/>
  <c r="H67" i="8"/>
  <c r="I72" i="8" s="1"/>
  <c r="E45" i="8"/>
  <c r="E44" i="8"/>
  <c r="E41" i="8"/>
  <c r="E40" i="8"/>
  <c r="E39" i="8"/>
  <c r="E32" i="8"/>
  <c r="E31" i="8"/>
  <c r="E27" i="8"/>
  <c r="E26" i="8"/>
  <c r="E25" i="8"/>
  <c r="E24" i="8"/>
  <c r="E20" i="8"/>
  <c r="E19" i="8"/>
  <c r="E18" i="8"/>
  <c r="E17" i="8"/>
  <c r="H16" i="8"/>
  <c r="E16" i="8"/>
  <c r="E15" i="8"/>
  <c r="I15" i="8" s="1"/>
  <c r="H67" i="6"/>
  <c r="I72" i="6" s="1"/>
  <c r="E45" i="6"/>
  <c r="E44" i="6"/>
  <c r="E41" i="6"/>
  <c r="E40" i="6"/>
  <c r="E39" i="6"/>
  <c r="E32" i="6"/>
  <c r="E31" i="6"/>
  <c r="E27" i="6"/>
  <c r="E26" i="6"/>
  <c r="E25" i="6"/>
  <c r="E24" i="6"/>
  <c r="E20" i="6"/>
  <c r="E19" i="6"/>
  <c r="E18" i="6"/>
  <c r="I18" i="6" s="1"/>
  <c r="E17" i="6"/>
  <c r="H16" i="6"/>
  <c r="H25" i="6" s="1"/>
  <c r="E16" i="6"/>
  <c r="E15" i="6"/>
  <c r="H67" i="5"/>
  <c r="I72" i="5" s="1"/>
  <c r="E45" i="5"/>
  <c r="E44" i="5"/>
  <c r="E41" i="5"/>
  <c r="E40" i="5"/>
  <c r="E39" i="5"/>
  <c r="E32" i="5"/>
  <c r="E31" i="5"/>
  <c r="E27" i="5"/>
  <c r="E26" i="5"/>
  <c r="E25" i="5"/>
  <c r="E24" i="5"/>
  <c r="E20" i="5"/>
  <c r="E19" i="5"/>
  <c r="E18" i="5"/>
  <c r="E17" i="5"/>
  <c r="H16" i="5"/>
  <c r="H43" i="5" s="1"/>
  <c r="I43" i="5" s="1"/>
  <c r="E16" i="5"/>
  <c r="E15" i="5"/>
  <c r="I15" i="5" s="1"/>
  <c r="AJ67" i="1"/>
  <c r="AK72" i="1" s="1"/>
  <c r="AH67" i="1"/>
  <c r="AI72" i="1" s="1"/>
  <c r="AF67" i="1"/>
  <c r="AG72" i="1" s="1"/>
  <c r="AD67" i="1"/>
  <c r="AE72" i="1" s="1"/>
  <c r="AB67" i="1"/>
  <c r="AC72" i="1" s="1"/>
  <c r="Z67" i="1"/>
  <c r="AA72" i="1" s="1"/>
  <c r="X67" i="1"/>
  <c r="Y72" i="1" s="1"/>
  <c r="V67" i="1"/>
  <c r="W72" i="1" s="1"/>
  <c r="T67" i="1"/>
  <c r="U72" i="1" s="1"/>
  <c r="R67" i="1"/>
  <c r="S72" i="1" s="1"/>
  <c r="H67" i="4"/>
  <c r="I72" i="4" s="1"/>
  <c r="E45" i="4"/>
  <c r="E44" i="4"/>
  <c r="I44" i="4" s="1"/>
  <c r="E41" i="4"/>
  <c r="E40" i="4"/>
  <c r="E39" i="4"/>
  <c r="E32" i="4"/>
  <c r="E31" i="4"/>
  <c r="E27" i="4"/>
  <c r="E26" i="4"/>
  <c r="E25" i="4"/>
  <c r="E24" i="4"/>
  <c r="E20" i="4"/>
  <c r="E19" i="4"/>
  <c r="E18" i="4"/>
  <c r="E17" i="4"/>
  <c r="H16" i="4"/>
  <c r="H43" i="4" s="1"/>
  <c r="I43" i="4" s="1"/>
  <c r="E16" i="4"/>
  <c r="E15" i="4"/>
  <c r="P67" i="1"/>
  <c r="Q72" i="1" s="1"/>
  <c r="N67" i="1"/>
  <c r="O72" i="1" s="1"/>
  <c r="I16" i="6" l="1"/>
  <c r="I16" i="16"/>
  <c r="I31" i="17"/>
  <c r="I25" i="6"/>
  <c r="I44" i="16"/>
  <c r="I19" i="16"/>
  <c r="H26" i="15"/>
  <c r="I15" i="14"/>
  <c r="I20" i="14"/>
  <c r="I17" i="13"/>
  <c r="H25" i="13"/>
  <c r="I25" i="13" s="1"/>
  <c r="I20" i="12"/>
  <c r="I19" i="12"/>
  <c r="H26" i="11"/>
  <c r="I26" i="11" s="1"/>
  <c r="H41" i="11"/>
  <c r="H24" i="11"/>
  <c r="I24" i="11" s="1"/>
  <c r="H43" i="11"/>
  <c r="I43" i="11" s="1"/>
  <c r="H25" i="11"/>
  <c r="H27" i="11"/>
  <c r="I27" i="11" s="1"/>
  <c r="I20" i="10"/>
  <c r="I15" i="10"/>
  <c r="I17" i="9"/>
  <c r="I19" i="9"/>
  <c r="I20" i="9"/>
  <c r="H45" i="17"/>
  <c r="I45" i="17" s="1"/>
  <c r="H27" i="17"/>
  <c r="I27" i="17" s="1"/>
  <c r="H43" i="17"/>
  <c r="I43" i="17" s="1"/>
  <c r="H42" i="17"/>
  <c r="I42" i="17" s="1"/>
  <c r="H41" i="17"/>
  <c r="I41" i="17" s="1"/>
  <c r="H40" i="17"/>
  <c r="H39" i="17"/>
  <c r="I39" i="17" s="1"/>
  <c r="H33" i="17"/>
  <c r="I33" i="17" s="1"/>
  <c r="I16" i="17"/>
  <c r="I21" i="17" s="1"/>
  <c r="I37" i="17" s="1"/>
  <c r="H24" i="17"/>
  <c r="I24" i="17" s="1"/>
  <c r="H25" i="17"/>
  <c r="I25" i="17" s="1"/>
  <c r="H38" i="17"/>
  <c r="I38" i="17" s="1"/>
  <c r="H26" i="17"/>
  <c r="I26" i="17" s="1"/>
  <c r="H32" i="17"/>
  <c r="I32" i="17" s="1"/>
  <c r="I40" i="17"/>
  <c r="H38" i="16"/>
  <c r="I38" i="16" s="1"/>
  <c r="H33" i="16"/>
  <c r="I33" i="16" s="1"/>
  <c r="H31" i="16"/>
  <c r="I31" i="16" s="1"/>
  <c r="H45" i="16"/>
  <c r="I45" i="16" s="1"/>
  <c r="H27" i="16"/>
  <c r="I27" i="16" s="1"/>
  <c r="H43" i="16"/>
  <c r="I43" i="16" s="1"/>
  <c r="H42" i="16"/>
  <c r="I42" i="16" s="1"/>
  <c r="H41" i="16"/>
  <c r="I41" i="16" s="1"/>
  <c r="H24" i="16"/>
  <c r="I24" i="16" s="1"/>
  <c r="H25" i="16"/>
  <c r="I20" i="16"/>
  <c r="I25" i="16"/>
  <c r="H26" i="16"/>
  <c r="I26" i="16" s="1"/>
  <c r="H32" i="16"/>
  <c r="I32" i="16" s="1"/>
  <c r="I17" i="16"/>
  <c r="H39" i="16"/>
  <c r="I39" i="16" s="1"/>
  <c r="H40" i="16"/>
  <c r="I40" i="16" s="1"/>
  <c r="I20" i="15"/>
  <c r="I26" i="15"/>
  <c r="H27" i="15"/>
  <c r="I27" i="15" s="1"/>
  <c r="I44" i="15"/>
  <c r="H40" i="15"/>
  <c r="I40" i="15" s="1"/>
  <c r="H39" i="15"/>
  <c r="H38" i="15"/>
  <c r="I38" i="15" s="1"/>
  <c r="H33" i="15"/>
  <c r="I33" i="15" s="1"/>
  <c r="H31" i="15"/>
  <c r="I31" i="15" s="1"/>
  <c r="H45" i="15"/>
  <c r="I45" i="15" s="1"/>
  <c r="I16" i="15"/>
  <c r="H24" i="15"/>
  <c r="I24" i="15" s="1"/>
  <c r="H41" i="15"/>
  <c r="I41" i="15" s="1"/>
  <c r="H42" i="15"/>
  <c r="I42" i="15" s="1"/>
  <c r="H43" i="15"/>
  <c r="I43" i="15" s="1"/>
  <c r="H25" i="15"/>
  <c r="I25" i="15" s="1"/>
  <c r="I32" i="15"/>
  <c r="I39" i="15"/>
  <c r="H45" i="14"/>
  <c r="I45" i="14" s="1"/>
  <c r="I17" i="14"/>
  <c r="H43" i="14"/>
  <c r="I43" i="14" s="1"/>
  <c r="H42" i="14"/>
  <c r="I42" i="14" s="1"/>
  <c r="H41" i="14"/>
  <c r="I41" i="14" s="1"/>
  <c r="H40" i="14"/>
  <c r="I40" i="14" s="1"/>
  <c r="H39" i="14"/>
  <c r="H38" i="14"/>
  <c r="I38" i="14" s="1"/>
  <c r="H33" i="14"/>
  <c r="I33" i="14" s="1"/>
  <c r="H32" i="14"/>
  <c r="I32" i="14" s="1"/>
  <c r="I16" i="14"/>
  <c r="I18" i="14"/>
  <c r="H24" i="14"/>
  <c r="I24" i="14" s="1"/>
  <c r="H27" i="14"/>
  <c r="I27" i="14" s="1"/>
  <c r="I39" i="14"/>
  <c r="H25" i="14"/>
  <c r="I25" i="14" s="1"/>
  <c r="H26" i="14"/>
  <c r="I26" i="14" s="1"/>
  <c r="I31" i="14"/>
  <c r="I44" i="14"/>
  <c r="H26" i="13"/>
  <c r="I26" i="13" s="1"/>
  <c r="I44" i="13"/>
  <c r="I19" i="13"/>
  <c r="H27" i="13"/>
  <c r="I27" i="13" s="1"/>
  <c r="H31" i="13"/>
  <c r="I31" i="13" s="1"/>
  <c r="I15" i="13"/>
  <c r="I20" i="13"/>
  <c r="I40" i="13"/>
  <c r="H45" i="13"/>
  <c r="I45" i="13" s="1"/>
  <c r="H43" i="13"/>
  <c r="I43" i="13" s="1"/>
  <c r="H42" i="13"/>
  <c r="I42" i="13" s="1"/>
  <c r="H41" i="13"/>
  <c r="I41" i="13" s="1"/>
  <c r="H38" i="13"/>
  <c r="I38" i="13" s="1"/>
  <c r="H33" i="13"/>
  <c r="I33" i="13" s="1"/>
  <c r="H32" i="13"/>
  <c r="I32" i="13" s="1"/>
  <c r="I16" i="13"/>
  <c r="H24" i="13"/>
  <c r="I24" i="13" s="1"/>
  <c r="H39" i="13"/>
  <c r="I39" i="13" s="1"/>
  <c r="I15" i="12"/>
  <c r="I44" i="12"/>
  <c r="H38" i="12"/>
  <c r="I38" i="12" s="1"/>
  <c r="H33" i="12"/>
  <c r="I33" i="12" s="1"/>
  <c r="H32" i="12"/>
  <c r="I32" i="12" s="1"/>
  <c r="H31" i="12"/>
  <c r="I31" i="12" s="1"/>
  <c r="H45" i="12"/>
  <c r="I45" i="12" s="1"/>
  <c r="H40" i="12"/>
  <c r="I40" i="12" s="1"/>
  <c r="H39" i="12"/>
  <c r="I39" i="12" s="1"/>
  <c r="I16" i="12"/>
  <c r="I17" i="12"/>
  <c r="H24" i="12"/>
  <c r="I24" i="12" s="1"/>
  <c r="H25" i="12"/>
  <c r="H41" i="12"/>
  <c r="I41" i="12" s="1"/>
  <c r="H42" i="12"/>
  <c r="I42" i="12" s="1"/>
  <c r="H43" i="12"/>
  <c r="I43" i="12" s="1"/>
  <c r="I18" i="12"/>
  <c r="I25" i="12"/>
  <c r="H26" i="12"/>
  <c r="I26" i="12" s="1"/>
  <c r="H27" i="12"/>
  <c r="I27" i="12" s="1"/>
  <c r="I17" i="11"/>
  <c r="I16" i="11"/>
  <c r="I25" i="11"/>
  <c r="I18" i="11"/>
  <c r="I19" i="11"/>
  <c r="I15" i="11"/>
  <c r="H40" i="11"/>
  <c r="I40" i="11" s="1"/>
  <c r="H39" i="11"/>
  <c r="I39" i="11" s="1"/>
  <c r="H38" i="11"/>
  <c r="I38" i="11" s="1"/>
  <c r="H33" i="11"/>
  <c r="I33" i="11" s="1"/>
  <c r="H32" i="11"/>
  <c r="I32" i="11" s="1"/>
  <c r="H31" i="11"/>
  <c r="I31" i="11" s="1"/>
  <c r="H45" i="11"/>
  <c r="I45" i="11" s="1"/>
  <c r="I41" i="11"/>
  <c r="I44" i="11"/>
  <c r="I19" i="10"/>
  <c r="H43" i="10"/>
  <c r="I43" i="10" s="1"/>
  <c r="H42" i="10"/>
  <c r="I42" i="10" s="1"/>
  <c r="H41" i="10"/>
  <c r="H40" i="10"/>
  <c r="I40" i="10" s="1"/>
  <c r="H39" i="10"/>
  <c r="I39" i="10" s="1"/>
  <c r="H38" i="10"/>
  <c r="I38" i="10" s="1"/>
  <c r="H33" i="10"/>
  <c r="I33" i="10" s="1"/>
  <c r="H32" i="10"/>
  <c r="I32" i="10" s="1"/>
  <c r="H31" i="10"/>
  <c r="I31" i="10" s="1"/>
  <c r="I34" i="10" s="1"/>
  <c r="H45" i="10"/>
  <c r="I45" i="10" s="1"/>
  <c r="I16" i="10"/>
  <c r="H24" i="10"/>
  <c r="I24" i="10" s="1"/>
  <c r="H25" i="10"/>
  <c r="I25" i="10" s="1"/>
  <c r="I17" i="10"/>
  <c r="H26" i="10"/>
  <c r="I26" i="10"/>
  <c r="I18" i="10"/>
  <c r="I27" i="10"/>
  <c r="I41" i="10"/>
  <c r="I15" i="9"/>
  <c r="I16" i="9"/>
  <c r="H24" i="9"/>
  <c r="I24" i="9" s="1"/>
  <c r="H45" i="9"/>
  <c r="I45" i="9" s="1"/>
  <c r="H43" i="9"/>
  <c r="I43" i="9" s="1"/>
  <c r="H42" i="9"/>
  <c r="I42" i="9" s="1"/>
  <c r="H41" i="9"/>
  <c r="H39" i="9"/>
  <c r="I39" i="9" s="1"/>
  <c r="H38" i="9"/>
  <c r="I38" i="9" s="1"/>
  <c r="H33" i="9"/>
  <c r="I33" i="9" s="1"/>
  <c r="H32" i="9"/>
  <c r="I32" i="9" s="1"/>
  <c r="H25" i="9"/>
  <c r="I25" i="9" s="1"/>
  <c r="H26" i="9"/>
  <c r="I26" i="9" s="1"/>
  <c r="H40" i="9"/>
  <c r="I40" i="9" s="1"/>
  <c r="I18" i="9"/>
  <c r="H27" i="9"/>
  <c r="I27" i="9" s="1"/>
  <c r="I31" i="9"/>
  <c r="I41" i="9"/>
  <c r="I18" i="8"/>
  <c r="H38" i="8"/>
  <c r="I38" i="8" s="1"/>
  <c r="H33" i="8"/>
  <c r="I33" i="8" s="1"/>
  <c r="H32" i="8"/>
  <c r="I32" i="8" s="1"/>
  <c r="H31" i="8"/>
  <c r="H45" i="8"/>
  <c r="I45" i="8" s="1"/>
  <c r="H43" i="8"/>
  <c r="I43" i="8" s="1"/>
  <c r="H42" i="8"/>
  <c r="I42" i="8" s="1"/>
  <c r="H41" i="8"/>
  <c r="I41" i="8" s="1"/>
  <c r="I16" i="8"/>
  <c r="I19" i="8"/>
  <c r="H24" i="8"/>
  <c r="I24" i="8" s="1"/>
  <c r="H25" i="8"/>
  <c r="I25" i="8" s="1"/>
  <c r="I20" i="8"/>
  <c r="H26" i="8"/>
  <c r="I26" i="8" s="1"/>
  <c r="H27" i="8"/>
  <c r="I27" i="8" s="1"/>
  <c r="H39" i="8"/>
  <c r="I39" i="8" s="1"/>
  <c r="I31" i="8"/>
  <c r="H40" i="8"/>
  <c r="I40" i="8" s="1"/>
  <c r="I17" i="8"/>
  <c r="H43" i="6"/>
  <c r="I43" i="6" s="1"/>
  <c r="H42" i="6"/>
  <c r="I42" i="6" s="1"/>
  <c r="H41" i="6"/>
  <c r="I41" i="6" s="1"/>
  <c r="H40" i="6"/>
  <c r="I40" i="6" s="1"/>
  <c r="H39" i="6"/>
  <c r="I39" i="6" s="1"/>
  <c r="H38" i="6"/>
  <c r="I38" i="6" s="1"/>
  <c r="H33" i="6"/>
  <c r="I33" i="6" s="1"/>
  <c r="H32" i="6"/>
  <c r="I32" i="6" s="1"/>
  <c r="H45" i="6"/>
  <c r="I45" i="6" s="1"/>
  <c r="H31" i="6"/>
  <c r="I31" i="6" s="1"/>
  <c r="H24" i="6"/>
  <c r="I24" i="6" s="1"/>
  <c r="I19" i="6"/>
  <c r="H26" i="6"/>
  <c r="I26" i="6" s="1"/>
  <c r="H27" i="6"/>
  <c r="I27" i="6" s="1"/>
  <c r="I20" i="6"/>
  <c r="I44" i="6"/>
  <c r="I15" i="6"/>
  <c r="I17" i="6"/>
  <c r="I20" i="5"/>
  <c r="H31" i="5"/>
  <c r="I31" i="5" s="1"/>
  <c r="I44" i="5"/>
  <c r="H33" i="5"/>
  <c r="I33" i="5" s="1"/>
  <c r="H38" i="5"/>
  <c r="I38" i="5" s="1"/>
  <c r="H41" i="5"/>
  <c r="I41" i="5" s="1"/>
  <c r="H45" i="5"/>
  <c r="I45" i="5" s="1"/>
  <c r="H40" i="5"/>
  <c r="I40" i="5" s="1"/>
  <c r="I17" i="5"/>
  <c r="I16" i="5"/>
  <c r="H24" i="5"/>
  <c r="I24" i="5" s="1"/>
  <c r="I18" i="5"/>
  <c r="H25" i="5"/>
  <c r="I25" i="5" s="1"/>
  <c r="H32" i="5"/>
  <c r="I32" i="5" s="1"/>
  <c r="H42" i="5"/>
  <c r="I42" i="5" s="1"/>
  <c r="H26" i="5"/>
  <c r="I26" i="5" s="1"/>
  <c r="I19" i="5"/>
  <c r="H27" i="5"/>
  <c r="I27" i="5" s="1"/>
  <c r="H39" i="5"/>
  <c r="I39" i="5" s="1"/>
  <c r="I16" i="4"/>
  <c r="I20" i="4"/>
  <c r="I19" i="4"/>
  <c r="I18" i="4"/>
  <c r="I17" i="4"/>
  <c r="I15" i="4"/>
  <c r="H41" i="4"/>
  <c r="H40" i="4"/>
  <c r="I40" i="4" s="1"/>
  <c r="H39" i="4"/>
  <c r="H38" i="4"/>
  <c r="H33" i="4"/>
  <c r="H32" i="4"/>
  <c r="H31" i="4"/>
  <c r="H45" i="4"/>
  <c r="I45" i="4" s="1"/>
  <c r="H27" i="4"/>
  <c r="H26" i="4"/>
  <c r="I26" i="4" s="1"/>
  <c r="H25" i="4"/>
  <c r="I25" i="4" s="1"/>
  <c r="H24" i="4"/>
  <c r="I24" i="4" s="1"/>
  <c r="H42" i="4"/>
  <c r="L67" i="1"/>
  <c r="M72" i="1" s="1"/>
  <c r="J67" i="1"/>
  <c r="K72" i="1" s="1"/>
  <c r="I34" i="9" l="1"/>
  <c r="I34" i="8"/>
  <c r="I21" i="14"/>
  <c r="I37" i="14" s="1"/>
  <c r="I46" i="14" s="1"/>
  <c r="I21" i="15"/>
  <c r="I37" i="15" s="1"/>
  <c r="I46" i="15" s="1"/>
  <c r="I34" i="17"/>
  <c r="I21" i="16"/>
  <c r="I37" i="16" s="1"/>
  <c r="I46" i="16" s="1"/>
  <c r="I28" i="15"/>
  <c r="I34" i="13"/>
  <c r="I21" i="10"/>
  <c r="I37" i="10" s="1"/>
  <c r="I28" i="10"/>
  <c r="I21" i="8"/>
  <c r="I37" i="8" s="1"/>
  <c r="I46" i="17"/>
  <c r="I28" i="17"/>
  <c r="I34" i="16"/>
  <c r="I28" i="16"/>
  <c r="I34" i="15"/>
  <c r="I34" i="14"/>
  <c r="I28" i="14"/>
  <c r="I21" i="13"/>
  <c r="I37" i="13" s="1"/>
  <c r="I46" i="13" s="1"/>
  <c r="I28" i="13"/>
  <c r="I34" i="12"/>
  <c r="I21" i="12"/>
  <c r="I37" i="12" s="1"/>
  <c r="I46" i="12" s="1"/>
  <c r="I28" i="12"/>
  <c r="I34" i="11"/>
  <c r="I21" i="11"/>
  <c r="I37" i="11" s="1"/>
  <c r="I46" i="11" s="1"/>
  <c r="I28" i="11"/>
  <c r="I28" i="9"/>
  <c r="I21" i="9"/>
  <c r="I37" i="9" s="1"/>
  <c r="I28" i="8"/>
  <c r="I34" i="6"/>
  <c r="I28" i="6"/>
  <c r="I21" i="6"/>
  <c r="I37" i="6" s="1"/>
  <c r="I46" i="6" s="1"/>
  <c r="I28" i="5"/>
  <c r="I21" i="5"/>
  <c r="I37" i="5" s="1"/>
  <c r="I46" i="5" s="1"/>
  <c r="I34" i="5"/>
  <c r="I31" i="4"/>
  <c r="I42" i="4"/>
  <c r="I33" i="4"/>
  <c r="I41" i="4"/>
  <c r="I38" i="4"/>
  <c r="I39" i="4"/>
  <c r="I32" i="4"/>
  <c r="I21" i="4"/>
  <c r="I37" i="4" s="1"/>
  <c r="I27" i="4"/>
  <c r="I28" i="4" s="1"/>
  <c r="I34" i="4" l="1"/>
  <c r="I46" i="4"/>
  <c r="D169" i="3" l="1"/>
  <c r="D155" i="3"/>
  <c r="D143" i="3"/>
  <c r="D128" i="3"/>
  <c r="D129" i="3" s="1"/>
  <c r="D130" i="3" s="1"/>
  <c r="D118" i="3"/>
  <c r="D106" i="3"/>
  <c r="D95" i="3"/>
  <c r="D85" i="3"/>
  <c r="D74" i="3"/>
  <c r="D63" i="3"/>
  <c r="D53" i="3"/>
  <c r="D43" i="3"/>
  <c r="D44" i="3" s="1"/>
  <c r="D32" i="3"/>
  <c r="D22" i="3"/>
  <c r="D10" i="3"/>
  <c r="I78" i="1" s="1"/>
  <c r="I49" i="1" s="1"/>
  <c r="D23" i="3" l="1"/>
  <c r="I78" i="5"/>
  <c r="K78" i="1"/>
  <c r="D54" i="3"/>
  <c r="D55" i="3" s="1"/>
  <c r="I78" i="8"/>
  <c r="Q78" i="1"/>
  <c r="D64" i="3"/>
  <c r="D66" i="3" s="1"/>
  <c r="D67" i="3" s="1"/>
  <c r="S78" i="1"/>
  <c r="I78" i="9"/>
  <c r="D144" i="3"/>
  <c r="D145" i="3" s="1"/>
  <c r="I78" i="16"/>
  <c r="AG78" i="1"/>
  <c r="D75" i="3"/>
  <c r="D77" i="3" s="1"/>
  <c r="D78" i="3" s="1"/>
  <c r="I78" i="10"/>
  <c r="U78" i="1"/>
  <c r="W78" i="1"/>
  <c r="I78" i="11"/>
  <c r="D156" i="3"/>
  <c r="AI78" i="1"/>
  <c r="I78" i="17"/>
  <c r="D177" i="3"/>
  <c r="AK78" i="1"/>
  <c r="D33" i="3"/>
  <c r="D34" i="3" s="1"/>
  <c r="I78" i="6"/>
  <c r="M78" i="1"/>
  <c r="D96" i="3"/>
  <c r="D97" i="3" s="1"/>
  <c r="Y78" i="1"/>
  <c r="I78" i="12"/>
  <c r="D11" i="3"/>
  <c r="I78" i="4"/>
  <c r="O78" i="1"/>
  <c r="D107" i="3"/>
  <c r="D109" i="3" s="1"/>
  <c r="D110" i="3" s="1"/>
  <c r="AA78" i="1"/>
  <c r="I78" i="13"/>
  <c r="D119" i="3"/>
  <c r="I78" i="14"/>
  <c r="AC78" i="1"/>
  <c r="D86" i="3"/>
  <c r="D87" i="3" s="1"/>
  <c r="AE78" i="1"/>
  <c r="I78" i="15"/>
  <c r="I50" i="1"/>
  <c r="I52" i="1"/>
  <c r="I58" i="1"/>
  <c r="I60" i="1"/>
  <c r="I53" i="1"/>
  <c r="I51" i="1"/>
  <c r="I59" i="1"/>
  <c r="I57" i="1"/>
  <c r="D98" i="3"/>
  <c r="D99" i="3" s="1"/>
  <c r="D121" i="3"/>
  <c r="D122" i="3" s="1"/>
  <c r="D120" i="3"/>
  <c r="D123" i="3" s="1"/>
  <c r="D146" i="3"/>
  <c r="D147" i="3" s="1"/>
  <c r="D108" i="3"/>
  <c r="D76" i="3"/>
  <c r="D12" i="3"/>
  <c r="D13" i="3"/>
  <c r="D14" i="3" s="1"/>
  <c r="D158" i="3"/>
  <c r="D159" i="3" s="1"/>
  <c r="D157" i="3"/>
  <c r="D25" i="3"/>
  <c r="D26" i="3" s="1"/>
  <c r="D24" i="3"/>
  <c r="D45" i="3"/>
  <c r="D46" i="3" s="1"/>
  <c r="D131" i="3"/>
  <c r="D132" i="3" s="1"/>
  <c r="D170" i="3"/>
  <c r="D56" i="3" l="1"/>
  <c r="D57" i="3" s="1"/>
  <c r="W49" i="1"/>
  <c r="W60" i="1"/>
  <c r="W50" i="1"/>
  <c r="W51" i="1"/>
  <c r="W57" i="1"/>
  <c r="W52" i="1"/>
  <c r="W53" i="1"/>
  <c r="W58" i="1"/>
  <c r="W59" i="1"/>
  <c r="W73" i="1"/>
  <c r="I50" i="8"/>
  <c r="I51" i="8"/>
  <c r="I57" i="8"/>
  <c r="I52" i="8"/>
  <c r="I73" i="8"/>
  <c r="I53" i="8"/>
  <c r="I58" i="8"/>
  <c r="I60" i="8"/>
  <c r="I59" i="8"/>
  <c r="I49" i="8"/>
  <c r="I54" i="8" s="1"/>
  <c r="AC50" i="1"/>
  <c r="AC51" i="1"/>
  <c r="AC52" i="1"/>
  <c r="AC53" i="1"/>
  <c r="AC57" i="1"/>
  <c r="AC58" i="1"/>
  <c r="AC60" i="1"/>
  <c r="AC59" i="1"/>
  <c r="AC49" i="1"/>
  <c r="AC54" i="1" s="1"/>
  <c r="AC73" i="1"/>
  <c r="AK50" i="1"/>
  <c r="AK51" i="1"/>
  <c r="AK52" i="1"/>
  <c r="AK53" i="1"/>
  <c r="AK57" i="1"/>
  <c r="AK58" i="1"/>
  <c r="AK60" i="1"/>
  <c r="AK49" i="1"/>
  <c r="AK59" i="1"/>
  <c r="AK73" i="1"/>
  <c r="D79" i="3"/>
  <c r="I52" i="13"/>
  <c r="I53" i="13"/>
  <c r="I60" i="13"/>
  <c r="I59" i="13"/>
  <c r="I58" i="13"/>
  <c r="I73" i="13"/>
  <c r="I57" i="13"/>
  <c r="I49" i="13"/>
  <c r="I54" i="13" s="1"/>
  <c r="I50" i="13"/>
  <c r="I51" i="13"/>
  <c r="Y50" i="1"/>
  <c r="Y51" i="1"/>
  <c r="Y57" i="1"/>
  <c r="Y52" i="1"/>
  <c r="Y60" i="1"/>
  <c r="Y58" i="1"/>
  <c r="Y53" i="1"/>
  <c r="Y59" i="1"/>
  <c r="Y49" i="1"/>
  <c r="Y73" i="1"/>
  <c r="I60" i="17"/>
  <c r="I57" i="17"/>
  <c r="I53" i="17"/>
  <c r="I52" i="17"/>
  <c r="I50" i="17"/>
  <c r="I49" i="17"/>
  <c r="I73" i="17"/>
  <c r="I58" i="17"/>
  <c r="I59" i="17"/>
  <c r="I51" i="17"/>
  <c r="AG57" i="1"/>
  <c r="AG58" i="1"/>
  <c r="AG49" i="1"/>
  <c r="AG53" i="1"/>
  <c r="AG59" i="1"/>
  <c r="AG60" i="1"/>
  <c r="AG51" i="1"/>
  <c r="AG50" i="1"/>
  <c r="AG52" i="1"/>
  <c r="AG73" i="1"/>
  <c r="I52" i="4"/>
  <c r="I73" i="4"/>
  <c r="I59" i="4"/>
  <c r="I50" i="4"/>
  <c r="I58" i="4"/>
  <c r="I49" i="4"/>
  <c r="I53" i="4"/>
  <c r="I57" i="4"/>
  <c r="I60" i="4"/>
  <c r="I51" i="4"/>
  <c r="D35" i="3"/>
  <c r="D36" i="3" s="1"/>
  <c r="Q51" i="1"/>
  <c r="Q52" i="1"/>
  <c r="Q60" i="1"/>
  <c r="Q53" i="1"/>
  <c r="Q58" i="1"/>
  <c r="Q49" i="1"/>
  <c r="Q59" i="1"/>
  <c r="Q50" i="1"/>
  <c r="Q57" i="1"/>
  <c r="Q73" i="1"/>
  <c r="D27" i="3"/>
  <c r="D65" i="3"/>
  <c r="D68" i="3" s="1"/>
  <c r="AA49" i="1"/>
  <c r="AA58" i="1"/>
  <c r="AA59" i="1"/>
  <c r="AA60" i="1"/>
  <c r="AA53" i="1"/>
  <c r="AA50" i="1"/>
  <c r="AA51" i="1"/>
  <c r="AA52" i="1"/>
  <c r="AA57" i="1"/>
  <c r="AA73" i="1"/>
  <c r="AI51" i="1"/>
  <c r="AI52" i="1"/>
  <c r="AI53" i="1"/>
  <c r="AI59" i="1"/>
  <c r="AI58" i="1"/>
  <c r="AI57" i="1"/>
  <c r="AI60" i="1"/>
  <c r="AI49" i="1"/>
  <c r="AI50" i="1"/>
  <c r="AI73" i="1"/>
  <c r="I60" i="16"/>
  <c r="I59" i="16"/>
  <c r="I50" i="16"/>
  <c r="I52" i="16"/>
  <c r="I57" i="16"/>
  <c r="I58" i="16"/>
  <c r="I53" i="16"/>
  <c r="I73" i="16"/>
  <c r="I49" i="16"/>
  <c r="I51" i="16"/>
  <c r="K52" i="1"/>
  <c r="K53" i="1"/>
  <c r="K58" i="1"/>
  <c r="K49" i="1"/>
  <c r="K59" i="1"/>
  <c r="K51" i="1"/>
  <c r="K60" i="1"/>
  <c r="K50" i="1"/>
  <c r="K57" i="1"/>
  <c r="K73" i="1"/>
  <c r="S58" i="1"/>
  <c r="S59" i="1"/>
  <c r="S51" i="1"/>
  <c r="S53" i="1"/>
  <c r="S60" i="1"/>
  <c r="S50" i="1"/>
  <c r="S57" i="1"/>
  <c r="S52" i="1"/>
  <c r="S49" i="1"/>
  <c r="S54" i="1" s="1"/>
  <c r="S73" i="1"/>
  <c r="U58" i="1"/>
  <c r="U59" i="1"/>
  <c r="U49" i="1"/>
  <c r="U60" i="1"/>
  <c r="U50" i="1"/>
  <c r="U57" i="1"/>
  <c r="U51" i="1"/>
  <c r="U52" i="1"/>
  <c r="U53" i="1"/>
  <c r="U73" i="1"/>
  <c r="I50" i="15"/>
  <c r="I51" i="15"/>
  <c r="I52" i="15"/>
  <c r="I58" i="15"/>
  <c r="I57" i="15"/>
  <c r="I53" i="15"/>
  <c r="I59" i="15"/>
  <c r="I60" i="15"/>
  <c r="I49" i="15"/>
  <c r="I73" i="15"/>
  <c r="M59" i="1"/>
  <c r="M60" i="1"/>
  <c r="M57" i="1"/>
  <c r="M50" i="1"/>
  <c r="M58" i="1"/>
  <c r="M51" i="1"/>
  <c r="M52" i="1"/>
  <c r="M53" i="1"/>
  <c r="M49" i="1"/>
  <c r="M73" i="1"/>
  <c r="I50" i="5"/>
  <c r="I52" i="5"/>
  <c r="I60" i="5"/>
  <c r="I51" i="5"/>
  <c r="I53" i="5"/>
  <c r="I59" i="5"/>
  <c r="I73" i="5"/>
  <c r="I57" i="5"/>
  <c r="I49" i="5"/>
  <c r="I54" i="5" s="1"/>
  <c r="I58" i="5"/>
  <c r="I60" i="14"/>
  <c r="I50" i="14"/>
  <c r="I52" i="14"/>
  <c r="I51" i="14"/>
  <c r="I53" i="14"/>
  <c r="I58" i="14"/>
  <c r="I57" i="14"/>
  <c r="I59" i="14"/>
  <c r="I73" i="14"/>
  <c r="I49" i="14"/>
  <c r="I59" i="10"/>
  <c r="I49" i="10"/>
  <c r="I60" i="10"/>
  <c r="I51" i="10"/>
  <c r="I50" i="10"/>
  <c r="I57" i="10"/>
  <c r="I52" i="10"/>
  <c r="I73" i="10"/>
  <c r="I53" i="10"/>
  <c r="I58" i="10"/>
  <c r="D88" i="3"/>
  <c r="D89" i="3" s="1"/>
  <c r="I58" i="12"/>
  <c r="I60" i="12"/>
  <c r="I51" i="12"/>
  <c r="I50" i="12"/>
  <c r="I49" i="12"/>
  <c r="I59" i="12"/>
  <c r="I73" i="12"/>
  <c r="I52" i="12"/>
  <c r="I57" i="12"/>
  <c r="I53" i="12"/>
  <c r="D160" i="3"/>
  <c r="D111" i="3"/>
  <c r="D47" i="3"/>
  <c r="AE57" i="1"/>
  <c r="AE51" i="1"/>
  <c r="AE52" i="1"/>
  <c r="AE50" i="1"/>
  <c r="AE53" i="1"/>
  <c r="AE59" i="1"/>
  <c r="AE49" i="1"/>
  <c r="AE58" i="1"/>
  <c r="AE60" i="1"/>
  <c r="AE73" i="1"/>
  <c r="O52" i="1"/>
  <c r="O57" i="1"/>
  <c r="O51" i="1"/>
  <c r="O50" i="1"/>
  <c r="O49" i="1"/>
  <c r="O60" i="1"/>
  <c r="O53" i="1"/>
  <c r="O59" i="1"/>
  <c r="O73" i="1"/>
  <c r="O58" i="1"/>
  <c r="I52" i="6"/>
  <c r="I51" i="6"/>
  <c r="I50" i="6"/>
  <c r="I58" i="6"/>
  <c r="I60" i="6"/>
  <c r="I49" i="6"/>
  <c r="I59" i="6"/>
  <c r="I57" i="6"/>
  <c r="I53" i="6"/>
  <c r="I73" i="6"/>
  <c r="I49" i="11"/>
  <c r="I60" i="11"/>
  <c r="I52" i="11"/>
  <c r="I50" i="11"/>
  <c r="I73" i="11"/>
  <c r="I51" i="11"/>
  <c r="I59" i="11"/>
  <c r="I57" i="11"/>
  <c r="I58" i="11"/>
  <c r="I53" i="11"/>
  <c r="I53" i="9"/>
  <c r="I50" i="9"/>
  <c r="I58" i="9"/>
  <c r="I57" i="9"/>
  <c r="I51" i="9"/>
  <c r="I59" i="9"/>
  <c r="I49" i="9"/>
  <c r="I73" i="9"/>
  <c r="I60" i="9"/>
  <c r="I52" i="9"/>
  <c r="D172" i="3"/>
  <c r="D171" i="3"/>
  <c r="D133" i="3"/>
  <c r="D15" i="3"/>
  <c r="D90" i="3"/>
  <c r="D148" i="3"/>
  <c r="D100" i="3"/>
  <c r="AE61" i="1" l="1"/>
  <c r="W61" i="1"/>
  <c r="I61" i="9"/>
  <c r="I61" i="6"/>
  <c r="D58" i="3"/>
  <c r="I54" i="9"/>
  <c r="I54" i="11"/>
  <c r="AE54" i="1"/>
  <c r="I54" i="17"/>
  <c r="K54" i="1"/>
  <c r="Y61" i="1"/>
  <c r="O54" i="1"/>
  <c r="I54" i="16"/>
  <c r="Q61" i="1"/>
  <c r="I54" i="4"/>
  <c r="I61" i="17"/>
  <c r="I63" i="13"/>
  <c r="I65" i="13"/>
  <c r="I65" i="8"/>
  <c r="I63" i="8"/>
  <c r="I61" i="11"/>
  <c r="I63" i="6"/>
  <c r="I65" i="6"/>
  <c r="I61" i="10"/>
  <c r="S65" i="1"/>
  <c r="S63" i="1"/>
  <c r="I63" i="16"/>
  <c r="I65" i="16"/>
  <c r="AI65" i="1"/>
  <c r="AI63" i="1"/>
  <c r="AK54" i="1"/>
  <c r="AC63" i="1"/>
  <c r="AC65" i="1"/>
  <c r="I65" i="14"/>
  <c r="I63" i="14"/>
  <c r="O61" i="1"/>
  <c r="I61" i="15"/>
  <c r="AI54" i="1"/>
  <c r="I65" i="17"/>
  <c r="I63" i="17"/>
  <c r="I61" i="12"/>
  <c r="U61" i="1"/>
  <c r="I61" i="16"/>
  <c r="AA63" i="1"/>
  <c r="AA65" i="1"/>
  <c r="Q54" i="1"/>
  <c r="Y54" i="1"/>
  <c r="I63" i="11"/>
  <c r="I65" i="11"/>
  <c r="O65" i="1"/>
  <c r="O63" i="1"/>
  <c r="I65" i="5"/>
  <c r="I63" i="5"/>
  <c r="M54" i="1"/>
  <c r="S61" i="1"/>
  <c r="AA61" i="1"/>
  <c r="AA54" i="1"/>
  <c r="I63" i="4"/>
  <c r="I65" i="4"/>
  <c r="AK61" i="1"/>
  <c r="K63" i="1"/>
  <c r="K65" i="1"/>
  <c r="AI61" i="1"/>
  <c r="AG54" i="1"/>
  <c r="W65" i="1"/>
  <c r="W63" i="1"/>
  <c r="I61" i="5"/>
  <c r="I54" i="10"/>
  <c r="I63" i="15"/>
  <c r="I65" i="15"/>
  <c r="I54" i="15"/>
  <c r="U54" i="1"/>
  <c r="K61" i="1"/>
  <c r="I61" i="4"/>
  <c r="AG63" i="1"/>
  <c r="AG65" i="1"/>
  <c r="AC61" i="1"/>
  <c r="I61" i="8"/>
  <c r="W54" i="1"/>
  <c r="I61" i="14"/>
  <c r="M61" i="1"/>
  <c r="Y65" i="1"/>
  <c r="Y63" i="1"/>
  <c r="M63" i="1"/>
  <c r="M65" i="1"/>
  <c r="I54" i="6"/>
  <c r="AE63" i="1"/>
  <c r="AE65" i="1"/>
  <c r="I63" i="12"/>
  <c r="I65" i="12"/>
  <c r="I65" i="9"/>
  <c r="I63" i="9"/>
  <c r="I54" i="12"/>
  <c r="I65" i="10"/>
  <c r="I63" i="10"/>
  <c r="I54" i="14"/>
  <c r="U65" i="1"/>
  <c r="U63" i="1"/>
  <c r="Q63" i="1"/>
  <c r="Q65" i="1"/>
  <c r="AG61" i="1"/>
  <c r="I61" i="13"/>
  <c r="AK65" i="1"/>
  <c r="AK63" i="1"/>
  <c r="D37" i="3"/>
  <c r="U75" i="1" l="1"/>
  <c r="U69" i="1"/>
  <c r="U76" i="1" s="1"/>
  <c r="I69" i="8"/>
  <c r="I76" i="8" s="1"/>
  <c r="I75" i="8"/>
  <c r="Y67" i="1"/>
  <c r="Y74" i="1"/>
  <c r="AG69" i="1"/>
  <c r="AG76" i="1" s="1"/>
  <c r="AG75" i="1"/>
  <c r="I67" i="15"/>
  <c r="I74" i="15"/>
  <c r="O74" i="1"/>
  <c r="O67" i="1"/>
  <c r="AA74" i="1"/>
  <c r="AA67" i="1"/>
  <c r="S67" i="1"/>
  <c r="S74" i="1"/>
  <c r="I69" i="13"/>
  <c r="I76" i="13" s="1"/>
  <c r="I75" i="13"/>
  <c r="I67" i="10"/>
  <c r="I71" i="10" s="1"/>
  <c r="I74" i="10"/>
  <c r="K69" i="1"/>
  <c r="K76" i="1" s="1"/>
  <c r="K75" i="1"/>
  <c r="I75" i="11"/>
  <c r="I69" i="11"/>
  <c r="I76" i="11" s="1"/>
  <c r="I67" i="11"/>
  <c r="I74" i="11"/>
  <c r="I69" i="14"/>
  <c r="I76" i="14" s="1"/>
  <c r="I75" i="14"/>
  <c r="AI67" i="1"/>
  <c r="AI74" i="1"/>
  <c r="I69" i="6"/>
  <c r="I76" i="6" s="1"/>
  <c r="I75" i="6"/>
  <c r="I69" i="15"/>
  <c r="I76" i="15" s="1"/>
  <c r="I75" i="15"/>
  <c r="Y75" i="1"/>
  <c r="Y69" i="1"/>
  <c r="Y76" i="1" s="1"/>
  <c r="I69" i="10"/>
  <c r="I76" i="10" s="1"/>
  <c r="I75" i="10"/>
  <c r="Q67" i="1"/>
  <c r="Q74" i="1"/>
  <c r="I67" i="6"/>
  <c r="I74" i="6"/>
  <c r="AK75" i="1"/>
  <c r="AK69" i="1"/>
  <c r="AK76" i="1" s="1"/>
  <c r="AA75" i="1"/>
  <c r="AA69" i="1"/>
  <c r="AA76" i="1" s="1"/>
  <c r="AG67" i="1"/>
  <c r="AG71" i="1" s="1"/>
  <c r="AG74" i="1"/>
  <c r="O75" i="1"/>
  <c r="O69" i="1"/>
  <c r="O76" i="1" s="1"/>
  <c r="I74" i="13"/>
  <c r="I67" i="13"/>
  <c r="AE74" i="1"/>
  <c r="AE67" i="1"/>
  <c r="Q69" i="1"/>
  <c r="Q76" i="1" s="1"/>
  <c r="Q75" i="1"/>
  <c r="I74" i="9"/>
  <c r="I67" i="9"/>
  <c r="I74" i="17"/>
  <c r="I67" i="17"/>
  <c r="I69" i="9"/>
  <c r="I76" i="9" s="1"/>
  <c r="I75" i="9"/>
  <c r="M75" i="1"/>
  <c r="M69" i="1"/>
  <c r="M76" i="1" s="1"/>
  <c r="W69" i="1"/>
  <c r="W76" i="1" s="1"/>
  <c r="W75" i="1"/>
  <c r="I75" i="4"/>
  <c r="I69" i="4"/>
  <c r="I76" i="4" s="1"/>
  <c r="I74" i="5"/>
  <c r="I67" i="5"/>
  <c r="I69" i="17"/>
  <c r="I76" i="17" s="1"/>
  <c r="I75" i="17"/>
  <c r="AC69" i="1"/>
  <c r="AC76" i="1" s="1"/>
  <c r="AC75" i="1"/>
  <c r="I69" i="16"/>
  <c r="I76" i="16" s="1"/>
  <c r="I75" i="16"/>
  <c r="I74" i="12"/>
  <c r="I67" i="12"/>
  <c r="AE69" i="1"/>
  <c r="AE76" i="1" s="1"/>
  <c r="AE75" i="1"/>
  <c r="S69" i="1"/>
  <c r="S76" i="1" s="1"/>
  <c r="S75" i="1"/>
  <c r="K74" i="1"/>
  <c r="K67" i="1"/>
  <c r="I74" i="14"/>
  <c r="I67" i="14"/>
  <c r="W67" i="1"/>
  <c r="W71" i="1" s="1"/>
  <c r="W74" i="1"/>
  <c r="AI75" i="1"/>
  <c r="AI69" i="1"/>
  <c r="AI76" i="1" s="1"/>
  <c r="AK67" i="1"/>
  <c r="AK71" i="1" s="1"/>
  <c r="AK74" i="1"/>
  <c r="U74" i="1"/>
  <c r="U67" i="1"/>
  <c r="U71" i="1" s="1"/>
  <c r="I75" i="12"/>
  <c r="I69" i="12"/>
  <c r="I76" i="12" s="1"/>
  <c r="M74" i="1"/>
  <c r="M67" i="1"/>
  <c r="I74" i="4"/>
  <c r="I77" i="4" s="1"/>
  <c r="I67" i="4"/>
  <c r="I71" i="4" s="1"/>
  <c r="I75" i="5"/>
  <c r="I69" i="5"/>
  <c r="I76" i="5" s="1"/>
  <c r="AC74" i="1"/>
  <c r="AC77" i="1" s="1"/>
  <c r="AC67" i="1"/>
  <c r="I74" i="16"/>
  <c r="I67" i="16"/>
  <c r="I67" i="8"/>
  <c r="I71" i="8" s="1"/>
  <c r="I74" i="8"/>
  <c r="I61" i="1"/>
  <c r="I54" i="1"/>
  <c r="I71" i="11" l="1"/>
  <c r="AC71" i="1"/>
  <c r="AK77" i="1"/>
  <c r="W77" i="1"/>
  <c r="K71" i="1"/>
  <c r="I71" i="13"/>
  <c r="AG77" i="1"/>
  <c r="I71" i="14"/>
  <c r="AE71" i="1"/>
  <c r="U77" i="1"/>
  <c r="I71" i="6"/>
  <c r="Q77" i="1"/>
  <c r="Q71" i="1"/>
  <c r="I71" i="5"/>
  <c r="AA71" i="1"/>
  <c r="I77" i="14"/>
  <c r="AE77" i="1"/>
  <c r="Y71" i="1"/>
  <c r="I71" i="17"/>
  <c r="O71" i="1"/>
  <c r="Y77" i="1"/>
  <c r="O77" i="1"/>
  <c r="K77" i="1"/>
  <c r="I71" i="16"/>
  <c r="M71" i="1"/>
  <c r="I71" i="9"/>
  <c r="AI77" i="1"/>
  <c r="S77" i="1"/>
  <c r="I71" i="12"/>
  <c r="AA77" i="1"/>
  <c r="M77" i="1"/>
  <c r="AI71" i="1"/>
  <c r="S71" i="1"/>
  <c r="I71" i="15"/>
  <c r="AM65" i="1"/>
  <c r="AM69" i="1" s="1"/>
  <c r="AM60" i="1"/>
  <c r="AM59" i="1"/>
  <c r="AM58" i="1"/>
  <c r="AM57" i="1"/>
  <c r="E45" i="1"/>
  <c r="E44" i="1"/>
  <c r="E41" i="1"/>
  <c r="E40" i="1"/>
  <c r="E39" i="1"/>
  <c r="E32" i="1"/>
  <c r="E31" i="1"/>
  <c r="E27" i="1"/>
  <c r="E26" i="1"/>
  <c r="E25" i="1"/>
  <c r="E24" i="1"/>
  <c r="E20" i="1"/>
  <c r="E19" i="1"/>
  <c r="E18" i="1"/>
  <c r="E17" i="1"/>
  <c r="AJ16" i="1"/>
  <c r="AJ42" i="1" s="1"/>
  <c r="AK42" i="1" s="1"/>
  <c r="AH16" i="1"/>
  <c r="AH43" i="1" s="1"/>
  <c r="AI43" i="1" s="1"/>
  <c r="AF16" i="1"/>
  <c r="AF39" i="1" s="1"/>
  <c r="AD16" i="1"/>
  <c r="AD39" i="1" s="1"/>
  <c r="AB16" i="1"/>
  <c r="AB39" i="1" s="1"/>
  <c r="Z16" i="1"/>
  <c r="Z25" i="1" s="1"/>
  <c r="X16" i="1"/>
  <c r="X40" i="1" s="1"/>
  <c r="V16" i="1"/>
  <c r="V45" i="1" s="1"/>
  <c r="T16" i="1"/>
  <c r="T42" i="1" s="1"/>
  <c r="U42" i="1" s="1"/>
  <c r="R16" i="1"/>
  <c r="R43" i="1" s="1"/>
  <c r="S43" i="1" s="1"/>
  <c r="P16" i="1"/>
  <c r="P39" i="1" s="1"/>
  <c r="N16" i="1"/>
  <c r="N39" i="1" s="1"/>
  <c r="L16" i="1"/>
  <c r="L39" i="1" s="1"/>
  <c r="J16" i="1"/>
  <c r="J25" i="1" s="1"/>
  <c r="H16" i="1"/>
  <c r="H40" i="1" s="1"/>
  <c r="E16" i="1"/>
  <c r="E15" i="1"/>
  <c r="AL12" i="1"/>
  <c r="AM61" i="1" l="1"/>
  <c r="I18" i="1"/>
  <c r="AK18" i="1"/>
  <c r="AE18" i="1"/>
  <c r="U18" i="1"/>
  <c r="O18" i="1"/>
  <c r="AC18" i="1"/>
  <c r="AG18" i="1"/>
  <c r="AI18" i="1"/>
  <c r="AA18" i="1"/>
  <c r="Y18" i="1"/>
  <c r="W18" i="1"/>
  <c r="S18" i="1"/>
  <c r="Q18" i="1"/>
  <c r="M18" i="1"/>
  <c r="K18" i="1"/>
  <c r="K25" i="1"/>
  <c r="AA25" i="1"/>
  <c r="AC32" i="1"/>
  <c r="K32" i="1"/>
  <c r="I19" i="1"/>
  <c r="AK19" i="1"/>
  <c r="AG19" i="1"/>
  <c r="W19" i="1"/>
  <c r="Q19" i="1"/>
  <c r="K19" i="1"/>
  <c r="AE19" i="1"/>
  <c r="O19" i="1"/>
  <c r="M19" i="1"/>
  <c r="AC19" i="1"/>
  <c r="AI19" i="1"/>
  <c r="AA19" i="1"/>
  <c r="Y19" i="1"/>
  <c r="U19" i="1"/>
  <c r="S19" i="1"/>
  <c r="O26" i="1"/>
  <c r="AC39" i="1"/>
  <c r="AG39" i="1"/>
  <c r="M39" i="1"/>
  <c r="O39" i="1"/>
  <c r="AE39" i="1"/>
  <c r="Q39" i="1"/>
  <c r="AC45" i="1"/>
  <c r="W45" i="1"/>
  <c r="AK15" i="1"/>
  <c r="AC15" i="1"/>
  <c r="U15" i="1"/>
  <c r="M15" i="1"/>
  <c r="AE15" i="1"/>
  <c r="S15" i="1"/>
  <c r="AA15" i="1"/>
  <c r="Q15" i="1"/>
  <c r="AI15" i="1"/>
  <c r="Y15" i="1"/>
  <c r="O15" i="1"/>
  <c r="W15" i="1"/>
  <c r="AG15" i="1"/>
  <c r="I20" i="1"/>
  <c r="AK20" i="1"/>
  <c r="AI20" i="1"/>
  <c r="Y20" i="1"/>
  <c r="M20" i="1"/>
  <c r="AG20" i="1"/>
  <c r="AE20" i="1"/>
  <c r="AA20" i="1"/>
  <c r="U20" i="1"/>
  <c r="S20" i="1"/>
  <c r="K20" i="1"/>
  <c r="O20" i="1"/>
  <c r="AC20" i="1"/>
  <c r="W20" i="1"/>
  <c r="Q20" i="1"/>
  <c r="K27" i="1"/>
  <c r="Y40" i="1"/>
  <c r="AK16" i="1"/>
  <c r="AI16" i="1"/>
  <c r="Y16" i="1"/>
  <c r="M16" i="1"/>
  <c r="AG16" i="1"/>
  <c r="W16" i="1"/>
  <c r="Q16" i="1"/>
  <c r="AC16" i="1"/>
  <c r="AA16" i="1"/>
  <c r="U16" i="1"/>
  <c r="S16" i="1"/>
  <c r="K16" i="1"/>
  <c r="AE16" i="1"/>
  <c r="O16" i="1"/>
  <c r="I17" i="1"/>
  <c r="AK17" i="1"/>
  <c r="AC17" i="1"/>
  <c r="AA17" i="1"/>
  <c r="S17" i="1"/>
  <c r="AI17" i="1"/>
  <c r="AG17" i="1"/>
  <c r="Y17" i="1"/>
  <c r="W17" i="1"/>
  <c r="Q17" i="1"/>
  <c r="U17" i="1"/>
  <c r="M17" i="1"/>
  <c r="K17" i="1"/>
  <c r="AE17" i="1"/>
  <c r="O17" i="1"/>
  <c r="S24" i="1"/>
  <c r="K31" i="1"/>
  <c r="I16" i="1"/>
  <c r="K15" i="1"/>
  <c r="I15" i="1"/>
  <c r="H26" i="1"/>
  <c r="AH24" i="1"/>
  <c r="AI24" i="1" s="1"/>
  <c r="V43" i="1"/>
  <c r="W43" i="1" s="1"/>
  <c r="H27" i="1"/>
  <c r="I27" i="1" s="1"/>
  <c r="AJ38" i="1"/>
  <c r="AK38" i="1" s="1"/>
  <c r="T24" i="1"/>
  <c r="U24" i="1" s="1"/>
  <c r="AM54" i="1"/>
  <c r="V24" i="1"/>
  <c r="W24" i="1" s="1"/>
  <c r="H41" i="1"/>
  <c r="I41" i="1" s="1"/>
  <c r="AJ24" i="1"/>
  <c r="AK24" i="1" s="1"/>
  <c r="H42" i="1"/>
  <c r="I42" i="1" s="1"/>
  <c r="H33" i="1"/>
  <c r="I33" i="1" s="1"/>
  <c r="V42" i="1"/>
  <c r="W42" i="1" s="1"/>
  <c r="I40" i="1"/>
  <c r="V27" i="1"/>
  <c r="W27" i="1" s="1"/>
  <c r="H45" i="1"/>
  <c r="I45" i="1" s="1"/>
  <c r="I26" i="1"/>
  <c r="H38" i="1"/>
  <c r="I38" i="1" s="1"/>
  <c r="H43" i="1"/>
  <c r="I43" i="1" s="1"/>
  <c r="L45" i="1"/>
  <c r="M45" i="1" s="1"/>
  <c r="X45" i="1"/>
  <c r="Y45" i="1" s="1"/>
  <c r="AD40" i="1"/>
  <c r="AE40" i="1" s="1"/>
  <c r="X43" i="1"/>
  <c r="Y43" i="1" s="1"/>
  <c r="AD25" i="1"/>
  <c r="AE25" i="1" s="1"/>
  <c r="AJ43" i="1"/>
  <c r="AK43" i="1" s="1"/>
  <c r="L33" i="1"/>
  <c r="M33" i="1" s="1"/>
  <c r="X33" i="1"/>
  <c r="Y33" i="1" s="1"/>
  <c r="AB41" i="1"/>
  <c r="AC41" i="1" s="1"/>
  <c r="AB45" i="1"/>
  <c r="J32" i="1"/>
  <c r="L32" i="1"/>
  <c r="M32" i="1" s="1"/>
  <c r="N32" i="1"/>
  <c r="O32" i="1" s="1"/>
  <c r="J42" i="1"/>
  <c r="K42" i="1" s="1"/>
  <c r="J41" i="1"/>
  <c r="K41" i="1" s="1"/>
  <c r="L26" i="1"/>
  <c r="M26" i="1" s="1"/>
  <c r="X27" i="1"/>
  <c r="Y27" i="1" s="1"/>
  <c r="AB32" i="1"/>
  <c r="L40" i="1"/>
  <c r="M40" i="1" s="1"/>
  <c r="L41" i="1"/>
  <c r="M41" i="1" s="1"/>
  <c r="X42" i="1"/>
  <c r="Y42" i="1" s="1"/>
  <c r="J27" i="1"/>
  <c r="Z33" i="1"/>
  <c r="AA33" i="1" s="1"/>
  <c r="Z45" i="1"/>
  <c r="AA45" i="1" s="1"/>
  <c r="J26" i="1"/>
  <c r="K26" i="1" s="1"/>
  <c r="J40" i="1"/>
  <c r="K40" i="1" s="1"/>
  <c r="L25" i="1"/>
  <c r="M25" i="1" s="1"/>
  <c r="X26" i="1"/>
  <c r="Y26" i="1" s="1"/>
  <c r="Z27" i="1"/>
  <c r="AA27" i="1" s="1"/>
  <c r="AD32" i="1"/>
  <c r="AE32" i="1" s="1"/>
  <c r="T38" i="1"/>
  <c r="U38" i="1" s="1"/>
  <c r="N40" i="1"/>
  <c r="O40" i="1" s="1"/>
  <c r="V41" i="1"/>
  <c r="W41" i="1" s="1"/>
  <c r="Z42" i="1"/>
  <c r="AA42" i="1" s="1"/>
  <c r="AB33" i="1"/>
  <c r="AC33" i="1" s="1"/>
  <c r="N25" i="1"/>
  <c r="O25" i="1" s="1"/>
  <c r="Z26" i="1"/>
  <c r="AA26" i="1" s="1"/>
  <c r="V38" i="1"/>
  <c r="W38" i="1" s="1"/>
  <c r="Z40" i="1"/>
  <c r="AA40" i="1" s="1"/>
  <c r="X41" i="1"/>
  <c r="Y41" i="1" s="1"/>
  <c r="Z32" i="1"/>
  <c r="AA32" i="1" s="1"/>
  <c r="R24" i="1"/>
  <c r="AB25" i="1"/>
  <c r="AC25" i="1" s="1"/>
  <c r="AB26" i="1"/>
  <c r="AC26" i="1" s="1"/>
  <c r="J33" i="1"/>
  <c r="K33" i="1" s="1"/>
  <c r="X38" i="1"/>
  <c r="Y38" i="1" s="1"/>
  <c r="AB40" i="1"/>
  <c r="AC40" i="1" s="1"/>
  <c r="Z41" i="1"/>
  <c r="AA41" i="1" s="1"/>
  <c r="T43" i="1"/>
  <c r="U43" i="1" s="1"/>
  <c r="J45" i="1"/>
  <c r="K45" i="1" s="1"/>
  <c r="AH25" i="1"/>
  <c r="AI25" i="1" s="1"/>
  <c r="T31" i="1"/>
  <c r="U31" i="1" s="1"/>
  <c r="AD33" i="1"/>
  <c r="AE33" i="1" s="1"/>
  <c r="AJ39" i="1"/>
  <c r="AK39" i="1" s="1"/>
  <c r="H24" i="1"/>
  <c r="I24" i="1" s="1"/>
  <c r="X24" i="1"/>
  <c r="Y24" i="1" s="1"/>
  <c r="T25" i="1"/>
  <c r="U25" i="1" s="1"/>
  <c r="AJ25" i="1"/>
  <c r="AK25" i="1" s="1"/>
  <c r="P26" i="1"/>
  <c r="Q26" i="1" s="1"/>
  <c r="AF26" i="1"/>
  <c r="AG26" i="1" s="1"/>
  <c r="L27" i="1"/>
  <c r="M27" i="1" s="1"/>
  <c r="AB27" i="1"/>
  <c r="AC27" i="1" s="1"/>
  <c r="V31" i="1"/>
  <c r="W31" i="1" s="1"/>
  <c r="R32" i="1"/>
  <c r="S32" i="1" s="1"/>
  <c r="AH32" i="1"/>
  <c r="AI32" i="1" s="1"/>
  <c r="P33" i="1"/>
  <c r="Q33" i="1" s="1"/>
  <c r="AF33" i="1"/>
  <c r="AG33" i="1" s="1"/>
  <c r="J38" i="1"/>
  <c r="K38" i="1" s="1"/>
  <c r="Z38" i="1"/>
  <c r="AA38" i="1" s="1"/>
  <c r="V39" i="1"/>
  <c r="W39" i="1" s="1"/>
  <c r="R40" i="1"/>
  <c r="S40" i="1" s="1"/>
  <c r="AH40" i="1"/>
  <c r="AI40" i="1" s="1"/>
  <c r="N41" i="1"/>
  <c r="O41" i="1" s="1"/>
  <c r="AD41" i="1"/>
  <c r="AE41" i="1" s="1"/>
  <c r="L42" i="1"/>
  <c r="M42" i="1" s="1"/>
  <c r="AB42" i="1"/>
  <c r="AC42" i="1" s="1"/>
  <c r="J43" i="1"/>
  <c r="K43" i="1" s="1"/>
  <c r="Z43" i="1"/>
  <c r="AA43" i="1" s="1"/>
  <c r="P45" i="1"/>
  <c r="Q45" i="1" s="1"/>
  <c r="AF45" i="1"/>
  <c r="AG45" i="1" s="1"/>
  <c r="AH31" i="1"/>
  <c r="AI31" i="1" s="1"/>
  <c r="P32" i="1"/>
  <c r="Q32" i="1" s="1"/>
  <c r="P40" i="1"/>
  <c r="Q40" i="1" s="1"/>
  <c r="J24" i="1"/>
  <c r="K24" i="1" s="1"/>
  <c r="Z24" i="1"/>
  <c r="AA24" i="1" s="1"/>
  <c r="V25" i="1"/>
  <c r="W25" i="1" s="1"/>
  <c r="R26" i="1"/>
  <c r="S26" i="1" s="1"/>
  <c r="AH26" i="1"/>
  <c r="AI26" i="1" s="1"/>
  <c r="N27" i="1"/>
  <c r="O27" i="1" s="1"/>
  <c r="AD27" i="1"/>
  <c r="AE27" i="1" s="1"/>
  <c r="H31" i="1"/>
  <c r="I31" i="1" s="1"/>
  <c r="X31" i="1"/>
  <c r="Y31" i="1" s="1"/>
  <c r="T32" i="1"/>
  <c r="U32" i="1" s="1"/>
  <c r="AJ32" i="1"/>
  <c r="AK32" i="1" s="1"/>
  <c r="R33" i="1"/>
  <c r="S33" i="1" s="1"/>
  <c r="AH33" i="1"/>
  <c r="AI33" i="1" s="1"/>
  <c r="L38" i="1"/>
  <c r="M38" i="1" s="1"/>
  <c r="AB38" i="1"/>
  <c r="AC38" i="1" s="1"/>
  <c r="H39" i="1"/>
  <c r="I39" i="1" s="1"/>
  <c r="X39" i="1"/>
  <c r="Y39" i="1" s="1"/>
  <c r="T40" i="1"/>
  <c r="U40" i="1" s="1"/>
  <c r="AJ40" i="1"/>
  <c r="AK40" i="1" s="1"/>
  <c r="P41" i="1"/>
  <c r="Q41" i="1" s="1"/>
  <c r="AF41" i="1"/>
  <c r="AG41" i="1" s="1"/>
  <c r="N42" i="1"/>
  <c r="O42" i="1" s="1"/>
  <c r="AD42" i="1"/>
  <c r="AE42" i="1" s="1"/>
  <c r="L43" i="1"/>
  <c r="M43" i="1" s="1"/>
  <c r="AB43" i="1"/>
  <c r="AC43" i="1" s="1"/>
  <c r="R45" i="1"/>
  <c r="S45" i="1" s="1"/>
  <c r="AH45" i="1"/>
  <c r="AI45" i="1" s="1"/>
  <c r="R31" i="1"/>
  <c r="S31" i="1" s="1"/>
  <c r="AH39" i="1"/>
  <c r="AI39" i="1" s="1"/>
  <c r="R25" i="1"/>
  <c r="S25" i="1" s="1"/>
  <c r="N26" i="1"/>
  <c r="AF32" i="1"/>
  <c r="AG32" i="1" s="1"/>
  <c r="AF40" i="1"/>
  <c r="AG40" i="1" s="1"/>
  <c r="N45" i="1"/>
  <c r="O45" i="1" s="1"/>
  <c r="L24" i="1"/>
  <c r="M24" i="1" s="1"/>
  <c r="AB24" i="1"/>
  <c r="AC24" i="1" s="1"/>
  <c r="H25" i="1"/>
  <c r="I25" i="1" s="1"/>
  <c r="X25" i="1"/>
  <c r="Y25" i="1" s="1"/>
  <c r="T26" i="1"/>
  <c r="U26" i="1" s="1"/>
  <c r="AJ26" i="1"/>
  <c r="AK26" i="1" s="1"/>
  <c r="P27" i="1"/>
  <c r="Q27" i="1" s="1"/>
  <c r="AF27" i="1"/>
  <c r="AG27" i="1" s="1"/>
  <c r="J31" i="1"/>
  <c r="Z31" i="1"/>
  <c r="AA31" i="1" s="1"/>
  <c r="AA34" i="1" s="1"/>
  <c r="V32" i="1"/>
  <c r="W32" i="1" s="1"/>
  <c r="T33" i="1"/>
  <c r="U33" i="1" s="1"/>
  <c r="AJ33" i="1"/>
  <c r="AK33" i="1" s="1"/>
  <c r="N38" i="1"/>
  <c r="O38" i="1" s="1"/>
  <c r="AD38" i="1"/>
  <c r="AE38" i="1" s="1"/>
  <c r="J39" i="1"/>
  <c r="K39" i="1" s="1"/>
  <c r="Z39" i="1"/>
  <c r="AA39" i="1" s="1"/>
  <c r="V40" i="1"/>
  <c r="W40" i="1" s="1"/>
  <c r="R41" i="1"/>
  <c r="S41" i="1" s="1"/>
  <c r="AH41" i="1"/>
  <c r="AI41" i="1" s="1"/>
  <c r="P42" i="1"/>
  <c r="Q42" i="1" s="1"/>
  <c r="AF42" i="1"/>
  <c r="AG42" i="1" s="1"/>
  <c r="N43" i="1"/>
  <c r="O43" i="1" s="1"/>
  <c r="AD43" i="1"/>
  <c r="AE43" i="1" s="1"/>
  <c r="T45" i="1"/>
  <c r="U45" i="1" s="1"/>
  <c r="AJ45" i="1"/>
  <c r="AK45" i="1" s="1"/>
  <c r="AF25" i="1"/>
  <c r="AG25" i="1" s="1"/>
  <c r="R39" i="1"/>
  <c r="S39" i="1" s="1"/>
  <c r="AD26" i="1"/>
  <c r="AE26" i="1" s="1"/>
  <c r="AJ31" i="1"/>
  <c r="AK31" i="1" s="1"/>
  <c r="AK34" i="1" s="1"/>
  <c r="N33" i="1"/>
  <c r="O33" i="1" s="1"/>
  <c r="T39" i="1"/>
  <c r="U39" i="1" s="1"/>
  <c r="AD45" i="1"/>
  <c r="AE45" i="1" s="1"/>
  <c r="N24" i="1"/>
  <c r="O24" i="1" s="1"/>
  <c r="AD24" i="1"/>
  <c r="AE24" i="1" s="1"/>
  <c r="V26" i="1"/>
  <c r="W26" i="1" s="1"/>
  <c r="R27" i="1"/>
  <c r="S27" i="1" s="1"/>
  <c r="AH27" i="1"/>
  <c r="AI27" i="1" s="1"/>
  <c r="L31" i="1"/>
  <c r="M31" i="1" s="1"/>
  <c r="M34" i="1" s="1"/>
  <c r="AB31" i="1"/>
  <c r="AC31" i="1" s="1"/>
  <c r="H32" i="1"/>
  <c r="I32" i="1" s="1"/>
  <c r="X32" i="1"/>
  <c r="Y32" i="1" s="1"/>
  <c r="V33" i="1"/>
  <c r="W33" i="1" s="1"/>
  <c r="P38" i="1"/>
  <c r="Q38" i="1" s="1"/>
  <c r="AF38" i="1"/>
  <c r="AG38" i="1" s="1"/>
  <c r="T41" i="1"/>
  <c r="U41" i="1" s="1"/>
  <c r="AJ41" i="1"/>
  <c r="AK41" i="1" s="1"/>
  <c r="R42" i="1"/>
  <c r="S42" i="1" s="1"/>
  <c r="AH42" i="1"/>
  <c r="AI42" i="1" s="1"/>
  <c r="P43" i="1"/>
  <c r="Q43" i="1" s="1"/>
  <c r="AF43" i="1"/>
  <c r="AG43" i="1" s="1"/>
  <c r="P25" i="1"/>
  <c r="Q25" i="1" s="1"/>
  <c r="P24" i="1"/>
  <c r="Q24" i="1" s="1"/>
  <c r="AF24" i="1"/>
  <c r="AG24" i="1" s="1"/>
  <c r="T27" i="1"/>
  <c r="U27" i="1" s="1"/>
  <c r="AJ27" i="1"/>
  <c r="AK27" i="1" s="1"/>
  <c r="N31" i="1"/>
  <c r="O31" i="1" s="1"/>
  <c r="AD31" i="1"/>
  <c r="AE31" i="1" s="1"/>
  <c r="R38" i="1"/>
  <c r="S38" i="1" s="1"/>
  <c r="AH38" i="1"/>
  <c r="AI38" i="1" s="1"/>
  <c r="P31" i="1"/>
  <c r="Q31" i="1" s="1"/>
  <c r="AF31" i="1"/>
  <c r="AG31" i="1" s="1"/>
  <c r="AG34" i="1" s="1"/>
  <c r="S34" i="1" l="1"/>
  <c r="U28" i="1"/>
  <c r="W34" i="1"/>
  <c r="AI34" i="1"/>
  <c r="AK28" i="1"/>
  <c r="M28" i="1"/>
  <c r="Y34" i="1"/>
  <c r="U34" i="1"/>
  <c r="K21" i="1"/>
  <c r="K37" i="1" s="1"/>
  <c r="S28" i="1"/>
  <c r="AL15" i="1"/>
  <c r="AM15" i="1" s="1"/>
  <c r="AL16" i="1"/>
  <c r="AM16" i="1" s="1"/>
  <c r="S21" i="1"/>
  <c r="S37" i="1" s="1"/>
  <c r="AE28" i="1"/>
  <c r="M21" i="1"/>
  <c r="M37" i="1" s="1"/>
  <c r="AL20" i="1"/>
  <c r="AM20" i="1" s="1"/>
  <c r="Y21" i="1"/>
  <c r="Y37" i="1" s="1"/>
  <c r="AC21" i="1"/>
  <c r="AC37" i="1" s="1"/>
  <c r="AE34" i="1"/>
  <c r="AA28" i="1"/>
  <c r="Q28" i="1"/>
  <c r="O21" i="1"/>
  <c r="O37" i="1" s="1"/>
  <c r="AG21" i="1"/>
  <c r="AG37" i="1" s="1"/>
  <c r="AE21" i="1"/>
  <c r="AE37" i="1" s="1"/>
  <c r="AK21" i="1"/>
  <c r="AK37" i="1" s="1"/>
  <c r="K34" i="1"/>
  <c r="O34" i="1"/>
  <c r="AI28" i="1"/>
  <c r="AC28" i="1"/>
  <c r="Y28" i="1"/>
  <c r="AI21" i="1"/>
  <c r="AI37" i="1" s="1"/>
  <c r="W21" i="1"/>
  <c r="W37" i="1" s="1"/>
  <c r="Q21" i="1"/>
  <c r="Q37" i="1" s="1"/>
  <c r="AL19" i="1"/>
  <c r="AM19" i="1" s="1"/>
  <c r="AC34" i="1"/>
  <c r="Q34" i="1"/>
  <c r="W28" i="1"/>
  <c r="K28" i="1"/>
  <c r="O28" i="1"/>
  <c r="AG28" i="1"/>
  <c r="AL17" i="1"/>
  <c r="AM17" i="1" s="1"/>
  <c r="AA21" i="1"/>
  <c r="AA37" i="1" s="1"/>
  <c r="U21" i="1"/>
  <c r="U37" i="1" s="1"/>
  <c r="AL18" i="1"/>
  <c r="AM18" i="1" s="1"/>
  <c r="I21" i="1"/>
  <c r="I37" i="1" s="1"/>
  <c r="I34" i="1"/>
  <c r="I28" i="1"/>
  <c r="AL33" i="1"/>
  <c r="AM33" i="1" s="1"/>
  <c r="AL42" i="1"/>
  <c r="AM42" i="1" s="1"/>
  <c r="AL41" i="1"/>
  <c r="AM41" i="1" s="1"/>
  <c r="AL40" i="1"/>
  <c r="AM40" i="1" s="1"/>
  <c r="AL26" i="1"/>
  <c r="AM26" i="1" s="1"/>
  <c r="AL45" i="1"/>
  <c r="AM45" i="1" s="1"/>
  <c r="AL39" i="1"/>
  <c r="AM39" i="1" s="1"/>
  <c r="AL31" i="1"/>
  <c r="AM31" i="1" s="1"/>
  <c r="AL43" i="1"/>
  <c r="AM43" i="1" s="1"/>
  <c r="AL27" i="1"/>
  <c r="AM27" i="1" s="1"/>
  <c r="AL38" i="1"/>
  <c r="AM38" i="1" s="1"/>
  <c r="AL25" i="1"/>
  <c r="AM25" i="1" s="1"/>
  <c r="AL24" i="1"/>
  <c r="AM24" i="1" s="1"/>
  <c r="AL32" i="1"/>
  <c r="AM32" i="1" s="1"/>
  <c r="AM21" i="1" l="1"/>
  <c r="AM37" i="1" s="1"/>
  <c r="AM28" i="1"/>
  <c r="AM34" i="1"/>
  <c r="H67" i="1" l="1"/>
  <c r="I72" i="1" s="1"/>
  <c r="I73" i="1" s="1"/>
  <c r="I63" i="1" s="1"/>
  <c r="I74" i="1" l="1"/>
  <c r="I65" i="1"/>
  <c r="I75" i="1" s="1"/>
  <c r="I67" i="1" l="1"/>
  <c r="I69" i="1"/>
  <c r="I76" i="1" s="1"/>
  <c r="I77" i="1" s="1"/>
  <c r="I71" i="1" l="1"/>
  <c r="O44" i="1" l="1"/>
  <c r="O46" i="1" s="1"/>
  <c r="O62" i="1" s="1"/>
  <c r="O64" i="1" s="1"/>
  <c r="AC44" i="1"/>
  <c r="AC46" i="1" s="1"/>
  <c r="AC62" i="1" s="1"/>
  <c r="AC64" i="1" s="1"/>
  <c r="Q44" i="1"/>
  <c r="Q46" i="1" s="1"/>
  <c r="Q62" i="1" s="1"/>
  <c r="Q64" i="1" s="1"/>
  <c r="AA44" i="1"/>
  <c r="AA46" i="1" s="1"/>
  <c r="AA62" i="1" s="1"/>
  <c r="AA64" i="1" s="1"/>
  <c r="U44" i="1"/>
  <c r="U46" i="1"/>
  <c r="U62" i="1" s="1"/>
  <c r="U64" i="1" s="1"/>
  <c r="K44" i="1"/>
  <c r="K46" i="1" s="1"/>
  <c r="K62" i="1" s="1"/>
  <c r="K64" i="1" s="1"/>
  <c r="Y44" i="1"/>
  <c r="Y46" i="1" s="1"/>
  <c r="Y62" i="1" s="1"/>
  <c r="Y64" i="1" s="1"/>
  <c r="AI44" i="1"/>
  <c r="AI46" i="1" s="1"/>
  <c r="AI62" i="1" s="1"/>
  <c r="AI64" i="1" s="1"/>
  <c r="M44" i="1"/>
  <c r="M46" i="1" s="1"/>
  <c r="M62" i="1" s="1"/>
  <c r="M64" i="1" s="1"/>
  <c r="AE44" i="1"/>
  <c r="AE46" i="1" s="1"/>
  <c r="AE62" i="1" s="1"/>
  <c r="AE64" i="1" s="1"/>
  <c r="W44" i="1"/>
  <c r="W46" i="1" s="1"/>
  <c r="W62" i="1" s="1"/>
  <c r="W64" i="1" s="1"/>
  <c r="AK44" i="1"/>
  <c r="AK46" i="1" s="1"/>
  <c r="AK62" i="1" s="1"/>
  <c r="AK64" i="1" s="1"/>
  <c r="S44" i="1"/>
  <c r="S46" i="1" s="1"/>
  <c r="S62" i="1" s="1"/>
  <c r="S64" i="1" s="1"/>
  <c r="I44" i="1"/>
  <c r="I46" i="1" s="1"/>
  <c r="I62" i="1" s="1"/>
  <c r="I64" i="1" s="1"/>
  <c r="AG44" i="1"/>
  <c r="AG46" i="1"/>
  <c r="AG62" i="1" s="1"/>
  <c r="AG64" i="1" s="1"/>
  <c r="AL44" i="1" l="1"/>
  <c r="AM44" i="1" s="1"/>
  <c r="AM46" i="1" s="1"/>
  <c r="AM63" i="1" s="1"/>
  <c r="AL63" i="1" l="1"/>
  <c r="AL67" i="1" s="1"/>
  <c r="AM67" i="1"/>
  <c r="AM71" i="1" s="1"/>
  <c r="I44" i="9"/>
  <c r="I46" i="9" s="1"/>
  <c r="I44" i="10"/>
  <c r="I46" i="10" s="1"/>
  <c r="I44" i="8"/>
  <c r="I46" i="8" s="1"/>
  <c r="I60" i="19"/>
  <c r="I61" i="19" s="1"/>
  <c r="I63" i="19" s="1"/>
  <c r="I67" i="19" l="1"/>
  <c r="I71" i="19" s="1"/>
  <c r="I74" i="19"/>
  <c r="H63" i="19"/>
  <c r="H67" i="19" s="1"/>
  <c r="I72" i="19" s="1"/>
</calcChain>
</file>

<file path=xl/sharedStrings.xml><?xml version="1.0" encoding="utf-8"?>
<sst xmlns="http://schemas.openxmlformats.org/spreadsheetml/2006/main" count="2289" uniqueCount="155">
  <si>
    <t>Realizar las obras de adecuacion a toto costo, que tiene por objeto: “OBRAS CIVILES DE ADECUACIÓN EN ESPACIOS FÍSICOS A NIVEL NACIONAL, PARA EL DESARROLLO MISIONAL DEL SERVICIO NACIONAL DE APRENDIZAJE-SENA- A MONTO AGOTABLE.”</t>
  </si>
  <si>
    <t>ANEXO. 05  - ANALISIS ADMINISTRACIÓN Y UTILIDAD PARA TODAS LAS ZONAS</t>
  </si>
  <si>
    <t>SON CRITERIOS MINIMOS. AJUSTAR SEGÚN NECESIDAD DE LA ZONA A OFERTAR, TENIENDO EN CUENTA LAS PAUTAS DEFINIDAS EN EL ESTUDIO PREVIO</t>
  </si>
  <si>
    <t>LP-DG-0005-2020</t>
  </si>
  <si>
    <t>PLAZO DE EJECUCIÓN</t>
  </si>
  <si>
    <t>ZONA 1</t>
  </si>
  <si>
    <t>ZONA 2</t>
  </si>
  <si>
    <t>ZONA 3</t>
  </si>
  <si>
    <t>ZONA 4</t>
  </si>
  <si>
    <t>ZONA 5</t>
  </si>
  <si>
    <t>ZONA 6</t>
  </si>
  <si>
    <t>ZONA 7</t>
  </si>
  <si>
    <t>ZONA 8</t>
  </si>
  <si>
    <t>ZONA 9</t>
  </si>
  <si>
    <t>ZONA 10</t>
  </si>
  <si>
    <t>ZONA 11</t>
  </si>
  <si>
    <t>ZONA 12</t>
  </si>
  <si>
    <t>ZONA 13</t>
  </si>
  <si>
    <t>ZONA 14</t>
  </si>
  <si>
    <t>ZONA 15</t>
  </si>
  <si>
    <t>SUMATORIA</t>
  </si>
  <si>
    <t>VR. TOTAL</t>
  </si>
  <si>
    <t>CANTIDAD DE RESIDENTES --------&gt;</t>
  </si>
  <si>
    <t>DESCRIPCION</t>
  </si>
  <si>
    <t>UND</t>
  </si>
  <si>
    <t>% DE DEDICACIÓN</t>
  </si>
  <si>
    <t>VR. UNITARIO</t>
  </si>
  <si>
    <t>CANTIDAD / PROFESIONAL</t>
  </si>
  <si>
    <t>PERSONAL DE OBRA (INCLUYEN PRESTACIONES)</t>
  </si>
  <si>
    <t>DIRECTOR DE OBRA CON PRESTACIONES SOCIALES</t>
  </si>
  <si>
    <t>MES</t>
  </si>
  <si>
    <t>RESIDENTE DE OBRA  CON PRESTACIONES SOCIALES</t>
  </si>
  <si>
    <t>ENCARGADO AREA ELECTRICA Y MECANICA</t>
  </si>
  <si>
    <t>ENCARGADO AREA HIDROSANITARIA</t>
  </si>
  <si>
    <t>ENCARGADO AMBIENTAL</t>
  </si>
  <si>
    <t>ENCARGADO SEGURIDAD INDUSTRIAL CON SEGURIDAD SOCIAL</t>
  </si>
  <si>
    <t>TOTAL PERSONAL DE OBRA (INCLUYEN PRESTACIONES)</t>
  </si>
  <si>
    <t>COSTOS DE SERVICIOS PUBLICOS (OBRA Y CAMPAMENTO)</t>
  </si>
  <si>
    <t>2.1</t>
  </si>
  <si>
    <t>ENERGIA (INCLUYE INSTALACIÓN PROVISIONAL)</t>
  </si>
  <si>
    <t>2.2</t>
  </si>
  <si>
    <t>AGUA - ALCANTARILLADO (INCLUYE INSTALACIÓN PROVISIONAL)</t>
  </si>
  <si>
    <t>2.3</t>
  </si>
  <si>
    <t>INTERNET  (PROVISIONAL)</t>
  </si>
  <si>
    <t>2.4</t>
  </si>
  <si>
    <t>TELÉFONO  (PROVISIONAL)</t>
  </si>
  <si>
    <t>TOTAL COSTOS DE SERVICIOS PUBLICOS:</t>
  </si>
  <si>
    <t>COSTOS DE DOTACION CAMPAMENTO E INSTALACIONES PROVISIONALES</t>
  </si>
  <si>
    <t>COSTO PROPORCIONAL OFICINA CENTRAL</t>
  </si>
  <si>
    <t>COMPUTADOR</t>
  </si>
  <si>
    <t>MUEBLES</t>
  </si>
  <si>
    <t>GB</t>
  </si>
  <si>
    <t>TOTAL COSTOS DE DOTACION CAMPAMENTO:</t>
  </si>
  <si>
    <t>OTROS - GASTOS GENERALES</t>
  </si>
  <si>
    <t>4.1</t>
  </si>
  <si>
    <t>SEGURIDAD INDUSTRIAL , DOTACIÓN Y PROTOCOLO COVID 19</t>
  </si>
  <si>
    <t>% PERS</t>
  </si>
  <si>
    <t>4.2</t>
  </si>
  <si>
    <t>ENSAYOS DE LABORATORIO PARA MATERIALES, PRUEBAS DE CARGA Y OTROS QUE SEAN REQUERIDOS</t>
  </si>
  <si>
    <t>4.3</t>
  </si>
  <si>
    <t>MANTENIMIENTO EQUIPOS/HERRAMIENTAS</t>
  </si>
  <si>
    <t>4.4</t>
  </si>
  <si>
    <t>PAPELERIA Y EMPASTES</t>
  </si>
  <si>
    <t>4.5</t>
  </si>
  <si>
    <t>REGISTRO FOTOGRÁFICO / VIDEOS / INFORMES</t>
  </si>
  <si>
    <t>4.6</t>
  </si>
  <si>
    <t>PLOTEADA PLANOS, COPIA PLANOS Y FOTOCOPIAS</t>
  </si>
  <si>
    <t>4.7</t>
  </si>
  <si>
    <t>PLANOS RECORD</t>
  </si>
  <si>
    <t>4.8</t>
  </si>
  <si>
    <t>TRANSPORTES Y MOVILIZACIÓN (NO INCLUIDOS EN LOS COSTOS DIRECTOS)</t>
  </si>
  <si>
    <t>4.9</t>
  </si>
  <si>
    <t>VIATICOS Y MANUTENCIÓN PERSONAL ADMINISTRATIVO</t>
  </si>
  <si>
    <t>TOTAL OTROS - GASTOS GENERALES:</t>
  </si>
  <si>
    <t>COSTOS DE LEGALIZACION DEL CONTRATO (POLIZAS)</t>
  </si>
  <si>
    <t>5.1</t>
  </si>
  <si>
    <t xml:space="preserve">CUMPLIMIENTO </t>
  </si>
  <si>
    <t>UN</t>
  </si>
  <si>
    <t>AMPARO DE SALARIOS Y PREST. SOCIALES</t>
  </si>
  <si>
    <t xml:space="preserve">AMPARO DE ANTICIPO </t>
  </si>
  <si>
    <t>RESPONSABILIDAD CIVIL EXTRACONTRACTUAL</t>
  </si>
  <si>
    <t>ESTABILIDAD DE OBRA</t>
  </si>
  <si>
    <t>TOTAL COSTOS DE LEGALIZACION DEL CONTRATO:</t>
  </si>
  <si>
    <t>COSTOS DE IMPUESTOS O CARGA IMPOSITIVA</t>
  </si>
  <si>
    <t>6.1</t>
  </si>
  <si>
    <t xml:space="preserve">RETEFUENTE </t>
  </si>
  <si>
    <t>6.2</t>
  </si>
  <si>
    <t>RETEICA (vr. Total del contrato X 1%)</t>
  </si>
  <si>
    <t>6.3</t>
  </si>
  <si>
    <t>IMPUESTO LEY 1106 DE 2,006</t>
  </si>
  <si>
    <t>6.4</t>
  </si>
  <si>
    <t>ESTAMPILLA PRO UNIVERSIDAD</t>
  </si>
  <si>
    <t>TOTAL COSTOS DE IMPUESTOS:</t>
  </si>
  <si>
    <t xml:space="preserve">TOTAL ADMINISTRACION </t>
  </si>
  <si>
    <t>TOTAL UTILIDAD</t>
  </si>
  <si>
    <t>TOTAL AU</t>
  </si>
  <si>
    <t>IVA SOBRE LA UTILIDAD</t>
  </si>
  <si>
    <t>TOTAL AU + IVA</t>
  </si>
  <si>
    <t>COSTOS DIRECTOS</t>
  </si>
  <si>
    <t>ADMINISTRACION</t>
  </si>
  <si>
    <t>UTILIDAD</t>
  </si>
  <si>
    <t>IVA SOBRE UTILIDAD</t>
  </si>
  <si>
    <t>COSTO TOTAL</t>
  </si>
  <si>
    <t>TOTAL INTERVENCIONES</t>
  </si>
  <si>
    <t>Regional</t>
  </si>
  <si>
    <t>Valor </t>
  </si>
  <si>
    <t>Guajira</t>
  </si>
  <si>
    <t>Magdalena</t>
  </si>
  <si>
    <t>Cesar</t>
  </si>
  <si>
    <t>Valor</t>
  </si>
  <si>
    <t>Atlántico</t>
  </si>
  <si>
    <t>Córdoba</t>
  </si>
  <si>
    <t>Sucre</t>
  </si>
  <si>
    <r>
      <t> </t>
    </r>
    <r>
      <rPr>
        <b/>
        <sz val="10"/>
        <color rgb="FF000000"/>
        <rFont val="Inherit"/>
      </rPr>
      <t>PO</t>
    </r>
  </si>
  <si>
    <t>Bolívar</t>
  </si>
  <si>
    <t>San Andrés</t>
  </si>
  <si>
    <t>Santander</t>
  </si>
  <si>
    <t>Norte_de_Santander</t>
  </si>
  <si>
    <t>Antioquia</t>
  </si>
  <si>
    <r>
      <t>PO</t>
    </r>
    <r>
      <rPr>
        <sz val="10"/>
        <color rgb="FF000000"/>
        <rFont val="Inherit"/>
      </rPr>
      <t> </t>
    </r>
  </si>
  <si>
    <t>Caldas</t>
  </si>
  <si>
    <t>Quindío</t>
  </si>
  <si>
    <t>Risaralda</t>
  </si>
  <si>
    <t>Choco</t>
  </si>
  <si>
    <t>Valle_del_Cauca</t>
  </si>
  <si>
    <t>Nariño</t>
  </si>
  <si>
    <t>Cauca</t>
  </si>
  <si>
    <t>Putumayo</t>
  </si>
  <si>
    <t>Huila</t>
  </si>
  <si>
    <t>Caquetá</t>
  </si>
  <si>
    <t>Tolima</t>
  </si>
  <si>
    <t>Boyacá</t>
  </si>
  <si>
    <t>Arauca</t>
  </si>
  <si>
    <t>Casanare</t>
  </si>
  <si>
    <t>Vichada</t>
  </si>
  <si>
    <t>Distrito Capital</t>
  </si>
  <si>
    <t>Guaviare</t>
  </si>
  <si>
    <t>Vaupés</t>
  </si>
  <si>
    <t>Cundinamarca</t>
  </si>
  <si>
    <t>Direccion_General</t>
  </si>
  <si>
    <t>Amazonas</t>
  </si>
  <si>
    <t>Guainía</t>
  </si>
  <si>
    <t>Meta</t>
  </si>
  <si>
    <t>FACTOR AU</t>
  </si>
  <si>
    <t>CT</t>
  </si>
  <si>
    <t>CD</t>
  </si>
  <si>
    <t>A</t>
  </si>
  <si>
    <t>U</t>
  </si>
  <si>
    <t>IVA</t>
  </si>
  <si>
    <t>CI</t>
  </si>
  <si>
    <t>PRRESUPUESTO TOTAL</t>
  </si>
  <si>
    <t>Depende Amazonas</t>
  </si>
  <si>
    <t>ZONA 15a</t>
  </si>
  <si>
    <t>ZONA 15b</t>
  </si>
  <si>
    <t>ANALISIS ADMINISTRACIÓN Y UTILIDAD PARA TODAS LAS ZONAS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</si>
</sst>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0.0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0.0%"/>
    <numFmt numFmtId="168" formatCode="0.000%"/>
    <numFmt numFmtId="169" formatCode="_-&quot;$&quot;\ * #,##0_-;\-&quot;$&quot;\ * #,##0_-;_-&quot;$&quot;\ * &quot;-&quot;??_-;_-@_-"/>
    <numFmt numFmtId="170" formatCode="_(&quot;$&quot;\ * #,##0_);_(&quot;$&quot;\ * \(#,##0\);_(&quot;$&quot;\ * &quot;-&quot;??_);_(@_)"/>
    <numFmt numFmtId="171" formatCode="_-&quot;$&quot;\ * #,##0.0_-;\-&quot;$&quot;\ * #,##0.0_-;_-&quot;$&quot;\ * &quot;-&quot;_-;_-@_-"/>
    <numFmt numFmtId="172" formatCode="_-* #,##0.00000_-;\-* #,##0.00000_-;_-* &quot;-&quot;_-;_-@_-"/>
    <numFmt numFmtId="173" formatCode="0.0000%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80808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Arial"/>
      <family val="2"/>
    </font>
    <font>
      <b/>
      <u/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Inherit"/>
    </font>
    <font>
      <b/>
      <sz val="10"/>
      <color rgb="FF000000"/>
      <name val="Inherit"/>
    </font>
    <font>
      <b/>
      <sz val="10"/>
      <color rgb="FF201F1E"/>
      <name val="Cambria"/>
      <family val="1"/>
    </font>
    <font>
      <sz val="10"/>
      <color rgb="FF201F1E"/>
      <name val="Cambria"/>
      <family val="1"/>
    </font>
    <font>
      <sz val="10"/>
      <color rgb="FF201F1E"/>
      <name val="Inherit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60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Protection="1">
      <protection locked="0"/>
    </xf>
    <xf numFmtId="0" fontId="2" fillId="0" borderId="0" xfId="0" applyFont="1"/>
    <xf numFmtId="0" fontId="3" fillId="0" borderId="0" xfId="0" applyFont="1"/>
    <xf numFmtId="0" fontId="4" fillId="0" borderId="0" xfId="0" applyFont="1" applyAlignment="1" applyProtection="1">
      <alignment horizontal="center" vertical="top" wrapText="1" readingOrder="1"/>
      <protection hidden="1"/>
    </xf>
    <xf numFmtId="0" fontId="4" fillId="0" borderId="0" xfId="0" applyFont="1" applyAlignment="1" applyProtection="1">
      <alignment horizontal="center" vertical="center" wrapText="1" readingOrder="1"/>
      <protection hidden="1"/>
    </xf>
    <xf numFmtId="0" fontId="7" fillId="0" borderId="0" xfId="4" applyFont="1" applyAlignment="1">
      <alignment vertical="center"/>
    </xf>
    <xf numFmtId="0" fontId="8" fillId="2" borderId="1" xfId="4" applyFont="1" applyFill="1" applyBorder="1" applyAlignment="1">
      <alignment horizontal="center" vertical="center" wrapText="1"/>
    </xf>
    <xf numFmtId="0" fontId="8" fillId="2" borderId="2" xfId="4" applyFont="1" applyFill="1" applyBorder="1" applyAlignment="1">
      <alignment horizontal="center" vertical="center" wrapText="1"/>
    </xf>
    <xf numFmtId="0" fontId="8" fillId="2" borderId="3" xfId="4" applyFont="1" applyFill="1" applyBorder="1" applyAlignment="1">
      <alignment horizontal="center" vertical="center" wrapText="1"/>
    </xf>
    <xf numFmtId="0" fontId="2" fillId="0" borderId="5" xfId="0" applyFont="1" applyBorder="1" applyAlignment="1"/>
    <xf numFmtId="0" fontId="2" fillId="0" borderId="6" xfId="0" applyFont="1" applyBorder="1" applyAlignment="1"/>
    <xf numFmtId="0" fontId="8" fillId="2" borderId="1" xfId="4" applyFont="1" applyFill="1" applyBorder="1" applyAlignment="1">
      <alignment vertical="center"/>
    </xf>
    <xf numFmtId="0" fontId="8" fillId="2" borderId="7" xfId="4" applyFont="1" applyFill="1" applyBorder="1" applyAlignment="1">
      <alignment horizontal="center" vertical="center" wrapText="1"/>
    </xf>
    <xf numFmtId="164" fontId="9" fillId="2" borderId="1" xfId="4" applyNumberFormat="1" applyFont="1" applyFill="1" applyBorder="1" applyAlignment="1">
      <alignment vertical="center"/>
    </xf>
    <xf numFmtId="0" fontId="8" fillId="2" borderId="1" xfId="4" applyFont="1" applyFill="1" applyBorder="1" applyAlignment="1">
      <alignment horizontal="center" vertical="center"/>
    </xf>
    <xf numFmtId="1" fontId="8" fillId="2" borderId="1" xfId="4" applyNumberFormat="1" applyFont="1" applyFill="1" applyBorder="1" applyAlignment="1">
      <alignment horizontal="center" vertical="center"/>
    </xf>
    <xf numFmtId="0" fontId="9" fillId="2" borderId="1" xfId="4" applyFont="1" applyFill="1" applyBorder="1" applyAlignment="1">
      <alignment vertical="center"/>
    </xf>
    <xf numFmtId="0" fontId="9" fillId="2" borderId="2" xfId="4" applyFont="1" applyFill="1" applyBorder="1" applyAlignment="1">
      <alignment vertical="center"/>
    </xf>
    <xf numFmtId="0" fontId="9" fillId="2" borderId="7" xfId="4" applyFont="1" applyFill="1" applyBorder="1" applyAlignment="1">
      <alignment vertical="center"/>
    </xf>
    <xf numFmtId="0" fontId="9" fillId="2" borderId="10" xfId="4" applyFont="1" applyFill="1" applyBorder="1" applyAlignment="1">
      <alignment vertical="center"/>
    </xf>
    <xf numFmtId="164" fontId="9" fillId="0" borderId="1" xfId="4" applyNumberFormat="1" applyFont="1" applyBorder="1" applyAlignment="1">
      <alignment horizontal="center" vertical="center"/>
    </xf>
    <xf numFmtId="0" fontId="2" fillId="0" borderId="1" xfId="4" applyFont="1" applyBorder="1" applyAlignment="1">
      <alignment horizontal="left" vertical="center"/>
    </xf>
    <xf numFmtId="0" fontId="2" fillId="0" borderId="1" xfId="4" applyFont="1" applyBorder="1" applyAlignment="1">
      <alignment horizontal="center" vertical="center"/>
    </xf>
    <xf numFmtId="9" fontId="9" fillId="0" borderId="1" xfId="3" applyFont="1" applyBorder="1" applyAlignment="1">
      <alignment horizontal="center" vertical="center"/>
    </xf>
    <xf numFmtId="4" fontId="9" fillId="0" borderId="1" xfId="5" applyNumberFormat="1" applyFont="1" applyBorder="1" applyAlignment="1">
      <alignment horizontal="center" vertical="center"/>
    </xf>
    <xf numFmtId="4" fontId="2" fillId="0" borderId="1" xfId="5" applyNumberFormat="1" applyFont="1" applyBorder="1" applyAlignment="1">
      <alignment horizontal="center" vertical="center"/>
    </xf>
    <xf numFmtId="4" fontId="2" fillId="0" borderId="7" xfId="5" applyNumberFormat="1" applyFont="1" applyBorder="1" applyAlignment="1">
      <alignment horizontal="center" vertical="center"/>
    </xf>
    <xf numFmtId="166" fontId="8" fillId="0" borderId="10" xfId="6" applyFont="1" applyBorder="1" applyAlignment="1">
      <alignment horizontal="right" vertical="center"/>
    </xf>
    <xf numFmtId="4" fontId="2" fillId="0" borderId="2" xfId="5" applyNumberFormat="1" applyFont="1" applyBorder="1" applyAlignment="1">
      <alignment horizontal="center" vertical="center"/>
    </xf>
    <xf numFmtId="0" fontId="2" fillId="0" borderId="1" xfId="4" applyFont="1" applyBorder="1" applyAlignment="1">
      <alignment horizontal="left" vertical="center" wrapText="1"/>
    </xf>
    <xf numFmtId="42" fontId="2" fillId="0" borderId="0" xfId="2" applyFont="1"/>
    <xf numFmtId="0" fontId="9" fillId="2" borderId="1" xfId="4" applyFont="1" applyFill="1" applyBorder="1" applyAlignment="1">
      <alignment horizontal="center" vertical="center"/>
    </xf>
    <xf numFmtId="4" fontId="9" fillId="2" borderId="1" xfId="4" applyNumberFormat="1" applyFont="1" applyFill="1" applyBorder="1" applyAlignment="1">
      <alignment horizontal="center" vertical="center"/>
    </xf>
    <xf numFmtId="166" fontId="8" fillId="2" borderId="1" xfId="6" applyFont="1" applyFill="1" applyBorder="1" applyAlignment="1">
      <alignment horizontal="center" vertical="center"/>
    </xf>
    <xf numFmtId="4" fontId="9" fillId="2" borderId="2" xfId="4" applyNumberFormat="1" applyFont="1" applyFill="1" applyBorder="1" applyAlignment="1">
      <alignment horizontal="center" vertical="center"/>
    </xf>
    <xf numFmtId="4" fontId="9" fillId="2" borderId="7" xfId="4" applyNumberFormat="1" applyFont="1" applyFill="1" applyBorder="1" applyAlignment="1">
      <alignment horizontal="center" vertical="center"/>
    </xf>
    <xf numFmtId="166" fontId="8" fillId="2" borderId="10" xfId="6" applyFont="1" applyFill="1" applyBorder="1" applyAlignment="1">
      <alignment horizontal="right" vertical="center"/>
    </xf>
    <xf numFmtId="0" fontId="9" fillId="0" borderId="0" xfId="4" applyFont="1"/>
    <xf numFmtId="0" fontId="9" fillId="0" borderId="11" xfId="4" applyFont="1" applyBorder="1"/>
    <xf numFmtId="164" fontId="9" fillId="0" borderId="1" xfId="4" applyNumberFormat="1" applyFont="1" applyFill="1" applyBorder="1" applyAlignment="1">
      <alignment horizontal="center" vertical="center"/>
    </xf>
    <xf numFmtId="0" fontId="2" fillId="0" borderId="1" xfId="4" applyFont="1" applyFill="1" applyBorder="1" applyAlignment="1">
      <alignment vertical="center" wrapText="1"/>
    </xf>
    <xf numFmtId="0" fontId="2" fillId="0" borderId="1" xfId="4" applyFont="1" applyFill="1" applyBorder="1" applyAlignment="1">
      <alignment horizontal="center" vertical="center"/>
    </xf>
    <xf numFmtId="4" fontId="9" fillId="0" borderId="1" xfId="5" applyNumberFormat="1" applyFont="1" applyFill="1" applyBorder="1" applyAlignment="1">
      <alignment horizontal="center" vertical="center"/>
    </xf>
    <xf numFmtId="166" fontId="9" fillId="0" borderId="1" xfId="6" applyFont="1" applyFill="1" applyBorder="1" applyAlignment="1">
      <alignment horizontal="center" vertical="center"/>
    </xf>
    <xf numFmtId="4" fontId="9" fillId="0" borderId="2" xfId="5" applyNumberFormat="1" applyFont="1" applyFill="1" applyBorder="1" applyAlignment="1">
      <alignment horizontal="center" vertical="center"/>
    </xf>
    <xf numFmtId="166" fontId="8" fillId="0" borderId="10" xfId="6" applyFont="1" applyFill="1" applyBorder="1" applyAlignment="1">
      <alignment horizontal="right" vertical="center"/>
    </xf>
    <xf numFmtId="0" fontId="2" fillId="0" borderId="1" xfId="4" applyFont="1" applyFill="1" applyBorder="1" applyAlignment="1">
      <alignment vertical="center"/>
    </xf>
    <xf numFmtId="164" fontId="9" fillId="0" borderId="1" xfId="4" applyNumberFormat="1" applyFont="1" applyBorder="1" applyAlignment="1">
      <alignment vertical="center"/>
    </xf>
    <xf numFmtId="0" fontId="9" fillId="0" borderId="1" xfId="4" applyFont="1" applyBorder="1" applyAlignment="1">
      <alignment vertical="center"/>
    </xf>
    <xf numFmtId="0" fontId="9" fillId="0" borderId="2" xfId="4" applyFont="1" applyBorder="1" applyAlignment="1">
      <alignment vertical="center"/>
    </xf>
    <xf numFmtId="0" fontId="9" fillId="0" borderId="7" xfId="4" applyFont="1" applyBorder="1" applyAlignment="1">
      <alignment vertical="center"/>
    </xf>
    <xf numFmtId="0" fontId="9" fillId="0" borderId="10" xfId="4" applyFont="1" applyBorder="1" applyAlignment="1">
      <alignment vertical="center"/>
    </xf>
    <xf numFmtId="4" fontId="2" fillId="0" borderId="1" xfId="5" applyNumberFormat="1" applyFont="1" applyFill="1" applyBorder="1" applyAlignment="1">
      <alignment horizontal="center" vertical="center"/>
    </xf>
    <xf numFmtId="4" fontId="9" fillId="0" borderId="10" xfId="4" applyNumberFormat="1" applyFont="1" applyBorder="1" applyAlignment="1">
      <alignment vertical="center"/>
    </xf>
    <xf numFmtId="0" fontId="9" fillId="0" borderId="1" xfId="4" applyFont="1" applyFill="1" applyBorder="1" applyAlignment="1">
      <alignment vertical="center" wrapText="1"/>
    </xf>
    <xf numFmtId="0" fontId="9" fillId="0" borderId="1" xfId="4" applyFont="1" applyFill="1" applyBorder="1" applyAlignment="1">
      <alignment horizontal="center" vertical="center"/>
    </xf>
    <xf numFmtId="9" fontId="9" fillId="0" borderId="1" xfId="3" applyFont="1" applyFill="1" applyBorder="1" applyAlignment="1">
      <alignment horizontal="center" vertical="center"/>
    </xf>
    <xf numFmtId="167" fontId="9" fillId="0" borderId="1" xfId="3" applyNumberFormat="1" applyFont="1" applyFill="1" applyBorder="1" applyAlignment="1">
      <alignment horizontal="center" vertical="center"/>
    </xf>
    <xf numFmtId="167" fontId="9" fillId="0" borderId="2" xfId="3" applyNumberFormat="1" applyFont="1" applyFill="1" applyBorder="1" applyAlignment="1">
      <alignment horizontal="center" vertical="center"/>
    </xf>
    <xf numFmtId="167" fontId="9" fillId="0" borderId="7" xfId="3" applyNumberFormat="1" applyFont="1" applyFill="1" applyBorder="1" applyAlignment="1">
      <alignment horizontal="center" vertical="center"/>
    </xf>
    <xf numFmtId="0" fontId="2" fillId="0" borderId="1" xfId="4" applyFont="1" applyFill="1" applyBorder="1" applyAlignment="1">
      <alignment horizontal="justify" vertical="center" wrapText="1"/>
    </xf>
    <xf numFmtId="0" fontId="9" fillId="0" borderId="1" xfId="4" applyFont="1" applyBorder="1" applyAlignment="1">
      <alignment horizontal="center" vertical="center"/>
    </xf>
    <xf numFmtId="168" fontId="9" fillId="3" borderId="1" xfId="3" applyNumberFormat="1" applyFont="1" applyFill="1" applyBorder="1" applyAlignment="1">
      <alignment horizontal="center" vertical="center"/>
    </xf>
    <xf numFmtId="166" fontId="9" fillId="3" borderId="1" xfId="6" applyFont="1" applyFill="1" applyBorder="1" applyAlignment="1">
      <alignment horizontal="center" vertical="center"/>
    </xf>
    <xf numFmtId="10" fontId="10" fillId="0" borderId="1" xfId="7" applyNumberFormat="1" applyFont="1" applyFill="1" applyBorder="1" applyAlignment="1">
      <alignment horizontal="center" vertical="center"/>
    </xf>
    <xf numFmtId="10" fontId="10" fillId="0" borderId="2" xfId="7" applyNumberFormat="1" applyFont="1" applyFill="1" applyBorder="1" applyAlignment="1">
      <alignment horizontal="center" vertical="center"/>
    </xf>
    <xf numFmtId="10" fontId="10" fillId="0" borderId="7" xfId="7" applyNumberFormat="1" applyFont="1" applyFill="1" applyBorder="1" applyAlignment="1">
      <alignment horizontal="center" vertical="center"/>
    </xf>
    <xf numFmtId="10" fontId="9" fillId="0" borderId="1" xfId="7" applyNumberFormat="1" applyFont="1" applyBorder="1" applyAlignment="1">
      <alignment horizontal="center" vertical="center"/>
    </xf>
    <xf numFmtId="166" fontId="9" fillId="0" borderId="10" xfId="6" applyFont="1" applyBorder="1" applyAlignment="1">
      <alignment vertical="center"/>
    </xf>
    <xf numFmtId="166" fontId="9" fillId="0" borderId="1" xfId="6" applyFont="1" applyBorder="1" applyAlignment="1">
      <alignment vertical="center"/>
    </xf>
    <xf numFmtId="0" fontId="9" fillId="0" borderId="12" xfId="4" applyFont="1" applyBorder="1" applyAlignment="1">
      <alignment vertical="center"/>
    </xf>
    <xf numFmtId="166" fontId="8" fillId="2" borderId="2" xfId="6" applyFont="1" applyFill="1" applyBorder="1" applyAlignment="1">
      <alignment horizontal="center" vertical="center"/>
    </xf>
    <xf numFmtId="166" fontId="8" fillId="2" borderId="13" xfId="6" applyFont="1" applyFill="1" applyBorder="1" applyAlignment="1">
      <alignment horizontal="center" vertical="center"/>
    </xf>
    <xf numFmtId="0" fontId="8" fillId="0" borderId="1" xfId="4" applyFont="1" applyBorder="1" applyAlignment="1">
      <alignment vertical="center"/>
    </xf>
    <xf numFmtId="0" fontId="9" fillId="0" borderId="14" xfId="4" applyFont="1" applyBorder="1" applyAlignment="1">
      <alignment vertical="center"/>
    </xf>
    <xf numFmtId="4" fontId="9" fillId="0" borderId="1" xfId="4" applyNumberFormat="1" applyFont="1" applyBorder="1" applyAlignment="1">
      <alignment vertical="center"/>
    </xf>
    <xf numFmtId="10" fontId="9" fillId="0" borderId="1" xfId="7" applyNumberFormat="1" applyFont="1" applyBorder="1" applyAlignment="1">
      <alignment vertical="center"/>
    </xf>
    <xf numFmtId="0" fontId="9" fillId="0" borderId="1" xfId="4" applyFont="1" applyBorder="1"/>
    <xf numFmtId="0" fontId="8" fillId="0" borderId="1" xfId="4" applyFont="1" applyFill="1" applyBorder="1" applyAlignment="1">
      <alignment horizontal="right" vertical="center"/>
    </xf>
    <xf numFmtId="169" fontId="8" fillId="2" borderId="1" xfId="1" applyNumberFormat="1" applyFont="1" applyFill="1" applyBorder="1" applyAlignment="1">
      <alignment vertical="center"/>
    </xf>
    <xf numFmtId="0" fontId="9" fillId="0" borderId="1" xfId="4" applyFont="1" applyFill="1" applyBorder="1" applyAlignment="1">
      <alignment horizontal="right" vertical="center"/>
    </xf>
    <xf numFmtId="44" fontId="9" fillId="0" borderId="1" xfId="1" applyNumberFormat="1" applyFont="1" applyBorder="1" applyAlignment="1">
      <alignment vertical="center"/>
    </xf>
    <xf numFmtId="44" fontId="8" fillId="2" borderId="1" xfId="1" applyFont="1" applyFill="1" applyBorder="1" applyAlignment="1">
      <alignment vertical="center"/>
    </xf>
    <xf numFmtId="9" fontId="9" fillId="0" borderId="1" xfId="7" applyFont="1" applyBorder="1" applyAlignment="1">
      <alignment vertical="center"/>
    </xf>
    <xf numFmtId="44" fontId="9" fillId="0" borderId="1" xfId="1" applyFont="1" applyBorder="1" applyAlignment="1">
      <alignment vertical="center"/>
    </xf>
    <xf numFmtId="0" fontId="9" fillId="3" borderId="1" xfId="4" applyFont="1" applyFill="1" applyBorder="1" applyAlignment="1">
      <alignment vertical="center"/>
    </xf>
    <xf numFmtId="10" fontId="8" fillId="3" borderId="1" xfId="4" applyNumberFormat="1" applyFont="1" applyFill="1" applyBorder="1" applyAlignment="1">
      <alignment vertical="center"/>
    </xf>
    <xf numFmtId="0" fontId="9" fillId="0" borderId="10" xfId="4" applyFont="1" applyFill="1" applyBorder="1" applyAlignment="1"/>
    <xf numFmtId="170" fontId="8" fillId="0" borderId="1" xfId="4" applyNumberFormat="1" applyFont="1" applyFill="1" applyBorder="1"/>
    <xf numFmtId="0" fontId="8" fillId="2" borderId="10" xfId="4" applyFont="1" applyFill="1" applyBorder="1" applyAlignment="1"/>
    <xf numFmtId="170" fontId="8" fillId="2" borderId="1" xfId="4" applyNumberFormat="1" applyFont="1" applyFill="1" applyBorder="1"/>
    <xf numFmtId="42" fontId="0" fillId="0" borderId="0" xfId="2" applyFont="1"/>
    <xf numFmtId="0" fontId="12" fillId="4" borderId="0" xfId="0" applyFont="1" applyFill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16" xfId="0" applyFont="1" applyFill="1" applyBorder="1" applyAlignment="1">
      <alignment horizontal="center" vertical="center" wrapText="1"/>
    </xf>
    <xf numFmtId="42" fontId="13" fillId="6" borderId="16" xfId="2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 wrapText="1"/>
    </xf>
    <xf numFmtId="0" fontId="12" fillId="5" borderId="19" xfId="0" applyFont="1" applyFill="1" applyBorder="1" applyAlignment="1">
      <alignment horizontal="center" vertical="center" wrapText="1"/>
    </xf>
    <xf numFmtId="42" fontId="12" fillId="5" borderId="19" xfId="2" applyFont="1" applyFill="1" applyBorder="1" applyAlignment="1">
      <alignment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3" fillId="6" borderId="19" xfId="0" applyFont="1" applyFill="1" applyBorder="1" applyAlignment="1">
      <alignment horizontal="center" vertical="center" wrapText="1"/>
    </xf>
    <xf numFmtId="42" fontId="12" fillId="6" borderId="19" xfId="2" applyFont="1" applyFill="1" applyBorder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42" fontId="13" fillId="6" borderId="19" xfId="2" applyFont="1" applyFill="1" applyBorder="1" applyAlignment="1">
      <alignment horizontal="center" vertical="center" wrapText="1"/>
    </xf>
    <xf numFmtId="42" fontId="12" fillId="5" borderId="19" xfId="2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3" fillId="6" borderId="18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justify" vertical="center" wrapText="1"/>
    </xf>
    <xf numFmtId="0" fontId="16" fillId="0" borderId="0" xfId="0" applyFont="1" applyAlignment="1">
      <alignment horizontal="justify" vertical="center" wrapText="1"/>
    </xf>
    <xf numFmtId="42" fontId="11" fillId="0" borderId="0" xfId="2" applyFont="1"/>
    <xf numFmtId="0" fontId="11" fillId="0" borderId="0" xfId="0" applyFont="1"/>
    <xf numFmtId="0" fontId="13" fillId="5" borderId="15" xfId="0" applyFont="1" applyFill="1" applyBorder="1" applyAlignment="1">
      <alignment vertical="center" wrapText="1"/>
    </xf>
    <xf numFmtId="0" fontId="13" fillId="5" borderId="16" xfId="0" applyFont="1" applyFill="1" applyBorder="1" applyAlignment="1">
      <alignment vertical="center" wrapText="1"/>
    </xf>
    <xf numFmtId="0" fontId="13" fillId="7" borderId="19" xfId="0" applyFont="1" applyFill="1" applyBorder="1" applyAlignment="1">
      <alignment horizontal="center" vertical="center" wrapText="1"/>
    </xf>
    <xf numFmtId="42" fontId="12" fillId="7" borderId="19" xfId="2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vertical="center" wrapText="1"/>
    </xf>
    <xf numFmtId="0" fontId="13" fillId="4" borderId="16" xfId="0" applyFont="1" applyFill="1" applyBorder="1" applyAlignment="1">
      <alignment vertical="center" wrapText="1"/>
    </xf>
    <xf numFmtId="0" fontId="13" fillId="4" borderId="15" xfId="0" applyFont="1" applyFill="1" applyBorder="1" applyAlignment="1">
      <alignment horizontal="right" vertical="center" wrapText="1"/>
    </xf>
    <xf numFmtId="10" fontId="13" fillId="4" borderId="16" xfId="0" applyNumberFormat="1" applyFont="1" applyFill="1" applyBorder="1" applyAlignment="1">
      <alignment vertical="center" wrapText="1"/>
    </xf>
    <xf numFmtId="42" fontId="12" fillId="0" borderId="19" xfId="2" applyFont="1" applyFill="1" applyBorder="1" applyAlignment="1">
      <alignment horizontal="center" vertical="center" wrapText="1"/>
    </xf>
    <xf numFmtId="9" fontId="13" fillId="4" borderId="16" xfId="0" applyNumberFormat="1" applyFont="1" applyFill="1" applyBorder="1" applyAlignment="1">
      <alignment vertical="center" wrapText="1"/>
    </xf>
    <xf numFmtId="0" fontId="0" fillId="0" borderId="0" xfId="0" applyAlignment="1">
      <alignment horizontal="right"/>
    </xf>
    <xf numFmtId="171" fontId="0" fillId="0" borderId="0" xfId="2" applyNumberFormat="1" applyFont="1"/>
    <xf numFmtId="0" fontId="9" fillId="0" borderId="2" xfId="4" applyFont="1" applyFill="1" applyBorder="1" applyAlignment="1">
      <alignment horizontal="right"/>
    </xf>
    <xf numFmtId="0" fontId="2" fillId="0" borderId="0" xfId="0" applyFont="1" applyAlignment="1">
      <alignment horizontal="right"/>
    </xf>
    <xf numFmtId="0" fontId="8" fillId="2" borderId="2" xfId="4" applyFont="1" applyFill="1" applyBorder="1" applyAlignment="1">
      <alignment horizontal="right"/>
    </xf>
    <xf numFmtId="0" fontId="9" fillId="0" borderId="0" xfId="4" applyFont="1" applyAlignment="1">
      <alignment horizontal="right"/>
    </xf>
    <xf numFmtId="42" fontId="9" fillId="0" borderId="1" xfId="2" applyFont="1" applyBorder="1" applyAlignment="1">
      <alignment vertical="center"/>
    </xf>
    <xf numFmtId="172" fontId="9" fillId="0" borderId="0" xfId="8" applyNumberFormat="1" applyFont="1"/>
    <xf numFmtId="170" fontId="2" fillId="0" borderId="0" xfId="0" applyNumberFormat="1" applyFont="1"/>
    <xf numFmtId="0" fontId="9" fillId="2" borderId="20" xfId="4" applyFont="1" applyFill="1" applyBorder="1" applyAlignment="1">
      <alignment vertical="center"/>
    </xf>
    <xf numFmtId="0" fontId="9" fillId="0" borderId="20" xfId="4" applyFont="1" applyBorder="1" applyAlignment="1">
      <alignment vertical="center"/>
    </xf>
    <xf numFmtId="0" fontId="4" fillId="0" borderId="0" xfId="0" applyFont="1" applyAlignment="1" applyProtection="1">
      <alignment horizontal="center" vertical="top" wrapText="1" readingOrder="1"/>
      <protection hidden="1"/>
    </xf>
    <xf numFmtId="173" fontId="9" fillId="0" borderId="1" xfId="7" applyNumberFormat="1" applyFont="1" applyBorder="1" applyAlignment="1">
      <alignment vertical="center"/>
    </xf>
    <xf numFmtId="8" fontId="9" fillId="5" borderId="1" xfId="1" applyNumberFormat="1" applyFont="1" applyFill="1" applyBorder="1" applyAlignment="1">
      <alignment vertical="center"/>
    </xf>
    <xf numFmtId="10" fontId="8" fillId="8" borderId="1" xfId="7" applyNumberFormat="1" applyFont="1" applyFill="1" applyBorder="1" applyAlignment="1">
      <alignment vertical="center"/>
    </xf>
    <xf numFmtId="6" fontId="9" fillId="5" borderId="1" xfId="1" applyNumberFormat="1" applyFont="1" applyFill="1" applyBorder="1" applyAlignment="1">
      <alignment vertical="center"/>
    </xf>
    <xf numFmtId="1" fontId="9" fillId="0" borderId="1" xfId="6" applyNumberFormat="1" applyFont="1" applyFill="1" applyBorder="1" applyAlignment="1">
      <alignment horizontal="center" vertical="center"/>
    </xf>
    <xf numFmtId="172" fontId="10" fillId="0" borderId="0" xfId="8" applyNumberFormat="1" applyFont="1"/>
    <xf numFmtId="172" fontId="10" fillId="3" borderId="0" xfId="8" applyNumberFormat="1" applyFont="1" applyFill="1"/>
    <xf numFmtId="8" fontId="9" fillId="3" borderId="1" xfId="1" applyNumberFormat="1" applyFont="1" applyFill="1" applyBorder="1" applyAlignment="1">
      <alignment vertical="center"/>
    </xf>
    <xf numFmtId="9" fontId="13" fillId="4" borderId="16" xfId="0" applyNumberFormat="1" applyFont="1" applyFill="1" applyBorder="1" applyAlignment="1">
      <alignment horizontal="right" vertical="center" wrapText="1"/>
    </xf>
    <xf numFmtId="0" fontId="4" fillId="0" borderId="0" xfId="0" applyFont="1" applyAlignment="1" applyProtection="1">
      <alignment horizontal="center" vertical="top" wrapText="1" readingOrder="1"/>
      <protection hidden="1"/>
    </xf>
    <xf numFmtId="0" fontId="4" fillId="0" borderId="0" xfId="0" applyFont="1" applyAlignment="1" applyProtection="1">
      <alignment horizontal="center" vertical="top" wrapText="1" readingOrder="1"/>
      <protection hidden="1"/>
    </xf>
    <xf numFmtId="168" fontId="8" fillId="8" borderId="1" xfId="7" applyNumberFormat="1" applyFont="1" applyFill="1" applyBorder="1" applyAlignment="1">
      <alignment vertical="center"/>
    </xf>
    <xf numFmtId="42" fontId="10" fillId="0" borderId="1" xfId="2" applyFont="1" applyBorder="1" applyAlignment="1">
      <alignment vertical="center"/>
    </xf>
    <xf numFmtId="44" fontId="2" fillId="0" borderId="0" xfId="0" applyNumberFormat="1" applyFont="1"/>
    <xf numFmtId="169" fontId="2" fillId="0" borderId="0" xfId="0" applyNumberFormat="1" applyFont="1"/>
    <xf numFmtId="0" fontId="8" fillId="2" borderId="4" xfId="4" applyFont="1" applyFill="1" applyBorder="1" applyAlignment="1">
      <alignment horizontal="center" vertical="center"/>
    </xf>
    <xf numFmtId="0" fontId="8" fillId="2" borderId="8" xfId="4" applyFont="1" applyFill="1" applyBorder="1" applyAlignment="1">
      <alignment horizontal="center" vertical="center"/>
    </xf>
    <xf numFmtId="0" fontId="8" fillId="2" borderId="9" xfId="4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 vertical="top" wrapText="1" readingOrder="1"/>
      <protection hidden="1"/>
    </xf>
    <xf numFmtId="49" fontId="5" fillId="0" borderId="0" xfId="0" applyNumberFormat="1" applyFont="1" applyAlignment="1" applyProtection="1">
      <alignment horizontal="center" vertical="top" wrapText="1" readingOrder="1"/>
      <protection hidden="1"/>
    </xf>
    <xf numFmtId="0" fontId="8" fillId="2" borderId="21" xfId="4" applyFont="1" applyFill="1" applyBorder="1" applyAlignment="1">
      <alignment horizontal="center" vertical="center"/>
    </xf>
    <xf numFmtId="0" fontId="8" fillId="2" borderId="22" xfId="4" applyFont="1" applyFill="1" applyBorder="1" applyAlignment="1">
      <alignment horizontal="center" vertical="center"/>
    </xf>
    <xf numFmtId="0" fontId="8" fillId="2" borderId="23" xfId="4" applyFont="1" applyFill="1" applyBorder="1" applyAlignment="1">
      <alignment horizontal="center" vertical="center"/>
    </xf>
  </cellXfs>
  <cellStyles count="9">
    <cellStyle name="Millares [0]" xfId="8" builtinId="6"/>
    <cellStyle name="Millares 4" xfId="5" xr:uid="{00000000-0005-0000-0000-000001000000}"/>
    <cellStyle name="Moneda" xfId="1" builtinId="4"/>
    <cellStyle name="Moneda [0]" xfId="2" builtinId="7"/>
    <cellStyle name="Moneda 3" xfId="6" xr:uid="{00000000-0005-0000-0000-000004000000}"/>
    <cellStyle name="Normal" xfId="0" builtinId="0"/>
    <cellStyle name="Normal 2" xfId="4" xr:uid="{00000000-0005-0000-0000-000006000000}"/>
    <cellStyle name="Porcentaje" xfId="3" builtinId="5"/>
    <cellStyle name="Porcentaje 2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1097491</xdr:colOff>
      <xdr:row>1</xdr:row>
      <xdr:rowOff>22225</xdr:rowOff>
    </xdr:from>
    <xdr:to>
      <xdr:col>2</xdr:col>
      <xdr:colOff>2274098</xdr:colOff>
      <xdr:row>7</xdr:row>
      <xdr:rowOff>63499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521" b="12112"/>
        <a:stretch/>
      </xdr:blipFill>
      <xdr:spPr>
        <a:xfrm>
          <a:off x="2631016" y="184150"/>
          <a:ext cx="1176607" cy="11652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123010</xdr:colOff>
      <xdr:row>3</xdr:row>
      <xdr:rowOff>73513</xdr:rowOff>
    </xdr:from>
    <xdr:to>
      <xdr:col>2</xdr:col>
      <xdr:colOff>530290</xdr:colOff>
      <xdr:row>9</xdr:row>
      <xdr:rowOff>114788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521" b="12112"/>
        <a:stretch/>
      </xdr:blipFill>
      <xdr:spPr>
        <a:xfrm>
          <a:off x="885010" y="557090"/>
          <a:ext cx="1176607" cy="11622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42414</xdr:colOff>
      <xdr:row>3</xdr:row>
      <xdr:rowOff>88167</xdr:rowOff>
    </xdr:from>
    <xdr:to>
      <xdr:col>2</xdr:col>
      <xdr:colOff>449694</xdr:colOff>
      <xdr:row>9</xdr:row>
      <xdr:rowOff>129442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521" b="12112"/>
        <a:stretch/>
      </xdr:blipFill>
      <xdr:spPr>
        <a:xfrm>
          <a:off x="804414" y="571744"/>
          <a:ext cx="1176607" cy="116229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137664</xdr:colOff>
      <xdr:row>3</xdr:row>
      <xdr:rowOff>80840</xdr:rowOff>
    </xdr:from>
    <xdr:to>
      <xdr:col>2</xdr:col>
      <xdr:colOff>544944</xdr:colOff>
      <xdr:row>9</xdr:row>
      <xdr:rowOff>122115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521" b="12112"/>
        <a:stretch/>
      </xdr:blipFill>
      <xdr:spPr>
        <a:xfrm>
          <a:off x="899664" y="564417"/>
          <a:ext cx="1176607" cy="116229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130337</xdr:colOff>
      <xdr:row>3</xdr:row>
      <xdr:rowOff>80840</xdr:rowOff>
    </xdr:from>
    <xdr:to>
      <xdr:col>2</xdr:col>
      <xdr:colOff>537617</xdr:colOff>
      <xdr:row>9</xdr:row>
      <xdr:rowOff>122115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521" b="12112"/>
        <a:stretch/>
      </xdr:blipFill>
      <xdr:spPr>
        <a:xfrm>
          <a:off x="927262" y="595190"/>
          <a:ext cx="1213730" cy="12128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137664</xdr:colOff>
      <xdr:row>3</xdr:row>
      <xdr:rowOff>58859</xdr:rowOff>
    </xdr:from>
    <xdr:to>
      <xdr:col>2</xdr:col>
      <xdr:colOff>544944</xdr:colOff>
      <xdr:row>9</xdr:row>
      <xdr:rowOff>100134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521" b="12112"/>
        <a:stretch/>
      </xdr:blipFill>
      <xdr:spPr>
        <a:xfrm>
          <a:off x="899664" y="542436"/>
          <a:ext cx="1176607" cy="11622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57068</xdr:colOff>
      <xdr:row>3</xdr:row>
      <xdr:rowOff>117474</xdr:rowOff>
    </xdr:from>
    <xdr:to>
      <xdr:col>2</xdr:col>
      <xdr:colOff>464348</xdr:colOff>
      <xdr:row>9</xdr:row>
      <xdr:rowOff>158749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521" b="12112"/>
        <a:stretch/>
      </xdr:blipFill>
      <xdr:spPr>
        <a:xfrm>
          <a:off x="819068" y="601051"/>
          <a:ext cx="1176607" cy="11622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166972</xdr:colOff>
      <xdr:row>3</xdr:row>
      <xdr:rowOff>80840</xdr:rowOff>
    </xdr:from>
    <xdr:to>
      <xdr:col>2</xdr:col>
      <xdr:colOff>574252</xdr:colOff>
      <xdr:row>9</xdr:row>
      <xdr:rowOff>122115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521" b="12112"/>
        <a:stretch/>
      </xdr:blipFill>
      <xdr:spPr>
        <a:xfrm>
          <a:off x="928972" y="564417"/>
          <a:ext cx="1176607" cy="116229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86377</xdr:colOff>
      <xdr:row>3</xdr:row>
      <xdr:rowOff>95495</xdr:rowOff>
    </xdr:from>
    <xdr:to>
      <xdr:col>2</xdr:col>
      <xdr:colOff>493657</xdr:colOff>
      <xdr:row>9</xdr:row>
      <xdr:rowOff>136770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521" b="12112"/>
        <a:stretch/>
      </xdr:blipFill>
      <xdr:spPr>
        <a:xfrm>
          <a:off x="848377" y="579072"/>
          <a:ext cx="1176607" cy="116229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123010</xdr:colOff>
      <xdr:row>3</xdr:row>
      <xdr:rowOff>29551</xdr:rowOff>
    </xdr:from>
    <xdr:to>
      <xdr:col>2</xdr:col>
      <xdr:colOff>530290</xdr:colOff>
      <xdr:row>9</xdr:row>
      <xdr:rowOff>70826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521" b="12112"/>
        <a:stretch/>
      </xdr:blipFill>
      <xdr:spPr>
        <a:xfrm>
          <a:off x="885010" y="513128"/>
          <a:ext cx="1176607" cy="116229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123011</xdr:colOff>
      <xdr:row>3</xdr:row>
      <xdr:rowOff>66186</xdr:rowOff>
    </xdr:from>
    <xdr:to>
      <xdr:col>2</xdr:col>
      <xdr:colOff>530291</xdr:colOff>
      <xdr:row>9</xdr:row>
      <xdr:rowOff>107461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521" b="12112"/>
        <a:stretch/>
      </xdr:blipFill>
      <xdr:spPr>
        <a:xfrm>
          <a:off x="885011" y="549763"/>
          <a:ext cx="1176607" cy="116229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108357</xdr:colOff>
      <xdr:row>3</xdr:row>
      <xdr:rowOff>88166</xdr:rowOff>
    </xdr:from>
    <xdr:to>
      <xdr:col>2</xdr:col>
      <xdr:colOff>515637</xdr:colOff>
      <xdr:row>9</xdr:row>
      <xdr:rowOff>129441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521" b="12112"/>
        <a:stretch/>
      </xdr:blipFill>
      <xdr:spPr>
        <a:xfrm>
          <a:off x="870357" y="571743"/>
          <a:ext cx="1176607" cy="1162294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35087</xdr:colOff>
      <xdr:row>3</xdr:row>
      <xdr:rowOff>80840</xdr:rowOff>
    </xdr:from>
    <xdr:to>
      <xdr:col>2</xdr:col>
      <xdr:colOff>442367</xdr:colOff>
      <xdr:row>9</xdr:row>
      <xdr:rowOff>122115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521" b="12112"/>
        <a:stretch/>
      </xdr:blipFill>
      <xdr:spPr>
        <a:xfrm>
          <a:off x="797087" y="564417"/>
          <a:ext cx="1176607" cy="1162294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130337</xdr:colOff>
      <xdr:row>3</xdr:row>
      <xdr:rowOff>80840</xdr:rowOff>
    </xdr:from>
    <xdr:to>
      <xdr:col>2</xdr:col>
      <xdr:colOff>537617</xdr:colOff>
      <xdr:row>9</xdr:row>
      <xdr:rowOff>122115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521" b="12112"/>
        <a:stretch/>
      </xdr:blipFill>
      <xdr:spPr>
        <a:xfrm>
          <a:off x="892337" y="564417"/>
          <a:ext cx="1176607" cy="1162294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64395</xdr:colOff>
      <xdr:row>3</xdr:row>
      <xdr:rowOff>66186</xdr:rowOff>
    </xdr:from>
    <xdr:to>
      <xdr:col>2</xdr:col>
      <xdr:colOff>471675</xdr:colOff>
      <xdr:row>9</xdr:row>
      <xdr:rowOff>107461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521" b="12112"/>
        <a:stretch/>
      </xdr:blipFill>
      <xdr:spPr>
        <a:xfrm>
          <a:off x="826395" y="549763"/>
          <a:ext cx="1176607" cy="1162294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115683</xdr:colOff>
      <xdr:row>3</xdr:row>
      <xdr:rowOff>51533</xdr:rowOff>
    </xdr:from>
    <xdr:to>
      <xdr:col>2</xdr:col>
      <xdr:colOff>522963</xdr:colOff>
      <xdr:row>9</xdr:row>
      <xdr:rowOff>92808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521" b="12112"/>
        <a:stretch/>
      </xdr:blipFill>
      <xdr:spPr>
        <a:xfrm>
          <a:off x="912608" y="565883"/>
          <a:ext cx="1213730" cy="121285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115683</xdr:colOff>
      <xdr:row>3</xdr:row>
      <xdr:rowOff>51533</xdr:rowOff>
    </xdr:from>
    <xdr:to>
      <xdr:col>2</xdr:col>
      <xdr:colOff>522963</xdr:colOff>
      <xdr:row>9</xdr:row>
      <xdr:rowOff>92808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521" b="12112"/>
        <a:stretch/>
      </xdr:blipFill>
      <xdr:spPr>
        <a:xfrm>
          <a:off x="912608" y="565883"/>
          <a:ext cx="1213730" cy="1212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177"/>
  <sheetViews>
    <sheetView topLeftCell="A76" workbookViewId="0">
      <selection activeCell="D83" sqref="D83"/>
    </sheetView>
  </sheetViews>
  <sheetFormatPr baseColWidth="10" defaultRowHeight="15"/>
  <cols>
    <col min="3" max="3" width="14.42578125" customWidth="1"/>
    <col min="4" max="4" width="26.7109375" style="94" customWidth="1"/>
    <col min="5" max="5" width="20.5703125" customWidth="1"/>
  </cols>
  <sheetData>
    <row r="3" spans="2:4">
      <c r="B3" s="113" t="s">
        <v>143</v>
      </c>
      <c r="C3" s="114">
        <v>1.2278</v>
      </c>
    </row>
    <row r="4" spans="2:4" ht="15.75" thickBot="1"/>
    <row r="5" spans="2:4" ht="15.75" thickBot="1">
      <c r="B5" s="95"/>
      <c r="C5" s="115" t="s">
        <v>5</v>
      </c>
      <c r="D5" s="116"/>
    </row>
    <row r="6" spans="2:4" ht="39" thickBot="1">
      <c r="B6" s="96" t="s">
        <v>103</v>
      </c>
      <c r="C6" s="97" t="s">
        <v>104</v>
      </c>
      <c r="D6" s="98" t="s">
        <v>105</v>
      </c>
    </row>
    <row r="7" spans="2:4" ht="15.75" thickBot="1">
      <c r="B7" s="99">
        <v>14</v>
      </c>
      <c r="C7" s="100" t="s">
        <v>106</v>
      </c>
      <c r="D7" s="101">
        <v>1063596678</v>
      </c>
    </row>
    <row r="8" spans="2:4" ht="15.75" thickBot="1">
      <c r="B8" s="99">
        <v>8</v>
      </c>
      <c r="C8" s="100" t="s">
        <v>107</v>
      </c>
      <c r="D8" s="101">
        <v>603044718</v>
      </c>
    </row>
    <row r="9" spans="2:4" ht="15.75" thickBot="1">
      <c r="B9" s="99">
        <v>10</v>
      </c>
      <c r="C9" s="100" t="s">
        <v>108</v>
      </c>
      <c r="D9" s="101">
        <v>986210648</v>
      </c>
    </row>
    <row r="10" spans="2:4" ht="15.75" thickBot="1">
      <c r="B10" s="102" t="s">
        <v>144</v>
      </c>
      <c r="C10" s="117" t="s">
        <v>5</v>
      </c>
      <c r="D10" s="118">
        <f>+ROUND(SUM(D7:D9),0)</f>
        <v>2652852044</v>
      </c>
    </row>
    <row r="11" spans="2:4" ht="15.75" thickBot="1">
      <c r="B11" s="119" t="s">
        <v>145</v>
      </c>
      <c r="C11" s="120"/>
      <c r="D11" s="104">
        <f>+ROUND(D10/$C$3,0)</f>
        <v>2160654866</v>
      </c>
    </row>
    <row r="12" spans="2:4" ht="15.75" thickBot="1">
      <c r="B12" s="121" t="s">
        <v>146</v>
      </c>
      <c r="C12" s="122">
        <v>0.1966</v>
      </c>
      <c r="D12" s="123">
        <f>+ROUND(D11*C12,0)</f>
        <v>424784747</v>
      </c>
    </row>
    <row r="13" spans="2:4" ht="15.75" thickBot="1">
      <c r="B13" s="119" t="s">
        <v>147</v>
      </c>
      <c r="C13" s="124">
        <v>0.05</v>
      </c>
      <c r="D13" s="123">
        <f>+ROUND(D11*C13,0)</f>
        <v>108032743</v>
      </c>
    </row>
    <row r="14" spans="2:4" ht="15.75" thickBot="1">
      <c r="B14" s="119" t="s">
        <v>148</v>
      </c>
      <c r="C14" s="124">
        <v>0.19</v>
      </c>
      <c r="D14" s="123">
        <f>+ROUND(D13*C14,0)</f>
        <v>20526221</v>
      </c>
    </row>
    <row r="15" spans="2:4" ht="15.75" thickBot="1">
      <c r="B15" s="119" t="s">
        <v>149</v>
      </c>
      <c r="C15" s="120"/>
      <c r="D15" s="123">
        <f>+ROUND(D12+D13+D14,0)</f>
        <v>553343711</v>
      </c>
    </row>
    <row r="16" spans="2:4" ht="15.75" thickBot="1">
      <c r="B16" s="105"/>
    </row>
    <row r="17" spans="2:4" ht="15.75" thickBot="1">
      <c r="B17" s="95"/>
      <c r="C17" s="115" t="s">
        <v>6</v>
      </c>
      <c r="D17" s="116"/>
    </row>
    <row r="18" spans="2:4" ht="39" thickBot="1">
      <c r="B18" s="96" t="s">
        <v>103</v>
      </c>
      <c r="C18" s="103" t="s">
        <v>104</v>
      </c>
      <c r="D18" s="106" t="s">
        <v>109</v>
      </c>
    </row>
    <row r="19" spans="2:4" ht="15.75" thickBot="1">
      <c r="B19" s="99">
        <v>27</v>
      </c>
      <c r="C19" s="100" t="s">
        <v>110</v>
      </c>
      <c r="D19" s="107">
        <v>2418232217</v>
      </c>
    </row>
    <row r="20" spans="2:4" ht="15.75" thickBot="1">
      <c r="B20" s="99">
        <v>10</v>
      </c>
      <c r="C20" s="100" t="s">
        <v>111</v>
      </c>
      <c r="D20" s="107">
        <v>1771492101</v>
      </c>
    </row>
    <row r="21" spans="2:4" ht="15.75" thickBot="1">
      <c r="B21" s="99">
        <v>5</v>
      </c>
      <c r="C21" s="100" t="s">
        <v>112</v>
      </c>
      <c r="D21" s="107">
        <v>146404084</v>
      </c>
    </row>
    <row r="22" spans="2:4" ht="15.75" thickBot="1">
      <c r="B22" s="108" t="s">
        <v>113</v>
      </c>
      <c r="C22" s="103" t="s">
        <v>6</v>
      </c>
      <c r="D22" s="118">
        <f>+ROUND(SUM(D19:D21),0)</f>
        <v>4336128402</v>
      </c>
    </row>
    <row r="23" spans="2:4" ht="15.75" thickBot="1">
      <c r="B23" s="119" t="s">
        <v>145</v>
      </c>
      <c r="C23" s="120"/>
      <c r="D23" s="104">
        <f>+ROUND(D22/$C$3,0)</f>
        <v>3531624370</v>
      </c>
    </row>
    <row r="24" spans="2:4" ht="15.75" thickBot="1">
      <c r="B24" s="121" t="s">
        <v>146</v>
      </c>
      <c r="C24" s="122">
        <v>0.17499999999999999</v>
      </c>
      <c r="D24" s="123">
        <f>+ROUND(D23*C24,0)</f>
        <v>618034265</v>
      </c>
    </row>
    <row r="25" spans="2:4" ht="15.75" thickBot="1">
      <c r="B25" s="121" t="s">
        <v>147</v>
      </c>
      <c r="C25" s="124">
        <v>0.05</v>
      </c>
      <c r="D25" s="123">
        <f>+ROUND(D23*C25,0)</f>
        <v>176581219</v>
      </c>
    </row>
    <row r="26" spans="2:4" ht="15.75" thickBot="1">
      <c r="B26" s="121" t="s">
        <v>148</v>
      </c>
      <c r="C26" s="124">
        <v>0.19</v>
      </c>
      <c r="D26" s="123">
        <f>+ROUND(D25*C26,0)</f>
        <v>33550432</v>
      </c>
    </row>
    <row r="27" spans="2:4" ht="15.75" thickBot="1">
      <c r="B27" s="119" t="s">
        <v>149</v>
      </c>
      <c r="C27" s="120"/>
      <c r="D27" s="123">
        <f>+ROUND(D24+D25+D26,0)</f>
        <v>828165916</v>
      </c>
    </row>
    <row r="28" spans="2:4" ht="15.75" thickBot="1">
      <c r="B28" s="105"/>
    </row>
    <row r="29" spans="2:4" ht="15.75" thickBot="1">
      <c r="B29" s="95"/>
      <c r="C29" s="115" t="s">
        <v>7</v>
      </c>
      <c r="D29" s="116"/>
    </row>
    <row r="30" spans="2:4" ht="39" thickBot="1">
      <c r="B30" s="96" t="s">
        <v>103</v>
      </c>
      <c r="C30" s="103" t="s">
        <v>104</v>
      </c>
      <c r="D30" s="106" t="s">
        <v>105</v>
      </c>
    </row>
    <row r="31" spans="2:4" ht="15.75" thickBot="1">
      <c r="B31" s="99">
        <v>19</v>
      </c>
      <c r="C31" s="100" t="s">
        <v>114</v>
      </c>
      <c r="D31" s="101">
        <v>3395780917</v>
      </c>
    </row>
    <row r="32" spans="2:4" ht="15.75" thickBot="1">
      <c r="B32" s="108" t="s">
        <v>113</v>
      </c>
      <c r="C32" s="103" t="s">
        <v>7</v>
      </c>
      <c r="D32" s="118">
        <f>+ROUND(SUM(D31),0)</f>
        <v>3395780917</v>
      </c>
    </row>
    <row r="33" spans="2:4" ht="15.75" thickBot="1">
      <c r="B33" s="119" t="s">
        <v>145</v>
      </c>
      <c r="C33" s="120"/>
      <c r="D33" s="104">
        <f>+ROUND(D32/$C$3,0)</f>
        <v>2765744353</v>
      </c>
    </row>
    <row r="34" spans="2:4" ht="15.75" thickBot="1">
      <c r="B34" s="121" t="s">
        <v>146</v>
      </c>
      <c r="C34" s="122">
        <v>0.16869999999999999</v>
      </c>
      <c r="D34" s="123">
        <f>+ROUND(D33*C34,0)</f>
        <v>466581072</v>
      </c>
    </row>
    <row r="35" spans="2:4" ht="15.75" thickBot="1">
      <c r="B35" s="121" t="s">
        <v>147</v>
      </c>
      <c r="C35" s="124">
        <v>0.05</v>
      </c>
      <c r="D35" s="123">
        <f>+ROUND(D33*C35,0)</f>
        <v>138287218</v>
      </c>
    </row>
    <row r="36" spans="2:4" ht="15.75" thickBot="1">
      <c r="B36" s="121" t="s">
        <v>148</v>
      </c>
      <c r="C36" s="124">
        <v>0.19</v>
      </c>
      <c r="D36" s="123">
        <f>+ROUND(D35*C36,0)</f>
        <v>26274571</v>
      </c>
    </row>
    <row r="37" spans="2:4" ht="15.75" thickBot="1">
      <c r="B37" s="119" t="s">
        <v>149</v>
      </c>
      <c r="C37" s="120"/>
      <c r="D37" s="123">
        <f>+ROUND(D34+D35+D36,0)</f>
        <v>631142861</v>
      </c>
    </row>
    <row r="38" spans="2:4" ht="15.75" thickBot="1">
      <c r="B38" s="105"/>
    </row>
    <row r="39" spans="2:4" ht="15.75" thickBot="1">
      <c r="B39" s="109"/>
      <c r="C39" s="115" t="s">
        <v>8</v>
      </c>
      <c r="D39" s="116"/>
    </row>
    <row r="40" spans="2:4" ht="39" thickBot="1">
      <c r="B40" s="110" t="s">
        <v>103</v>
      </c>
      <c r="C40" s="103" t="s">
        <v>104</v>
      </c>
      <c r="D40" s="106" t="s">
        <v>105</v>
      </c>
    </row>
    <row r="41" spans="2:4" ht="15.75" thickBot="1">
      <c r="B41" s="99">
        <v>10</v>
      </c>
      <c r="C41" s="100" t="s">
        <v>115</v>
      </c>
      <c r="D41" s="101">
        <v>1400691664</v>
      </c>
    </row>
    <row r="42" spans="2:4" ht="15.75" thickBot="1">
      <c r="B42" s="108" t="s">
        <v>113</v>
      </c>
      <c r="C42" s="103" t="s">
        <v>8</v>
      </c>
      <c r="D42" s="118">
        <f>+ROUND(SUM(D41),0)</f>
        <v>1400691664</v>
      </c>
    </row>
    <row r="43" spans="2:4" ht="15.75" thickBot="1">
      <c r="B43" s="119" t="s">
        <v>145</v>
      </c>
      <c r="C43" s="120"/>
      <c r="D43" s="104">
        <f>+ROUND(D42/$C$3,0)</f>
        <v>1140814191</v>
      </c>
    </row>
    <row r="44" spans="2:4" ht="15.75" thickBot="1">
      <c r="B44" s="121" t="s">
        <v>146</v>
      </c>
      <c r="C44" s="122">
        <v>0.21340000000000001</v>
      </c>
      <c r="D44" s="123">
        <f>+ROUND(D43*C44,0)</f>
        <v>243449748</v>
      </c>
    </row>
    <row r="45" spans="2:4" ht="15.75" thickBot="1">
      <c r="B45" s="121" t="s">
        <v>147</v>
      </c>
      <c r="C45" s="124">
        <v>0.05</v>
      </c>
      <c r="D45" s="123">
        <f>+ROUND(D43*C45,0)</f>
        <v>57040710</v>
      </c>
    </row>
    <row r="46" spans="2:4" ht="15.75" thickBot="1">
      <c r="B46" s="121" t="s">
        <v>148</v>
      </c>
      <c r="C46" s="124">
        <v>0</v>
      </c>
      <c r="D46" s="123">
        <f>+ROUND(D45*C46,0)</f>
        <v>0</v>
      </c>
    </row>
    <row r="47" spans="2:4" ht="15.75" thickBot="1">
      <c r="B47" s="119" t="s">
        <v>149</v>
      </c>
      <c r="C47" s="120"/>
      <c r="D47" s="123">
        <f>+ROUND(D44+D45+D46,0)</f>
        <v>300490458</v>
      </c>
    </row>
    <row r="48" spans="2:4" ht="15.75" thickBot="1">
      <c r="B48" s="105"/>
    </row>
    <row r="49" spans="2:4" ht="15.75" thickBot="1">
      <c r="B49" s="95"/>
      <c r="C49" s="115" t="s">
        <v>9</v>
      </c>
      <c r="D49" s="116"/>
    </row>
    <row r="50" spans="2:4" ht="39" thickBot="1">
      <c r="B50" s="96" t="s">
        <v>103</v>
      </c>
      <c r="C50" s="103" t="s">
        <v>104</v>
      </c>
      <c r="D50" s="106" t="s">
        <v>105</v>
      </c>
    </row>
    <row r="51" spans="2:4" ht="15.75" thickBot="1">
      <c r="B51" s="99">
        <v>25</v>
      </c>
      <c r="C51" s="100" t="s">
        <v>116</v>
      </c>
      <c r="D51" s="101">
        <v>1254256220</v>
      </c>
    </row>
    <row r="52" spans="2:4" ht="26.25" thickBot="1">
      <c r="B52" s="99">
        <v>8</v>
      </c>
      <c r="C52" s="100" t="s">
        <v>117</v>
      </c>
      <c r="D52" s="101">
        <v>320070732</v>
      </c>
    </row>
    <row r="53" spans="2:4" ht="15.75" thickBot="1">
      <c r="B53" s="108" t="s">
        <v>113</v>
      </c>
      <c r="C53" s="103" t="s">
        <v>9</v>
      </c>
      <c r="D53" s="118">
        <f>+ROUND(SUM(D51:D52),0)</f>
        <v>1574326952</v>
      </c>
    </row>
    <row r="54" spans="2:4" ht="15.75" thickBot="1">
      <c r="B54" s="119" t="s">
        <v>145</v>
      </c>
      <c r="C54" s="120"/>
      <c r="D54" s="104">
        <f>+ROUND(D53/$C$3,0)</f>
        <v>1282234038</v>
      </c>
    </row>
    <row r="55" spans="2:4" ht="15.75" thickBot="1">
      <c r="B55" s="121" t="s">
        <v>146</v>
      </c>
      <c r="C55" s="122">
        <v>0.22750000000000001</v>
      </c>
      <c r="D55" s="123">
        <f>+ROUND(D54*C55,0)</f>
        <v>291708244</v>
      </c>
    </row>
    <row r="56" spans="2:4" ht="15.75" thickBot="1">
      <c r="B56" s="121" t="s">
        <v>147</v>
      </c>
      <c r="C56" s="124">
        <v>0.05</v>
      </c>
      <c r="D56" s="123">
        <f>+ROUND(D54*C56,0)</f>
        <v>64111702</v>
      </c>
    </row>
    <row r="57" spans="2:4" ht="15.75" thickBot="1">
      <c r="B57" s="121" t="s">
        <v>148</v>
      </c>
      <c r="C57" s="124">
        <v>0.19</v>
      </c>
      <c r="D57" s="123">
        <f>+ROUND(D56*C57,0)</f>
        <v>12181223</v>
      </c>
    </row>
    <row r="58" spans="2:4" ht="15.75" thickBot="1">
      <c r="B58" s="119" t="s">
        <v>149</v>
      </c>
      <c r="C58" s="120"/>
      <c r="D58" s="123">
        <f>+ROUND(D55+D56+D57,0)</f>
        <v>368001169</v>
      </c>
    </row>
    <row r="59" spans="2:4" ht="15.75" thickBot="1">
      <c r="B59" s="111"/>
    </row>
    <row r="60" spans="2:4" ht="15.75" thickBot="1">
      <c r="B60" s="95"/>
      <c r="C60" s="115" t="s">
        <v>10</v>
      </c>
      <c r="D60" s="116"/>
    </row>
    <row r="61" spans="2:4" ht="39" thickBot="1">
      <c r="B61" s="96" t="s">
        <v>103</v>
      </c>
      <c r="C61" s="103" t="s">
        <v>104</v>
      </c>
      <c r="D61" s="106" t="s">
        <v>105</v>
      </c>
    </row>
    <row r="62" spans="2:4" ht="15.75" thickBot="1">
      <c r="B62" s="99">
        <v>84</v>
      </c>
      <c r="C62" s="100" t="s">
        <v>118</v>
      </c>
      <c r="D62" s="101">
        <v>5922747427</v>
      </c>
    </row>
    <row r="63" spans="2:4" ht="15.75" thickBot="1">
      <c r="B63" s="102" t="s">
        <v>119</v>
      </c>
      <c r="C63" s="103" t="s">
        <v>10</v>
      </c>
      <c r="D63" s="118">
        <f>+ROUND(SUM(D62),0)</f>
        <v>5922747427</v>
      </c>
    </row>
    <row r="64" spans="2:4" ht="15.75" thickBot="1">
      <c r="B64" s="119" t="s">
        <v>145</v>
      </c>
      <c r="C64" s="120"/>
      <c r="D64" s="104">
        <f>+ROUND(D63/$C$3,0)</f>
        <v>4823869871</v>
      </c>
    </row>
    <row r="65" spans="2:4" ht="15.75" thickBot="1">
      <c r="B65" s="121" t="s">
        <v>146</v>
      </c>
      <c r="C65" s="122">
        <v>0.16039999999999999</v>
      </c>
      <c r="D65" s="123">
        <f>+ROUND(D64*C65,0)</f>
        <v>773748727</v>
      </c>
    </row>
    <row r="66" spans="2:4" ht="15.75" thickBot="1">
      <c r="B66" s="121" t="s">
        <v>147</v>
      </c>
      <c r="C66" s="124">
        <v>0.05</v>
      </c>
      <c r="D66" s="123">
        <f>+ROUND(D64*C66,0)</f>
        <v>241193494</v>
      </c>
    </row>
    <row r="67" spans="2:4" ht="15.75" thickBot="1">
      <c r="B67" s="121" t="s">
        <v>148</v>
      </c>
      <c r="C67" s="124">
        <v>0.19</v>
      </c>
      <c r="D67" s="123">
        <f>+ROUND(D66*C67,0)</f>
        <v>45826764</v>
      </c>
    </row>
    <row r="68" spans="2:4" ht="15.75" thickBot="1">
      <c r="B68" s="119" t="s">
        <v>149</v>
      </c>
      <c r="C68" s="120"/>
      <c r="D68" s="123">
        <f>+ROUND(D65+D66+D67,0)</f>
        <v>1060768985</v>
      </c>
    </row>
    <row r="69" spans="2:4" ht="15.75" thickBot="1">
      <c r="B69" s="111"/>
    </row>
    <row r="70" spans="2:4" ht="15.75" thickBot="1">
      <c r="B70" s="95"/>
      <c r="C70" s="115" t="s">
        <v>11</v>
      </c>
      <c r="D70" s="116"/>
    </row>
    <row r="71" spans="2:4" ht="39" thickBot="1">
      <c r="B71" s="96" t="s">
        <v>103</v>
      </c>
      <c r="C71" s="103" t="s">
        <v>104</v>
      </c>
      <c r="D71" s="106" t="s">
        <v>105</v>
      </c>
    </row>
    <row r="72" spans="2:4" ht="15.75" thickBot="1">
      <c r="B72" s="99">
        <v>21</v>
      </c>
      <c r="C72" s="100" t="s">
        <v>120</v>
      </c>
      <c r="D72" s="101">
        <v>1950526285</v>
      </c>
    </row>
    <row r="73" spans="2:4" ht="15.75" thickBot="1">
      <c r="B73" s="99">
        <v>9</v>
      </c>
      <c r="C73" s="100" t="s">
        <v>121</v>
      </c>
      <c r="D73" s="101">
        <v>1426111139</v>
      </c>
    </row>
    <row r="74" spans="2:4" ht="15.75" thickBot="1">
      <c r="B74" s="108" t="s">
        <v>113</v>
      </c>
      <c r="C74" s="103" t="s">
        <v>11</v>
      </c>
      <c r="D74" s="118">
        <f>+ROUND(SUM(D72:D73),0)</f>
        <v>3376637424</v>
      </c>
    </row>
    <row r="75" spans="2:4" ht="15.75" thickBot="1">
      <c r="B75" s="119" t="s">
        <v>145</v>
      </c>
      <c r="C75" s="120"/>
      <c r="D75" s="104">
        <f>+ROUND(D74/$C$3,0)</f>
        <v>2750152650</v>
      </c>
    </row>
    <row r="76" spans="2:4" ht="15.75" thickBot="1">
      <c r="B76" s="121" t="s">
        <v>146</v>
      </c>
      <c r="C76" s="122">
        <v>0.16900000000000001</v>
      </c>
      <c r="D76" s="123">
        <f>+ROUND(D75*C76,0)</f>
        <v>464775798</v>
      </c>
    </row>
    <row r="77" spans="2:4" ht="15.75" thickBot="1">
      <c r="B77" s="121" t="s">
        <v>147</v>
      </c>
      <c r="C77" s="124">
        <v>0.05</v>
      </c>
      <c r="D77" s="123">
        <f>+ROUND(D75*C77,0)</f>
        <v>137507633</v>
      </c>
    </row>
    <row r="78" spans="2:4" ht="15.75" thickBot="1">
      <c r="B78" s="121" t="s">
        <v>148</v>
      </c>
      <c r="C78" s="124">
        <v>0.19</v>
      </c>
      <c r="D78" s="123">
        <f>+ROUND(D77*C78,0)</f>
        <v>26126450</v>
      </c>
    </row>
    <row r="79" spans="2:4" ht="15.75" thickBot="1">
      <c r="B79" s="119" t="s">
        <v>149</v>
      </c>
      <c r="C79" s="120"/>
      <c r="D79" s="123">
        <f>+ROUND(D76+D77+D78,0)</f>
        <v>628409881</v>
      </c>
    </row>
    <row r="80" spans="2:4" ht="15.75" thickBot="1">
      <c r="B80" s="111"/>
    </row>
    <row r="81" spans="2:4" ht="15.75" thickBot="1">
      <c r="B81" s="95"/>
      <c r="C81" s="115" t="s">
        <v>12</v>
      </c>
      <c r="D81" s="116"/>
    </row>
    <row r="82" spans="2:4" ht="39" thickBot="1">
      <c r="B82" s="96" t="s">
        <v>103</v>
      </c>
      <c r="C82" s="103" t="s">
        <v>104</v>
      </c>
      <c r="D82" s="106" t="s">
        <v>105</v>
      </c>
    </row>
    <row r="83" spans="2:4" ht="15.75" thickBot="1">
      <c r="B83" s="99">
        <v>14</v>
      </c>
      <c r="C83" s="100" t="s">
        <v>122</v>
      </c>
      <c r="D83" s="101">
        <v>1529244681</v>
      </c>
    </row>
    <row r="84" spans="2:4" ht="15.75" thickBot="1">
      <c r="B84" s="99">
        <v>11</v>
      </c>
      <c r="C84" s="100" t="s">
        <v>123</v>
      </c>
      <c r="D84" s="101">
        <v>761117720</v>
      </c>
    </row>
    <row r="85" spans="2:4" ht="15.75" thickBot="1">
      <c r="B85" s="108" t="s">
        <v>113</v>
      </c>
      <c r="C85" s="103" t="s">
        <v>12</v>
      </c>
      <c r="D85" s="118">
        <f>+ROUND(SUM(D83:D84),0)</f>
        <v>2290362401</v>
      </c>
    </row>
    <row r="86" spans="2:4" ht="15.75" thickBot="1">
      <c r="B86" s="119" t="s">
        <v>145</v>
      </c>
      <c r="C86" s="120"/>
      <c r="D86" s="104">
        <f>+ROUND(D85/$C$3,0)</f>
        <v>1865419776</v>
      </c>
    </row>
    <row r="87" spans="2:4" ht="15.75" thickBot="1">
      <c r="B87" s="121" t="s">
        <v>146</v>
      </c>
      <c r="C87" s="122">
        <v>0.19259999999999999</v>
      </c>
      <c r="D87" s="123">
        <f>+ROUND(D86*C87,0)</f>
        <v>359279849</v>
      </c>
    </row>
    <row r="88" spans="2:4" ht="15.75" thickBot="1">
      <c r="B88" s="121" t="s">
        <v>147</v>
      </c>
      <c r="C88" s="124">
        <v>0.05</v>
      </c>
      <c r="D88" s="123">
        <f>+ROUND(D86*C88,0)</f>
        <v>93270989</v>
      </c>
    </row>
    <row r="89" spans="2:4" ht="15.75" thickBot="1">
      <c r="B89" s="121" t="s">
        <v>148</v>
      </c>
      <c r="C89" s="124">
        <v>0.19</v>
      </c>
      <c r="D89" s="123">
        <f>+ROUND(D88*C89,0)</f>
        <v>17721488</v>
      </c>
    </row>
    <row r="90" spans="2:4" ht="15.75" thickBot="1">
      <c r="B90" s="119" t="s">
        <v>149</v>
      </c>
      <c r="C90" s="120"/>
      <c r="D90" s="123">
        <f>+ROUND(D87+D88+D89,0)</f>
        <v>470272326</v>
      </c>
    </row>
    <row r="91" spans="2:4" ht="15.75" thickBot="1">
      <c r="B91" s="111"/>
    </row>
    <row r="92" spans="2:4" ht="15.75" thickBot="1">
      <c r="B92" s="95"/>
      <c r="C92" s="115" t="s">
        <v>13</v>
      </c>
      <c r="D92" s="116"/>
    </row>
    <row r="93" spans="2:4" ht="39" thickBot="1">
      <c r="B93" s="96" t="s">
        <v>103</v>
      </c>
      <c r="C93" s="103" t="s">
        <v>104</v>
      </c>
      <c r="D93" s="106" t="s">
        <v>105</v>
      </c>
    </row>
    <row r="94" spans="2:4" ht="26.25" thickBot="1">
      <c r="B94" s="99">
        <v>24</v>
      </c>
      <c r="C94" s="100" t="s">
        <v>124</v>
      </c>
      <c r="D94" s="101">
        <v>3354691026</v>
      </c>
    </row>
    <row r="95" spans="2:4" ht="15.75" thickBot="1">
      <c r="B95" s="108" t="s">
        <v>113</v>
      </c>
      <c r="C95" s="103" t="s">
        <v>13</v>
      </c>
      <c r="D95" s="118">
        <f>+ROUND(SUM(D94),0)</f>
        <v>3354691026</v>
      </c>
    </row>
    <row r="96" spans="2:4" ht="15.75" thickBot="1">
      <c r="B96" s="119" t="s">
        <v>145</v>
      </c>
      <c r="C96" s="120"/>
      <c r="D96" s="104">
        <f>+ROUND(D95/$C$3,0)</f>
        <v>2732278079</v>
      </c>
    </row>
    <row r="97" spans="2:4" ht="15.75" thickBot="1">
      <c r="B97" s="121" t="s">
        <v>146</v>
      </c>
      <c r="C97" s="122">
        <v>0.18029999999999999</v>
      </c>
      <c r="D97" s="123">
        <f>+ROUND(D96*C97,0)</f>
        <v>492629738</v>
      </c>
    </row>
    <row r="98" spans="2:4" ht="15.75" thickBot="1">
      <c r="B98" s="121" t="s">
        <v>147</v>
      </c>
      <c r="C98" s="124">
        <v>0.05</v>
      </c>
      <c r="D98" s="123">
        <f>+ROUND(D96*C98,0)</f>
        <v>136613904</v>
      </c>
    </row>
    <row r="99" spans="2:4" ht="15.75" thickBot="1">
      <c r="B99" s="121" t="s">
        <v>148</v>
      </c>
      <c r="C99" s="124">
        <v>0.19</v>
      </c>
      <c r="D99" s="123">
        <f>+ROUND(D98*C99,0)</f>
        <v>25956642</v>
      </c>
    </row>
    <row r="100" spans="2:4" ht="15.75" thickBot="1">
      <c r="B100" s="119" t="s">
        <v>149</v>
      </c>
      <c r="C100" s="120"/>
      <c r="D100" s="123">
        <f>+ROUND(D97+D98+D99,0)</f>
        <v>655200284</v>
      </c>
    </row>
    <row r="101" spans="2:4" ht="15.75" thickBot="1">
      <c r="B101" s="111"/>
    </row>
    <row r="102" spans="2:4" ht="15.75" thickBot="1">
      <c r="B102" s="95"/>
      <c r="C102" s="115" t="s">
        <v>14</v>
      </c>
      <c r="D102" s="116"/>
    </row>
    <row r="103" spans="2:4" ht="39" thickBot="1">
      <c r="B103" s="96" t="s">
        <v>103</v>
      </c>
      <c r="C103" s="103" t="s">
        <v>104</v>
      </c>
      <c r="D103" s="106" t="s">
        <v>105</v>
      </c>
    </row>
    <row r="104" spans="2:4" ht="15.75" thickBot="1">
      <c r="B104" s="99">
        <v>11</v>
      </c>
      <c r="C104" s="100" t="s">
        <v>125</v>
      </c>
      <c r="D104" s="101">
        <v>1363004782</v>
      </c>
    </row>
    <row r="105" spans="2:4" ht="15.75" thickBot="1">
      <c r="B105" s="99">
        <v>13</v>
      </c>
      <c r="C105" s="100" t="s">
        <v>126</v>
      </c>
      <c r="D105" s="101">
        <v>1529272185</v>
      </c>
    </row>
    <row r="106" spans="2:4" ht="15.75" thickBot="1">
      <c r="B106" s="102" t="s">
        <v>119</v>
      </c>
      <c r="C106" s="103" t="s">
        <v>14</v>
      </c>
      <c r="D106" s="118">
        <f>+ROUND(SUM(D104:D105),0)</f>
        <v>2892276967</v>
      </c>
    </row>
    <row r="107" spans="2:4" ht="15.75" thickBot="1">
      <c r="B107" s="119" t="s">
        <v>145</v>
      </c>
      <c r="C107" s="120"/>
      <c r="D107" s="104">
        <f>+ROUND(D106/$C$3,0)</f>
        <v>2355658061</v>
      </c>
    </row>
    <row r="108" spans="2:4" ht="15.75" thickBot="1">
      <c r="B108" s="121" t="s">
        <v>146</v>
      </c>
      <c r="C108" s="122">
        <v>0.17730000000000001</v>
      </c>
      <c r="D108" s="123">
        <f>+ROUND(D107*C108,0)</f>
        <v>417658174</v>
      </c>
    </row>
    <row r="109" spans="2:4" ht="15.75" thickBot="1">
      <c r="B109" s="121" t="s">
        <v>147</v>
      </c>
      <c r="C109" s="124">
        <v>0.05</v>
      </c>
      <c r="D109" s="123">
        <f>+ROUND(D107*C109,0)</f>
        <v>117782903</v>
      </c>
    </row>
    <row r="110" spans="2:4" ht="15.75" thickBot="1">
      <c r="B110" s="121" t="s">
        <v>148</v>
      </c>
      <c r="C110" s="124">
        <v>0.19</v>
      </c>
      <c r="D110" s="123">
        <f>+ROUND(D109*C110,0)</f>
        <v>22378752</v>
      </c>
    </row>
    <row r="111" spans="2:4" ht="15.75" thickBot="1">
      <c r="B111" s="119" t="s">
        <v>149</v>
      </c>
      <c r="C111" s="120"/>
      <c r="D111" s="123">
        <f>+ROUND(D108+D109+D110,0)</f>
        <v>557819829</v>
      </c>
    </row>
    <row r="112" spans="2:4" ht="15.75" thickBot="1">
      <c r="B112" s="111"/>
    </row>
    <row r="113" spans="2:4" ht="15.75" thickBot="1">
      <c r="B113" s="95"/>
      <c r="C113" s="115" t="s">
        <v>15</v>
      </c>
      <c r="D113" s="116"/>
    </row>
    <row r="114" spans="2:4" ht="39" thickBot="1">
      <c r="B114" s="96" t="s">
        <v>103</v>
      </c>
      <c r="C114" s="103" t="s">
        <v>104</v>
      </c>
      <c r="D114" s="106" t="s">
        <v>105</v>
      </c>
    </row>
    <row r="115" spans="2:4" ht="15.75" thickBot="1">
      <c r="B115" s="99">
        <v>7</v>
      </c>
      <c r="C115" s="100" t="s">
        <v>127</v>
      </c>
      <c r="D115" s="101">
        <v>581521128</v>
      </c>
    </row>
    <row r="116" spans="2:4" ht="15.75" thickBot="1">
      <c r="B116" s="99">
        <v>35</v>
      </c>
      <c r="C116" s="100" t="s">
        <v>128</v>
      </c>
      <c r="D116" s="101">
        <v>2659622268</v>
      </c>
    </row>
    <row r="117" spans="2:4" ht="15.75" thickBot="1">
      <c r="B117" s="99">
        <v>7</v>
      </c>
      <c r="C117" s="100" t="s">
        <v>129</v>
      </c>
      <c r="D117" s="101">
        <v>473452211</v>
      </c>
    </row>
    <row r="118" spans="2:4" ht="15.75" thickBot="1">
      <c r="B118" s="108" t="s">
        <v>113</v>
      </c>
      <c r="C118" s="103" t="s">
        <v>15</v>
      </c>
      <c r="D118" s="118">
        <f>+ROUND(SUM(D115:D117),0)</f>
        <v>3714595607</v>
      </c>
    </row>
    <row r="119" spans="2:4" ht="15.75" thickBot="1">
      <c r="B119" s="119" t="s">
        <v>145</v>
      </c>
      <c r="C119" s="120"/>
      <c r="D119" s="104">
        <f>+ROUND(D118/$C$3,0)</f>
        <v>3025407727</v>
      </c>
    </row>
    <row r="120" spans="2:4" ht="15.75" thickBot="1">
      <c r="B120" s="121" t="s">
        <v>146</v>
      </c>
      <c r="C120" s="122">
        <v>0.1744</v>
      </c>
      <c r="D120" s="123">
        <f>+ROUND(D119*C120,0)</f>
        <v>527631108</v>
      </c>
    </row>
    <row r="121" spans="2:4" ht="15.75" thickBot="1">
      <c r="B121" s="121" t="s">
        <v>147</v>
      </c>
      <c r="C121" s="124">
        <v>0.05</v>
      </c>
      <c r="D121" s="123">
        <f>+ROUND(D119*C121,0)</f>
        <v>151270386</v>
      </c>
    </row>
    <row r="122" spans="2:4" ht="15.75" thickBot="1">
      <c r="B122" s="121" t="s">
        <v>148</v>
      </c>
      <c r="C122" s="124">
        <v>0.19</v>
      </c>
      <c r="D122" s="123">
        <f>+ROUND(D121*C122,0)</f>
        <v>28741373</v>
      </c>
    </row>
    <row r="123" spans="2:4" ht="15.75" thickBot="1">
      <c r="B123" s="119" t="s">
        <v>149</v>
      </c>
      <c r="C123" s="120"/>
      <c r="D123" s="123">
        <f>+ROUND(D120+D121+D122,0)</f>
        <v>707642867</v>
      </c>
    </row>
    <row r="124" spans="2:4" ht="15.75" thickBot="1">
      <c r="B124" s="111"/>
    </row>
    <row r="125" spans="2:4" ht="15.75" thickBot="1">
      <c r="B125" s="95"/>
      <c r="C125" s="115" t="s">
        <v>16</v>
      </c>
      <c r="D125" s="116"/>
    </row>
    <row r="126" spans="2:4" ht="39" thickBot="1">
      <c r="B126" s="96" t="s">
        <v>103</v>
      </c>
      <c r="C126" s="103" t="s">
        <v>104</v>
      </c>
      <c r="D126" s="106" t="s">
        <v>105</v>
      </c>
    </row>
    <row r="127" spans="2:4" ht="15.75" thickBot="1">
      <c r="B127" s="99">
        <v>16</v>
      </c>
      <c r="C127" s="100" t="s">
        <v>130</v>
      </c>
      <c r="D127" s="101">
        <v>3212361996</v>
      </c>
    </row>
    <row r="128" spans="2:4" ht="15.75" thickBot="1">
      <c r="B128" s="108" t="s">
        <v>113</v>
      </c>
      <c r="C128" s="103" t="s">
        <v>16</v>
      </c>
      <c r="D128" s="118">
        <f>+ROUND(SUM(D127),0)</f>
        <v>3212361996</v>
      </c>
    </row>
    <row r="129" spans="2:4" ht="15.75" thickBot="1">
      <c r="B129" s="119" t="s">
        <v>145</v>
      </c>
      <c r="C129" s="120"/>
      <c r="D129" s="104">
        <f>+ROUND(D128/$C$3,0)</f>
        <v>2616356081</v>
      </c>
    </row>
    <row r="130" spans="2:4" ht="15.75" thickBot="1">
      <c r="B130" s="121" t="s">
        <v>146</v>
      </c>
      <c r="C130" s="122">
        <v>0.17150000000000001</v>
      </c>
      <c r="D130" s="123">
        <f>+ROUND(D129*C130,0)</f>
        <v>448705068</v>
      </c>
    </row>
    <row r="131" spans="2:4" ht="15.75" thickBot="1">
      <c r="B131" s="121" t="s">
        <v>147</v>
      </c>
      <c r="C131" s="124">
        <v>0.05</v>
      </c>
      <c r="D131" s="123">
        <f>+ROUND(D129*C131,0)</f>
        <v>130817804</v>
      </c>
    </row>
    <row r="132" spans="2:4" ht="15.75" thickBot="1">
      <c r="B132" s="121" t="s">
        <v>148</v>
      </c>
      <c r="C132" s="124">
        <v>0.19</v>
      </c>
      <c r="D132" s="123">
        <f>+ROUND(D131*C132,0)</f>
        <v>24855383</v>
      </c>
    </row>
    <row r="133" spans="2:4" ht="15.75" thickBot="1">
      <c r="B133" s="119" t="s">
        <v>149</v>
      </c>
      <c r="C133" s="120"/>
      <c r="D133" s="123">
        <f>+ROUND(D130+D131+D132,0)</f>
        <v>604378255</v>
      </c>
    </row>
    <row r="134" spans="2:4">
      <c r="B134" s="111"/>
    </row>
    <row r="135" spans="2:4">
      <c r="B135" s="112"/>
    </row>
    <row r="136" spans="2:4" ht="15.75" thickBot="1">
      <c r="B136" s="112"/>
    </row>
    <row r="137" spans="2:4" ht="15.75" thickBot="1">
      <c r="B137" s="95"/>
      <c r="C137" s="115" t="s">
        <v>17</v>
      </c>
      <c r="D137" s="116"/>
    </row>
    <row r="138" spans="2:4" ht="39" thickBot="1">
      <c r="B138" s="96" t="s">
        <v>103</v>
      </c>
      <c r="C138" s="103" t="s">
        <v>104</v>
      </c>
      <c r="D138" s="106" t="s">
        <v>105</v>
      </c>
    </row>
    <row r="139" spans="2:4" ht="15.75" thickBot="1">
      <c r="B139" s="99">
        <v>37</v>
      </c>
      <c r="C139" s="100" t="s">
        <v>131</v>
      </c>
      <c r="D139" s="101">
        <v>3571058708</v>
      </c>
    </row>
    <row r="140" spans="2:4" ht="15.75" thickBot="1">
      <c r="B140" s="99">
        <v>7</v>
      </c>
      <c r="C140" s="100" t="s">
        <v>132</v>
      </c>
      <c r="D140" s="101">
        <v>492034168</v>
      </c>
    </row>
    <row r="141" spans="2:4" ht="15.75" thickBot="1">
      <c r="B141" s="99">
        <v>7</v>
      </c>
      <c r="C141" s="100" t="s">
        <v>133</v>
      </c>
      <c r="D141" s="101">
        <v>702214539</v>
      </c>
    </row>
    <row r="142" spans="2:4" ht="15.75" thickBot="1">
      <c r="B142" s="99">
        <v>6</v>
      </c>
      <c r="C142" s="100" t="s">
        <v>134</v>
      </c>
      <c r="D142" s="101">
        <v>239201434</v>
      </c>
    </row>
    <row r="143" spans="2:4" ht="15.75" thickBot="1">
      <c r="B143" s="108" t="s">
        <v>113</v>
      </c>
      <c r="C143" s="103" t="s">
        <v>17</v>
      </c>
      <c r="D143" s="118">
        <f>+ROUND(SUM(D139:D142),0)</f>
        <v>5004508849</v>
      </c>
    </row>
    <row r="144" spans="2:4" ht="15.75" thickBot="1">
      <c r="B144" s="119" t="s">
        <v>145</v>
      </c>
      <c r="C144" s="120"/>
      <c r="D144" s="104">
        <f>+ROUND(D143/$C$3,0)</f>
        <v>4075996782</v>
      </c>
    </row>
    <row r="145" spans="2:4" ht="15.75" thickBot="1">
      <c r="B145" s="121" t="s">
        <v>146</v>
      </c>
      <c r="C145" s="122">
        <v>0.16769999999999999</v>
      </c>
      <c r="D145" s="123">
        <f>+ROUND(D144*C145,0)</f>
        <v>683544660</v>
      </c>
    </row>
    <row r="146" spans="2:4" ht="15.75" thickBot="1">
      <c r="B146" s="121" t="s">
        <v>147</v>
      </c>
      <c r="C146" s="124">
        <v>0.05</v>
      </c>
      <c r="D146" s="123">
        <f>+ROUND(D144*C146,0)</f>
        <v>203799839</v>
      </c>
    </row>
    <row r="147" spans="2:4" ht="15.75" thickBot="1">
      <c r="B147" s="121" t="s">
        <v>148</v>
      </c>
      <c r="C147" s="124">
        <v>0.19</v>
      </c>
      <c r="D147" s="123">
        <f>+ROUND(D146*C147,0)</f>
        <v>38721969</v>
      </c>
    </row>
    <row r="148" spans="2:4" ht="15.75" thickBot="1">
      <c r="B148" s="119" t="s">
        <v>149</v>
      </c>
      <c r="C148" s="120"/>
      <c r="D148" s="123">
        <f>+ROUND(D145+D146+D147,0)</f>
        <v>926066468</v>
      </c>
    </row>
    <row r="149" spans="2:4" ht="15.75" thickBot="1">
      <c r="B149" s="111"/>
    </row>
    <row r="150" spans="2:4" ht="15.75" thickBot="1">
      <c r="B150" s="95"/>
      <c r="C150" s="115" t="s">
        <v>18</v>
      </c>
      <c r="D150" s="116"/>
    </row>
    <row r="151" spans="2:4" ht="39" thickBot="1">
      <c r="B151" s="96" t="s">
        <v>103</v>
      </c>
      <c r="C151" s="103" t="s">
        <v>104</v>
      </c>
      <c r="D151" s="106" t="s">
        <v>105</v>
      </c>
    </row>
    <row r="152" spans="2:4" ht="15.75" thickBot="1">
      <c r="B152" s="99">
        <v>68</v>
      </c>
      <c r="C152" s="100" t="s">
        <v>135</v>
      </c>
      <c r="D152" s="101">
        <v>6606073631</v>
      </c>
    </row>
    <row r="153" spans="2:4" ht="15.75" thickBot="1">
      <c r="B153" s="99">
        <v>3</v>
      </c>
      <c r="C153" s="100" t="s">
        <v>136</v>
      </c>
      <c r="D153" s="101">
        <v>315788146</v>
      </c>
    </row>
    <row r="154" spans="2:4" ht="15.75" thickBot="1">
      <c r="B154" s="99">
        <v>4</v>
      </c>
      <c r="C154" s="100" t="s">
        <v>137</v>
      </c>
      <c r="D154" s="101">
        <v>264284250</v>
      </c>
    </row>
    <row r="155" spans="2:4" ht="15.75" thickBot="1">
      <c r="B155" s="108" t="s">
        <v>113</v>
      </c>
      <c r="C155" s="103" t="s">
        <v>18</v>
      </c>
      <c r="D155" s="118">
        <f>+ROUND(SUM(D152:D154),0)</f>
        <v>7186146027</v>
      </c>
    </row>
    <row r="156" spans="2:4" ht="15.75" thickBot="1">
      <c r="B156" s="119" t="s">
        <v>145</v>
      </c>
      <c r="C156" s="120"/>
      <c r="D156" s="104">
        <f>+ROUND(D155/$C$3,0)</f>
        <v>5852863681</v>
      </c>
    </row>
    <row r="157" spans="2:4" ht="15.75" thickBot="1">
      <c r="B157" s="121" t="s">
        <v>146</v>
      </c>
      <c r="C157" s="122">
        <v>0.15820000000000001</v>
      </c>
      <c r="D157" s="123">
        <f>+ROUND(D156*C157,0)</f>
        <v>925923034</v>
      </c>
    </row>
    <row r="158" spans="2:4" ht="15.75" thickBot="1">
      <c r="B158" s="121" t="s">
        <v>147</v>
      </c>
      <c r="C158" s="124">
        <v>0.05</v>
      </c>
      <c r="D158" s="123">
        <f>+ROUND(D156*C158,0)</f>
        <v>292643184</v>
      </c>
    </row>
    <row r="159" spans="2:4" ht="15.75" thickBot="1">
      <c r="B159" s="121" t="s">
        <v>148</v>
      </c>
      <c r="C159" s="124">
        <v>0.19</v>
      </c>
      <c r="D159" s="123">
        <f>+ROUND(D158*C159,0)</f>
        <v>55602205</v>
      </c>
    </row>
    <row r="160" spans="2:4" ht="15.75" thickBot="1">
      <c r="B160" s="119" t="s">
        <v>149</v>
      </c>
      <c r="C160" s="120"/>
      <c r="D160" s="123">
        <f>+ROUND(D157+D158+D159,0)</f>
        <v>1274168423</v>
      </c>
    </row>
    <row r="161" spans="2:4" ht="15.75" thickBot="1">
      <c r="B161" s="111"/>
    </row>
    <row r="162" spans="2:4" ht="15.75" thickBot="1">
      <c r="B162" s="95"/>
      <c r="C162" s="115" t="s">
        <v>19</v>
      </c>
      <c r="D162" s="116"/>
    </row>
    <row r="163" spans="2:4" ht="39" thickBot="1">
      <c r="B163" s="96" t="s">
        <v>103</v>
      </c>
      <c r="C163" s="103" t="s">
        <v>104</v>
      </c>
      <c r="D163" s="106" t="s">
        <v>105</v>
      </c>
    </row>
    <row r="164" spans="2:4" ht="15.75" thickBot="1">
      <c r="B164" s="99">
        <v>26</v>
      </c>
      <c r="C164" s="100" t="s">
        <v>138</v>
      </c>
      <c r="D164" s="101">
        <v>1770446260</v>
      </c>
    </row>
    <row r="165" spans="2:4" ht="26.25" thickBot="1">
      <c r="B165" s="99">
        <v>5</v>
      </c>
      <c r="C165" s="100" t="s">
        <v>139</v>
      </c>
      <c r="D165" s="101">
        <v>682446493</v>
      </c>
    </row>
    <row r="166" spans="2:4" ht="15.75" thickBot="1">
      <c r="B166" s="99">
        <v>7</v>
      </c>
      <c r="C166" s="100" t="s">
        <v>140</v>
      </c>
      <c r="D166" s="101">
        <v>873331100</v>
      </c>
    </row>
    <row r="167" spans="2:4" ht="15.75" thickBot="1">
      <c r="B167" s="99">
        <v>7</v>
      </c>
      <c r="C167" s="100" t="s">
        <v>141</v>
      </c>
      <c r="D167" s="101">
        <v>490987557</v>
      </c>
    </row>
    <row r="168" spans="2:4" ht="15.75" thickBot="1">
      <c r="B168" s="99">
        <v>7</v>
      </c>
      <c r="C168" s="100" t="s">
        <v>142</v>
      </c>
      <c r="D168" s="101">
        <v>733536212</v>
      </c>
    </row>
    <row r="169" spans="2:4" ht="15.75" thickBot="1">
      <c r="B169" s="102" t="s">
        <v>119</v>
      </c>
      <c r="C169" s="103" t="s">
        <v>19</v>
      </c>
      <c r="D169" s="118">
        <f>+ROUND(SUM(D164:D168),0)</f>
        <v>4550747622</v>
      </c>
    </row>
    <row r="170" spans="2:4" ht="15.75" thickBot="1">
      <c r="B170" s="119" t="s">
        <v>145</v>
      </c>
      <c r="C170" s="120"/>
      <c r="D170" s="104">
        <f>+ROUND(D169/$C$3,0)</f>
        <v>3706424191</v>
      </c>
    </row>
    <row r="171" spans="2:4" ht="15.75" thickBot="1">
      <c r="B171" s="121" t="s">
        <v>146</v>
      </c>
      <c r="C171" s="122">
        <v>0.16450000000000001</v>
      </c>
      <c r="D171" s="123">
        <f>+ROUND(D170*C171,0)</f>
        <v>609706779</v>
      </c>
    </row>
    <row r="172" spans="2:4" ht="15.75" thickBot="1">
      <c r="B172" s="121" t="s">
        <v>147</v>
      </c>
      <c r="C172" s="124">
        <v>0.05</v>
      </c>
      <c r="D172" s="123">
        <f>+ROUND(D170*C172,0)</f>
        <v>185321210</v>
      </c>
    </row>
    <row r="173" spans="2:4" ht="26.25" thickBot="1">
      <c r="B173" s="121" t="s">
        <v>148</v>
      </c>
      <c r="C173" s="145" t="s">
        <v>151</v>
      </c>
      <c r="D173" s="123"/>
    </row>
    <row r="174" spans="2:4" ht="15.75" thickBot="1">
      <c r="B174" s="119" t="s">
        <v>149</v>
      </c>
      <c r="C174" s="120"/>
      <c r="D174" s="123"/>
    </row>
    <row r="177" spans="3:4">
      <c r="C177" s="125" t="s">
        <v>150</v>
      </c>
      <c r="D177" s="126">
        <f>+D169+D155+D143+D128+D118+D106+D95+D85+D74+D63+D53+D42+D32+D22+D10</f>
        <v>54864855325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2:AO79"/>
  <sheetViews>
    <sheetView view="pageBreakPreview" topLeftCell="G46" zoomScale="130" zoomScaleNormal="90" zoomScaleSheetLayoutView="130" workbookViewId="0">
      <selection activeCell="AJ64" sqref="AJ64"/>
    </sheetView>
  </sheetViews>
  <sheetFormatPr baseColWidth="10" defaultColWidth="11.42578125" defaultRowHeight="12.75"/>
  <cols>
    <col min="1" max="1" width="11.42578125" style="5"/>
    <col min="2" max="2" width="11.5703125" style="4" bestFit="1" customWidth="1"/>
    <col min="3" max="3" width="42" style="4" customWidth="1"/>
    <col min="4" max="4" width="13.5703125" style="4" customWidth="1"/>
    <col min="5" max="5" width="14.42578125" style="4" customWidth="1"/>
    <col min="6" max="6" width="18.42578125" style="4" customWidth="1"/>
    <col min="7" max="7" width="30.42578125" style="4" customWidth="1"/>
    <col min="8" max="8" width="19.85546875" style="4" customWidth="1"/>
    <col min="9" max="9" width="24.42578125" style="4" customWidth="1"/>
    <col min="10" max="10" width="14.28515625" style="4" customWidth="1"/>
    <col min="11" max="11" width="25.140625" style="4" customWidth="1"/>
    <col min="12" max="12" width="14.28515625" style="4" customWidth="1"/>
    <col min="13" max="13" width="22.28515625" style="4" bestFit="1" customWidth="1"/>
    <col min="14" max="14" width="14.28515625" style="4" customWidth="1"/>
    <col min="15" max="15" width="16.28515625" style="4" customWidth="1"/>
    <col min="16" max="16" width="14.28515625" style="4" customWidth="1"/>
    <col min="17" max="17" width="17.42578125" style="4" customWidth="1"/>
    <col min="18" max="18" width="14.28515625" style="4" customWidth="1"/>
    <col min="19" max="19" width="18.140625" style="4" customWidth="1"/>
    <col min="20" max="20" width="14.28515625" style="4" customWidth="1"/>
    <col min="21" max="21" width="16" style="4" customWidth="1"/>
    <col min="22" max="22" width="14.28515625" style="4" customWidth="1"/>
    <col min="23" max="23" width="16.7109375" style="4" customWidth="1"/>
    <col min="24" max="24" width="14.28515625" style="4" customWidth="1"/>
    <col min="25" max="25" width="15.7109375" style="4" customWidth="1"/>
    <col min="26" max="26" width="14.28515625" style="4" customWidth="1"/>
    <col min="27" max="27" width="16.140625" style="4" customWidth="1"/>
    <col min="28" max="28" width="14.28515625" style="4" customWidth="1"/>
    <col min="29" max="29" width="17.7109375" style="4" customWidth="1"/>
    <col min="30" max="30" width="14.28515625" style="4" customWidth="1"/>
    <col min="31" max="31" width="17.140625" style="4" customWidth="1"/>
    <col min="32" max="32" width="14.28515625" style="4" customWidth="1"/>
    <col min="33" max="33" width="16.140625" style="4" customWidth="1"/>
    <col min="34" max="34" width="14.28515625" style="4" customWidth="1"/>
    <col min="35" max="35" width="17.42578125" style="4" customWidth="1"/>
    <col min="36" max="36" width="12.140625" style="4" customWidth="1"/>
    <col min="37" max="37" width="18" style="4" customWidth="1"/>
    <col min="38" max="38" width="17.5703125" style="4" customWidth="1"/>
    <col min="39" max="39" width="26.5703125" style="4" customWidth="1"/>
    <col min="40" max="41" width="11.42578125" style="4"/>
    <col min="42" max="16384" width="11.42578125" style="5"/>
  </cols>
  <sheetData>
    <row r="2" spans="2:39">
      <c r="B2" s="1"/>
      <c r="C2" s="1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</row>
    <row r="3" spans="2:39">
      <c r="B3" s="1"/>
      <c r="C3" s="155" t="s">
        <v>0</v>
      </c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155"/>
      <c r="W3" s="155"/>
      <c r="X3" s="155"/>
      <c r="Y3" s="155"/>
      <c r="Z3" s="155"/>
      <c r="AA3" s="155"/>
      <c r="AB3" s="155"/>
      <c r="AC3" s="155"/>
      <c r="AD3" s="155"/>
      <c r="AE3" s="155"/>
      <c r="AF3" s="155"/>
      <c r="AG3" s="155"/>
      <c r="AH3" s="155"/>
      <c r="AI3" s="155"/>
      <c r="AJ3" s="155"/>
      <c r="AK3" s="155"/>
      <c r="AL3" s="155"/>
      <c r="AM3" s="155"/>
    </row>
    <row r="4" spans="2:39">
      <c r="B4" s="1"/>
      <c r="C4" s="1"/>
      <c r="D4" s="2"/>
      <c r="E4" s="2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</row>
    <row r="5" spans="2:39">
      <c r="B5" s="1"/>
      <c r="C5" s="155" t="s">
        <v>1</v>
      </c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5"/>
      <c r="AJ5" s="155"/>
      <c r="AK5" s="155"/>
      <c r="AL5" s="155"/>
      <c r="AM5" s="155"/>
    </row>
    <row r="6" spans="2:39" ht="24.75" customHeight="1">
      <c r="B6" s="1"/>
      <c r="C6" s="156" t="s">
        <v>2</v>
      </c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  <c r="T6" s="156"/>
      <c r="U6" s="156"/>
      <c r="V6" s="156"/>
      <c r="W6" s="156"/>
      <c r="X6" s="156"/>
      <c r="Y6" s="156"/>
      <c r="Z6" s="156"/>
      <c r="AA6" s="156"/>
      <c r="AB6" s="156"/>
      <c r="AC6" s="156"/>
      <c r="AD6" s="156"/>
      <c r="AE6" s="156"/>
      <c r="AF6" s="156"/>
      <c r="AG6" s="156"/>
      <c r="AH6" s="156"/>
      <c r="AI6" s="156"/>
      <c r="AJ6" s="156"/>
      <c r="AK6" s="156"/>
      <c r="AL6" s="156"/>
      <c r="AM6" s="156"/>
    </row>
    <row r="7" spans="2:39">
      <c r="B7" s="1"/>
      <c r="C7" s="155" t="s">
        <v>3</v>
      </c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5"/>
      <c r="U7" s="155"/>
      <c r="V7" s="155"/>
      <c r="W7" s="155"/>
      <c r="X7" s="155"/>
      <c r="Y7" s="155"/>
      <c r="Z7" s="155"/>
      <c r="AA7" s="155"/>
      <c r="AB7" s="155"/>
      <c r="AC7" s="155"/>
      <c r="AD7" s="155"/>
      <c r="AE7" s="155"/>
      <c r="AF7" s="155"/>
      <c r="AG7" s="155"/>
      <c r="AH7" s="155"/>
      <c r="AI7" s="155"/>
      <c r="AJ7" s="155"/>
      <c r="AK7" s="155"/>
      <c r="AL7" s="155"/>
      <c r="AM7" s="155"/>
    </row>
    <row r="8" spans="2:39">
      <c r="B8" s="1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</row>
    <row r="9" spans="2:39">
      <c r="B9" s="1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</row>
    <row r="10" spans="2:39" ht="13.5" thickBot="1">
      <c r="D10" s="6"/>
      <c r="E10" s="6"/>
      <c r="F10" s="6"/>
      <c r="G10" s="6"/>
    </row>
    <row r="11" spans="2:39" ht="25.5">
      <c r="B11" s="6" t="s">
        <v>4</v>
      </c>
      <c r="C11" s="7">
        <v>4.5</v>
      </c>
      <c r="D11" s="8"/>
      <c r="E11" s="8"/>
      <c r="F11" s="8"/>
      <c r="G11" s="8"/>
      <c r="H11" s="9" t="s">
        <v>5</v>
      </c>
      <c r="I11" s="152" t="s">
        <v>21</v>
      </c>
      <c r="J11" s="9" t="s">
        <v>6</v>
      </c>
      <c r="K11" s="152" t="s">
        <v>21</v>
      </c>
      <c r="L11" s="9" t="s">
        <v>7</v>
      </c>
      <c r="M11" s="152" t="s">
        <v>21</v>
      </c>
      <c r="N11" s="9" t="s">
        <v>8</v>
      </c>
      <c r="O11" s="152" t="s">
        <v>21</v>
      </c>
      <c r="P11" s="9" t="s">
        <v>9</v>
      </c>
      <c r="Q11" s="152" t="s">
        <v>21</v>
      </c>
      <c r="R11" s="9" t="s">
        <v>10</v>
      </c>
      <c r="S11" s="152" t="s">
        <v>21</v>
      </c>
      <c r="T11" s="9" t="s">
        <v>11</v>
      </c>
      <c r="U11" s="152" t="s">
        <v>21</v>
      </c>
      <c r="V11" s="9" t="s">
        <v>12</v>
      </c>
      <c r="W11" s="152" t="s">
        <v>21</v>
      </c>
      <c r="X11" s="9" t="s">
        <v>13</v>
      </c>
      <c r="Y11" s="152" t="s">
        <v>21</v>
      </c>
      <c r="Z11" s="9" t="s">
        <v>14</v>
      </c>
      <c r="AA11" s="152" t="s">
        <v>21</v>
      </c>
      <c r="AB11" s="9" t="s">
        <v>15</v>
      </c>
      <c r="AC11" s="152" t="s">
        <v>21</v>
      </c>
      <c r="AD11" s="9" t="s">
        <v>16</v>
      </c>
      <c r="AE11" s="152" t="s">
        <v>21</v>
      </c>
      <c r="AF11" s="9" t="s">
        <v>17</v>
      </c>
      <c r="AG11" s="152" t="s">
        <v>21</v>
      </c>
      <c r="AH11" s="9" t="s">
        <v>18</v>
      </c>
      <c r="AI11" s="152" t="s">
        <v>21</v>
      </c>
      <c r="AJ11" s="10" t="s">
        <v>19</v>
      </c>
      <c r="AK11" s="152" t="s">
        <v>21</v>
      </c>
      <c r="AL11" s="11" t="s">
        <v>20</v>
      </c>
      <c r="AM11" s="152" t="s">
        <v>21</v>
      </c>
    </row>
    <row r="12" spans="2:39" ht="40.5" customHeight="1">
      <c r="B12" s="12"/>
      <c r="C12" s="12"/>
      <c r="D12" s="12"/>
      <c r="E12" s="12"/>
      <c r="F12" s="13"/>
      <c r="G12" s="14" t="s">
        <v>22</v>
      </c>
      <c r="H12" s="9">
        <v>3</v>
      </c>
      <c r="I12" s="153"/>
      <c r="J12" s="9">
        <v>4</v>
      </c>
      <c r="K12" s="153"/>
      <c r="L12" s="9">
        <v>2</v>
      </c>
      <c r="M12" s="153"/>
      <c r="N12" s="9">
        <v>1</v>
      </c>
      <c r="O12" s="153"/>
      <c r="P12" s="9">
        <v>2</v>
      </c>
      <c r="Q12" s="153"/>
      <c r="R12" s="9">
        <v>4</v>
      </c>
      <c r="S12" s="153"/>
      <c r="T12" s="9">
        <v>2</v>
      </c>
      <c r="U12" s="153"/>
      <c r="V12" s="9">
        <v>2</v>
      </c>
      <c r="W12" s="153"/>
      <c r="X12" s="9">
        <v>3</v>
      </c>
      <c r="Y12" s="153"/>
      <c r="Z12" s="9">
        <v>2</v>
      </c>
      <c r="AA12" s="153"/>
      <c r="AB12" s="9">
        <v>3</v>
      </c>
      <c r="AC12" s="153"/>
      <c r="AD12" s="9">
        <v>2</v>
      </c>
      <c r="AE12" s="153"/>
      <c r="AF12" s="9">
        <v>4</v>
      </c>
      <c r="AG12" s="153"/>
      <c r="AH12" s="9">
        <v>4</v>
      </c>
      <c r="AI12" s="153"/>
      <c r="AJ12" s="9">
        <v>3</v>
      </c>
      <c r="AK12" s="153"/>
      <c r="AL12" s="15">
        <f>+SUM(H12:AJ12)</f>
        <v>41</v>
      </c>
      <c r="AM12" s="153"/>
    </row>
    <row r="13" spans="2:39" ht="26.25" customHeight="1">
      <c r="B13" s="16"/>
      <c r="C13" s="17" t="s">
        <v>23</v>
      </c>
      <c r="D13" s="9" t="s">
        <v>24</v>
      </c>
      <c r="E13" s="9" t="s">
        <v>4</v>
      </c>
      <c r="F13" s="9" t="s">
        <v>25</v>
      </c>
      <c r="G13" s="17" t="s">
        <v>26</v>
      </c>
      <c r="H13" s="9" t="s">
        <v>27</v>
      </c>
      <c r="I13" s="154"/>
      <c r="J13" s="9" t="s">
        <v>27</v>
      </c>
      <c r="K13" s="154"/>
      <c r="L13" s="9" t="s">
        <v>27</v>
      </c>
      <c r="M13" s="154"/>
      <c r="N13" s="9" t="s">
        <v>27</v>
      </c>
      <c r="O13" s="154"/>
      <c r="P13" s="9" t="s">
        <v>27</v>
      </c>
      <c r="Q13" s="154"/>
      <c r="R13" s="9" t="s">
        <v>27</v>
      </c>
      <c r="S13" s="154"/>
      <c r="T13" s="9" t="s">
        <v>27</v>
      </c>
      <c r="U13" s="154"/>
      <c r="V13" s="9" t="s">
        <v>27</v>
      </c>
      <c r="W13" s="154"/>
      <c r="X13" s="9" t="s">
        <v>27</v>
      </c>
      <c r="Y13" s="154"/>
      <c r="Z13" s="9" t="s">
        <v>27</v>
      </c>
      <c r="AA13" s="154"/>
      <c r="AB13" s="9" t="s">
        <v>27</v>
      </c>
      <c r="AC13" s="154"/>
      <c r="AD13" s="9" t="s">
        <v>27</v>
      </c>
      <c r="AE13" s="154"/>
      <c r="AF13" s="9" t="s">
        <v>27</v>
      </c>
      <c r="AG13" s="154"/>
      <c r="AH13" s="9" t="s">
        <v>27</v>
      </c>
      <c r="AI13" s="154"/>
      <c r="AJ13" s="10" t="s">
        <v>27</v>
      </c>
      <c r="AK13" s="154"/>
      <c r="AL13" s="15" t="s">
        <v>27</v>
      </c>
      <c r="AM13" s="154"/>
    </row>
    <row r="14" spans="2:39">
      <c r="B14" s="18">
        <v>1</v>
      </c>
      <c r="C14" s="14" t="s">
        <v>28</v>
      </c>
      <c r="D14" s="19"/>
      <c r="E14" s="19"/>
      <c r="F14" s="19"/>
      <c r="G14" s="19"/>
      <c r="H14" s="19"/>
      <c r="I14" s="22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20"/>
      <c r="AJ14" s="20"/>
      <c r="AK14" s="134"/>
      <c r="AL14" s="21"/>
      <c r="AM14" s="22"/>
    </row>
    <row r="15" spans="2:39">
      <c r="B15" s="23">
        <v>1.1000000000000001</v>
      </c>
      <c r="C15" s="24" t="s">
        <v>29</v>
      </c>
      <c r="D15" s="25" t="s">
        <v>30</v>
      </c>
      <c r="E15" s="25">
        <f t="shared" ref="E15:E20" si="0">+$C$11</f>
        <v>4.5</v>
      </c>
      <c r="F15" s="26">
        <v>1</v>
      </c>
      <c r="G15" s="27">
        <v>5000000</v>
      </c>
      <c r="H15" s="28">
        <v>1</v>
      </c>
      <c r="I15" s="30">
        <f>+$E15*$F15*$G15*H15</f>
        <v>22500000</v>
      </c>
      <c r="J15" s="28">
        <v>1</v>
      </c>
      <c r="K15" s="30">
        <f>+$E15*$F15*$G15*J15</f>
        <v>22500000</v>
      </c>
      <c r="L15" s="28">
        <v>1</v>
      </c>
      <c r="M15" s="30">
        <f>+$E15*$F15*$G15*L15</f>
        <v>22500000</v>
      </c>
      <c r="N15" s="28">
        <v>1</v>
      </c>
      <c r="O15" s="30">
        <f>+$E15*$F15*$G15*N15</f>
        <v>22500000</v>
      </c>
      <c r="P15" s="28">
        <v>1</v>
      </c>
      <c r="Q15" s="30">
        <f>+$E15*$F15*$G15*P15</f>
        <v>22500000</v>
      </c>
      <c r="R15" s="28">
        <v>1</v>
      </c>
      <c r="S15" s="30">
        <f>+$E15*$F15*$G15*R15</f>
        <v>22500000</v>
      </c>
      <c r="T15" s="28">
        <v>1</v>
      </c>
      <c r="U15" s="30">
        <f>+$E15*$F15*$G15*T15</f>
        <v>22500000</v>
      </c>
      <c r="V15" s="28">
        <v>1</v>
      </c>
      <c r="W15" s="30">
        <f>+$E15*$F15*$G15*V15</f>
        <v>22500000</v>
      </c>
      <c r="X15" s="28">
        <v>1</v>
      </c>
      <c r="Y15" s="30">
        <f>+$E15*$F15*$G15*X15</f>
        <v>22500000</v>
      </c>
      <c r="Z15" s="28">
        <v>1</v>
      </c>
      <c r="AA15" s="30">
        <f>+$E15*$F15*$G15*Z15</f>
        <v>22500000</v>
      </c>
      <c r="AB15" s="28">
        <v>1</v>
      </c>
      <c r="AC15" s="30">
        <f>+$E15*$F15*$G15*AB15</f>
        <v>22500000</v>
      </c>
      <c r="AD15" s="28">
        <v>1</v>
      </c>
      <c r="AE15" s="30">
        <f>+$E15*$F15*$G15*AD15</f>
        <v>22500000</v>
      </c>
      <c r="AF15" s="28">
        <v>1</v>
      </c>
      <c r="AG15" s="30">
        <f>+$E15*$F15*$G15*AF15</f>
        <v>22500000</v>
      </c>
      <c r="AH15" s="28">
        <v>2</v>
      </c>
      <c r="AI15" s="30">
        <f>+$E15*$F15*$G15*AH15</f>
        <v>45000000</v>
      </c>
      <c r="AJ15" s="28">
        <v>1</v>
      </c>
      <c r="AK15" s="30">
        <f>+$E15*$F15*$G15*AJ15</f>
        <v>22500000</v>
      </c>
      <c r="AL15" s="29">
        <f t="shared" ref="AL15:AL20" si="1">+SUM(H15:AJ15)</f>
        <v>337500016</v>
      </c>
      <c r="AM15" s="30">
        <f t="shared" ref="AM15:AM20" si="2">+E15*AL15*F15*G15</f>
        <v>7593750360000000</v>
      </c>
    </row>
    <row r="16" spans="2:39" ht="16.5" customHeight="1">
      <c r="B16" s="23">
        <v>1.2</v>
      </c>
      <c r="C16" s="24" t="s">
        <v>31</v>
      </c>
      <c r="D16" s="25" t="s">
        <v>30</v>
      </c>
      <c r="E16" s="25">
        <f t="shared" si="0"/>
        <v>4.5</v>
      </c>
      <c r="F16" s="26">
        <v>1</v>
      </c>
      <c r="G16" s="27">
        <v>2500000</v>
      </c>
      <c r="H16" s="28">
        <f>+H12</f>
        <v>3</v>
      </c>
      <c r="I16" s="30">
        <f t="shared" ref="I16:I20" si="3">+$E16*$F16*$G16*H16</f>
        <v>33750000</v>
      </c>
      <c r="J16" s="28">
        <f t="shared" ref="J16:AJ16" si="4">+J12</f>
        <v>4</v>
      </c>
      <c r="K16" s="30">
        <f t="shared" ref="K16:K20" si="5">+$E16*$F16*$G16*J16</f>
        <v>45000000</v>
      </c>
      <c r="L16" s="28">
        <f t="shared" si="4"/>
        <v>2</v>
      </c>
      <c r="M16" s="30">
        <f t="shared" ref="M16:M20" si="6">+$E16*$F16*$G16*L16</f>
        <v>22500000</v>
      </c>
      <c r="N16" s="28">
        <f t="shared" si="4"/>
        <v>1</v>
      </c>
      <c r="O16" s="30">
        <f t="shared" ref="O16:O20" si="7">+$E16*$F16*$G16*N16</f>
        <v>11250000</v>
      </c>
      <c r="P16" s="28">
        <f t="shared" si="4"/>
        <v>2</v>
      </c>
      <c r="Q16" s="30">
        <f t="shared" ref="Q16:Q20" si="8">+$E16*$F16*$G16*P16</f>
        <v>22500000</v>
      </c>
      <c r="R16" s="28">
        <f t="shared" si="4"/>
        <v>4</v>
      </c>
      <c r="S16" s="30">
        <f t="shared" ref="S16:S20" si="9">+$E16*$F16*$G16*R16</f>
        <v>45000000</v>
      </c>
      <c r="T16" s="28">
        <f t="shared" si="4"/>
        <v>2</v>
      </c>
      <c r="U16" s="30">
        <f t="shared" ref="U16:U20" si="10">+$E16*$F16*$G16*T16</f>
        <v>22500000</v>
      </c>
      <c r="V16" s="28">
        <f t="shared" si="4"/>
        <v>2</v>
      </c>
      <c r="W16" s="30">
        <f t="shared" ref="W16:W20" si="11">+$E16*$F16*$G16*V16</f>
        <v>22500000</v>
      </c>
      <c r="X16" s="28">
        <f t="shared" si="4"/>
        <v>3</v>
      </c>
      <c r="Y16" s="30">
        <f t="shared" ref="Y16:Y20" si="12">+$E16*$F16*$G16*X16</f>
        <v>33750000</v>
      </c>
      <c r="Z16" s="28">
        <f t="shared" si="4"/>
        <v>2</v>
      </c>
      <c r="AA16" s="30">
        <f t="shared" ref="AA16:AA20" si="13">+$E16*$F16*$G16*Z16</f>
        <v>22500000</v>
      </c>
      <c r="AB16" s="28">
        <f t="shared" si="4"/>
        <v>3</v>
      </c>
      <c r="AC16" s="30">
        <f t="shared" ref="AC16:AC20" si="14">+$E16*$F16*$G16*AB16</f>
        <v>33750000</v>
      </c>
      <c r="AD16" s="28">
        <f t="shared" si="4"/>
        <v>2</v>
      </c>
      <c r="AE16" s="30">
        <f t="shared" ref="AE16:AE20" si="15">+$E16*$F16*$G16*AD16</f>
        <v>22500000</v>
      </c>
      <c r="AF16" s="28">
        <f t="shared" si="4"/>
        <v>4</v>
      </c>
      <c r="AG16" s="30">
        <f t="shared" ref="AG16:AG20" si="16">+$E16*$F16*$G16*AF16</f>
        <v>45000000</v>
      </c>
      <c r="AH16" s="28">
        <f t="shared" si="4"/>
        <v>4</v>
      </c>
      <c r="AI16" s="30">
        <f t="shared" ref="AI16:AI20" si="17">+$E16*$F16*$G16*AH16</f>
        <v>45000000</v>
      </c>
      <c r="AJ16" s="31">
        <f t="shared" si="4"/>
        <v>3</v>
      </c>
      <c r="AK16" s="30">
        <f t="shared" ref="AK16:AK20" si="18">+$E16*$F16*$G16*AJ16</f>
        <v>33750000</v>
      </c>
      <c r="AL16" s="29">
        <f t="shared" si="1"/>
        <v>427500041</v>
      </c>
      <c r="AM16" s="30">
        <f t="shared" si="2"/>
        <v>4809375461250000</v>
      </c>
    </row>
    <row r="17" spans="2:39" ht="17.25" customHeight="1">
      <c r="B17" s="23">
        <v>1.3</v>
      </c>
      <c r="C17" s="24" t="s">
        <v>32</v>
      </c>
      <c r="D17" s="25" t="s">
        <v>30</v>
      </c>
      <c r="E17" s="25">
        <f t="shared" si="0"/>
        <v>4.5</v>
      </c>
      <c r="F17" s="26">
        <v>1</v>
      </c>
      <c r="G17" s="27">
        <v>2000000</v>
      </c>
      <c r="H17" s="28">
        <v>1</v>
      </c>
      <c r="I17" s="30">
        <f t="shared" si="3"/>
        <v>9000000</v>
      </c>
      <c r="J17" s="28">
        <v>1</v>
      </c>
      <c r="K17" s="30">
        <f t="shared" si="5"/>
        <v>9000000</v>
      </c>
      <c r="L17" s="28">
        <v>1</v>
      </c>
      <c r="M17" s="30">
        <f t="shared" si="6"/>
        <v>9000000</v>
      </c>
      <c r="N17" s="28">
        <v>1</v>
      </c>
      <c r="O17" s="30">
        <f t="shared" si="7"/>
        <v>9000000</v>
      </c>
      <c r="P17" s="28">
        <v>1</v>
      </c>
      <c r="Q17" s="30">
        <f t="shared" si="8"/>
        <v>9000000</v>
      </c>
      <c r="R17" s="28">
        <v>1</v>
      </c>
      <c r="S17" s="30">
        <f t="shared" si="9"/>
        <v>9000000</v>
      </c>
      <c r="T17" s="28">
        <v>1</v>
      </c>
      <c r="U17" s="30">
        <f t="shared" si="10"/>
        <v>9000000</v>
      </c>
      <c r="V17" s="28">
        <v>1</v>
      </c>
      <c r="W17" s="30">
        <f t="shared" si="11"/>
        <v>9000000</v>
      </c>
      <c r="X17" s="28">
        <v>1</v>
      </c>
      <c r="Y17" s="30">
        <f t="shared" si="12"/>
        <v>9000000</v>
      </c>
      <c r="Z17" s="28">
        <v>1</v>
      </c>
      <c r="AA17" s="30">
        <f t="shared" si="13"/>
        <v>9000000</v>
      </c>
      <c r="AB17" s="28">
        <v>1</v>
      </c>
      <c r="AC17" s="30">
        <f t="shared" si="14"/>
        <v>9000000</v>
      </c>
      <c r="AD17" s="28">
        <v>1</v>
      </c>
      <c r="AE17" s="30">
        <f t="shared" si="15"/>
        <v>9000000</v>
      </c>
      <c r="AF17" s="28">
        <v>1</v>
      </c>
      <c r="AG17" s="30">
        <f t="shared" si="16"/>
        <v>9000000</v>
      </c>
      <c r="AH17" s="28">
        <v>1</v>
      </c>
      <c r="AI17" s="30">
        <f t="shared" si="17"/>
        <v>9000000</v>
      </c>
      <c r="AJ17" s="31">
        <v>1</v>
      </c>
      <c r="AK17" s="30">
        <f t="shared" si="18"/>
        <v>9000000</v>
      </c>
      <c r="AL17" s="29">
        <f t="shared" si="1"/>
        <v>126000015</v>
      </c>
      <c r="AM17" s="30">
        <f t="shared" si="2"/>
        <v>1134000135000000</v>
      </c>
    </row>
    <row r="18" spans="2:39" ht="18" customHeight="1">
      <c r="B18" s="23">
        <v>1.4</v>
      </c>
      <c r="C18" s="24" t="s">
        <v>33</v>
      </c>
      <c r="D18" s="25" t="s">
        <v>30</v>
      </c>
      <c r="E18" s="25">
        <f t="shared" si="0"/>
        <v>4.5</v>
      </c>
      <c r="F18" s="26">
        <v>1</v>
      </c>
      <c r="G18" s="27">
        <v>2000000</v>
      </c>
      <c r="H18" s="28">
        <v>1</v>
      </c>
      <c r="I18" s="30">
        <f t="shared" si="3"/>
        <v>9000000</v>
      </c>
      <c r="J18" s="28">
        <v>1</v>
      </c>
      <c r="K18" s="30">
        <f t="shared" si="5"/>
        <v>9000000</v>
      </c>
      <c r="L18" s="28">
        <v>1</v>
      </c>
      <c r="M18" s="30">
        <f t="shared" si="6"/>
        <v>9000000</v>
      </c>
      <c r="N18" s="28">
        <v>1</v>
      </c>
      <c r="O18" s="30">
        <f t="shared" si="7"/>
        <v>9000000</v>
      </c>
      <c r="P18" s="28">
        <v>1</v>
      </c>
      <c r="Q18" s="30">
        <f t="shared" si="8"/>
        <v>9000000</v>
      </c>
      <c r="R18" s="28">
        <v>1</v>
      </c>
      <c r="S18" s="30">
        <f t="shared" si="9"/>
        <v>9000000</v>
      </c>
      <c r="T18" s="28">
        <v>1</v>
      </c>
      <c r="U18" s="30">
        <f t="shared" si="10"/>
        <v>9000000</v>
      </c>
      <c r="V18" s="28">
        <v>1</v>
      </c>
      <c r="W18" s="30">
        <f t="shared" si="11"/>
        <v>9000000</v>
      </c>
      <c r="X18" s="28">
        <v>1</v>
      </c>
      <c r="Y18" s="30">
        <f t="shared" si="12"/>
        <v>9000000</v>
      </c>
      <c r="Z18" s="28">
        <v>1</v>
      </c>
      <c r="AA18" s="30">
        <f t="shared" si="13"/>
        <v>9000000</v>
      </c>
      <c r="AB18" s="28">
        <v>1</v>
      </c>
      <c r="AC18" s="30">
        <f t="shared" si="14"/>
        <v>9000000</v>
      </c>
      <c r="AD18" s="28">
        <v>1</v>
      </c>
      <c r="AE18" s="30">
        <f t="shared" si="15"/>
        <v>9000000</v>
      </c>
      <c r="AF18" s="28">
        <v>1</v>
      </c>
      <c r="AG18" s="30">
        <f t="shared" si="16"/>
        <v>9000000</v>
      </c>
      <c r="AH18" s="28">
        <v>1</v>
      </c>
      <c r="AI18" s="30">
        <f t="shared" si="17"/>
        <v>9000000</v>
      </c>
      <c r="AJ18" s="31">
        <v>1</v>
      </c>
      <c r="AK18" s="30">
        <f t="shared" si="18"/>
        <v>9000000</v>
      </c>
      <c r="AL18" s="29">
        <f t="shared" si="1"/>
        <v>126000015</v>
      </c>
      <c r="AM18" s="30">
        <f t="shared" si="2"/>
        <v>1134000135000000</v>
      </c>
    </row>
    <row r="19" spans="2:39" ht="20.25" customHeight="1">
      <c r="B19" s="23">
        <v>1.5</v>
      </c>
      <c r="C19" s="24" t="s">
        <v>34</v>
      </c>
      <c r="D19" s="25" t="s">
        <v>30</v>
      </c>
      <c r="E19" s="25">
        <f t="shared" si="0"/>
        <v>4.5</v>
      </c>
      <c r="F19" s="26">
        <v>1</v>
      </c>
      <c r="G19" s="27">
        <v>2000000</v>
      </c>
      <c r="H19" s="28">
        <v>1</v>
      </c>
      <c r="I19" s="30">
        <f t="shared" si="3"/>
        <v>9000000</v>
      </c>
      <c r="J19" s="28">
        <v>1</v>
      </c>
      <c r="K19" s="30">
        <f t="shared" si="5"/>
        <v>9000000</v>
      </c>
      <c r="L19" s="28">
        <v>1</v>
      </c>
      <c r="M19" s="30">
        <f t="shared" si="6"/>
        <v>9000000</v>
      </c>
      <c r="N19" s="28">
        <v>1</v>
      </c>
      <c r="O19" s="30">
        <f t="shared" si="7"/>
        <v>9000000</v>
      </c>
      <c r="P19" s="28">
        <v>1</v>
      </c>
      <c r="Q19" s="30">
        <f t="shared" si="8"/>
        <v>9000000</v>
      </c>
      <c r="R19" s="28">
        <v>1</v>
      </c>
      <c r="S19" s="30">
        <f t="shared" si="9"/>
        <v>9000000</v>
      </c>
      <c r="T19" s="28">
        <v>1</v>
      </c>
      <c r="U19" s="30">
        <f t="shared" si="10"/>
        <v>9000000</v>
      </c>
      <c r="V19" s="28">
        <v>1</v>
      </c>
      <c r="W19" s="30">
        <f t="shared" si="11"/>
        <v>9000000</v>
      </c>
      <c r="X19" s="28">
        <v>1</v>
      </c>
      <c r="Y19" s="30">
        <f t="shared" si="12"/>
        <v>9000000</v>
      </c>
      <c r="Z19" s="28">
        <v>1</v>
      </c>
      <c r="AA19" s="30">
        <f t="shared" si="13"/>
        <v>9000000</v>
      </c>
      <c r="AB19" s="28">
        <v>1</v>
      </c>
      <c r="AC19" s="30">
        <f t="shared" si="14"/>
        <v>9000000</v>
      </c>
      <c r="AD19" s="28">
        <v>1</v>
      </c>
      <c r="AE19" s="30">
        <f t="shared" si="15"/>
        <v>9000000</v>
      </c>
      <c r="AF19" s="28">
        <v>1</v>
      </c>
      <c r="AG19" s="30">
        <f t="shared" si="16"/>
        <v>9000000</v>
      </c>
      <c r="AH19" s="28">
        <v>1</v>
      </c>
      <c r="AI19" s="30">
        <f t="shared" si="17"/>
        <v>9000000</v>
      </c>
      <c r="AJ19" s="31">
        <v>1</v>
      </c>
      <c r="AK19" s="30">
        <f t="shared" si="18"/>
        <v>9000000</v>
      </c>
      <c r="AL19" s="29">
        <f t="shared" si="1"/>
        <v>126000015</v>
      </c>
      <c r="AM19" s="30">
        <f t="shared" si="2"/>
        <v>1134000135000000</v>
      </c>
    </row>
    <row r="20" spans="2:39" s="33" customFormat="1" ht="25.5">
      <c r="B20" s="23">
        <v>1.6</v>
      </c>
      <c r="C20" s="32" t="s">
        <v>35</v>
      </c>
      <c r="D20" s="25" t="s">
        <v>30</v>
      </c>
      <c r="E20" s="25">
        <f t="shared" si="0"/>
        <v>4.5</v>
      </c>
      <c r="F20" s="26">
        <v>1</v>
      </c>
      <c r="G20" s="27">
        <v>1750000</v>
      </c>
      <c r="H20" s="28">
        <v>1</v>
      </c>
      <c r="I20" s="30">
        <f t="shared" si="3"/>
        <v>7875000</v>
      </c>
      <c r="J20" s="28">
        <v>1</v>
      </c>
      <c r="K20" s="30">
        <f t="shared" si="5"/>
        <v>7875000</v>
      </c>
      <c r="L20" s="28">
        <v>1</v>
      </c>
      <c r="M20" s="30">
        <f t="shared" si="6"/>
        <v>7875000</v>
      </c>
      <c r="N20" s="28">
        <v>1</v>
      </c>
      <c r="O20" s="30">
        <f t="shared" si="7"/>
        <v>7875000</v>
      </c>
      <c r="P20" s="28">
        <v>1</v>
      </c>
      <c r="Q20" s="30">
        <f t="shared" si="8"/>
        <v>7875000</v>
      </c>
      <c r="R20" s="28">
        <v>1</v>
      </c>
      <c r="S20" s="30">
        <f t="shared" si="9"/>
        <v>7875000</v>
      </c>
      <c r="T20" s="28">
        <v>1</v>
      </c>
      <c r="U20" s="30">
        <f t="shared" si="10"/>
        <v>7875000</v>
      </c>
      <c r="V20" s="28">
        <v>1</v>
      </c>
      <c r="W20" s="30">
        <f t="shared" si="11"/>
        <v>7875000</v>
      </c>
      <c r="X20" s="28">
        <v>1</v>
      </c>
      <c r="Y20" s="30">
        <f t="shared" si="12"/>
        <v>7875000</v>
      </c>
      <c r="Z20" s="28">
        <v>1</v>
      </c>
      <c r="AA20" s="30">
        <f t="shared" si="13"/>
        <v>7875000</v>
      </c>
      <c r="AB20" s="28">
        <v>1</v>
      </c>
      <c r="AC20" s="30">
        <f t="shared" si="14"/>
        <v>7875000</v>
      </c>
      <c r="AD20" s="28">
        <v>1</v>
      </c>
      <c r="AE20" s="30">
        <f t="shared" si="15"/>
        <v>7875000</v>
      </c>
      <c r="AF20" s="28">
        <v>1</v>
      </c>
      <c r="AG20" s="30">
        <f t="shared" si="16"/>
        <v>7875000</v>
      </c>
      <c r="AH20" s="28">
        <v>1</v>
      </c>
      <c r="AI20" s="30">
        <f t="shared" si="17"/>
        <v>7875000</v>
      </c>
      <c r="AJ20" s="31">
        <v>1</v>
      </c>
      <c r="AK20" s="30">
        <f t="shared" si="18"/>
        <v>7875000</v>
      </c>
      <c r="AL20" s="29">
        <f t="shared" si="1"/>
        <v>110250015</v>
      </c>
      <c r="AM20" s="30">
        <f t="shared" si="2"/>
        <v>868218868125000</v>
      </c>
    </row>
    <row r="21" spans="2:39" s="33" customFormat="1">
      <c r="B21" s="16"/>
      <c r="C21" s="14" t="s">
        <v>36</v>
      </c>
      <c r="D21" s="34"/>
      <c r="E21" s="34"/>
      <c r="F21" s="35"/>
      <c r="G21" s="36"/>
      <c r="H21" s="35"/>
      <c r="I21" s="39">
        <f>SUM(I15:I20)</f>
        <v>91125000</v>
      </c>
      <c r="J21" s="35"/>
      <c r="K21" s="39">
        <f>SUM(K15:K20)</f>
        <v>102375000</v>
      </c>
      <c r="L21" s="35"/>
      <c r="M21" s="39">
        <f>SUM(M15:M20)</f>
        <v>79875000</v>
      </c>
      <c r="N21" s="35"/>
      <c r="O21" s="39">
        <f>SUM(O15:O20)</f>
        <v>68625000</v>
      </c>
      <c r="P21" s="35"/>
      <c r="Q21" s="39">
        <f>SUM(Q15:Q20)</f>
        <v>79875000</v>
      </c>
      <c r="R21" s="35"/>
      <c r="S21" s="39">
        <f>SUM(S15:S20)</f>
        <v>102375000</v>
      </c>
      <c r="T21" s="35"/>
      <c r="U21" s="39">
        <f>SUM(U15:U20)</f>
        <v>79875000</v>
      </c>
      <c r="V21" s="35"/>
      <c r="W21" s="39">
        <f>SUM(W15:W20)</f>
        <v>79875000</v>
      </c>
      <c r="X21" s="35"/>
      <c r="Y21" s="39">
        <f>SUM(Y15:Y20)</f>
        <v>91125000</v>
      </c>
      <c r="Z21" s="35"/>
      <c r="AA21" s="39">
        <f>SUM(AA15:AA20)</f>
        <v>79875000</v>
      </c>
      <c r="AB21" s="35"/>
      <c r="AC21" s="39">
        <f>SUM(AC15:AC20)</f>
        <v>91125000</v>
      </c>
      <c r="AD21" s="35"/>
      <c r="AE21" s="39">
        <f>SUM(AE15:AE20)</f>
        <v>79875000</v>
      </c>
      <c r="AF21" s="35"/>
      <c r="AG21" s="39">
        <f>SUM(AG15:AG20)</f>
        <v>102375000</v>
      </c>
      <c r="AH21" s="35"/>
      <c r="AI21" s="39">
        <f>SUM(AI15:AI20)</f>
        <v>124875000</v>
      </c>
      <c r="AJ21" s="37"/>
      <c r="AK21" s="39">
        <f>SUM(AK15:AK20)</f>
        <v>91125000</v>
      </c>
      <c r="AL21" s="38"/>
      <c r="AM21" s="39">
        <f>SUM(AM15:AM20)</f>
        <v>1.6673345094375E+16</v>
      </c>
    </row>
    <row r="22" spans="2:39" s="33" customFormat="1"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1"/>
      <c r="AM22" s="40"/>
    </row>
    <row r="23" spans="2:39" s="33" customFormat="1">
      <c r="B23" s="18">
        <v>2</v>
      </c>
      <c r="C23" s="14" t="s">
        <v>37</v>
      </c>
      <c r="D23" s="19"/>
      <c r="E23" s="19"/>
      <c r="F23" s="19"/>
      <c r="G23" s="19"/>
      <c r="H23" s="19"/>
      <c r="I23" s="22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20"/>
      <c r="AJ23" s="20"/>
      <c r="AK23" s="134"/>
      <c r="AL23" s="21"/>
      <c r="AM23" s="22"/>
    </row>
    <row r="24" spans="2:39" s="33" customFormat="1">
      <c r="B24" s="42" t="s">
        <v>38</v>
      </c>
      <c r="C24" s="43" t="s">
        <v>39</v>
      </c>
      <c r="D24" s="44" t="s">
        <v>30</v>
      </c>
      <c r="E24" s="44">
        <f>+$C$11</f>
        <v>4.5</v>
      </c>
      <c r="F24" s="45"/>
      <c r="G24" s="46">
        <v>250000</v>
      </c>
      <c r="H24" s="45">
        <f t="shared" ref="H24:AJ24" si="19">+H16</f>
        <v>3</v>
      </c>
      <c r="I24" s="30">
        <f>+$E24*$G24*H24</f>
        <v>3375000</v>
      </c>
      <c r="J24" s="45">
        <f t="shared" si="19"/>
        <v>4</v>
      </c>
      <c r="K24" s="30">
        <f>+$E24*$G24*J24</f>
        <v>4500000</v>
      </c>
      <c r="L24" s="45">
        <f t="shared" si="19"/>
        <v>2</v>
      </c>
      <c r="M24" s="30">
        <f>+$E24*$G24*L24</f>
        <v>2250000</v>
      </c>
      <c r="N24" s="45">
        <f t="shared" si="19"/>
        <v>1</v>
      </c>
      <c r="O24" s="30">
        <f>+$E24*$G24*N24</f>
        <v>1125000</v>
      </c>
      <c r="P24" s="45">
        <f t="shared" si="19"/>
        <v>2</v>
      </c>
      <c r="Q24" s="30">
        <f>+$E24*$G24*P24</f>
        <v>2250000</v>
      </c>
      <c r="R24" s="45">
        <f t="shared" si="19"/>
        <v>4</v>
      </c>
      <c r="S24" s="30">
        <f>+$E24*$G24*R24</f>
        <v>4500000</v>
      </c>
      <c r="T24" s="45">
        <f t="shared" si="19"/>
        <v>2</v>
      </c>
      <c r="U24" s="30">
        <f>+$E24*$G24*T24</f>
        <v>2250000</v>
      </c>
      <c r="V24" s="45">
        <f t="shared" si="19"/>
        <v>2</v>
      </c>
      <c r="W24" s="30">
        <f>+$E24*$G24*V24</f>
        <v>2250000</v>
      </c>
      <c r="X24" s="45">
        <f t="shared" si="19"/>
        <v>3</v>
      </c>
      <c r="Y24" s="30">
        <f>+$E24*$G24*X24</f>
        <v>3375000</v>
      </c>
      <c r="Z24" s="45">
        <f t="shared" si="19"/>
        <v>2</v>
      </c>
      <c r="AA24" s="30">
        <f>+$E24*$G24*Z24</f>
        <v>2250000</v>
      </c>
      <c r="AB24" s="45">
        <f t="shared" si="19"/>
        <v>3</v>
      </c>
      <c r="AC24" s="30">
        <f>+$E24*$G24*AB24</f>
        <v>3375000</v>
      </c>
      <c r="AD24" s="45">
        <f t="shared" si="19"/>
        <v>2</v>
      </c>
      <c r="AE24" s="30">
        <f>+$E24*$G24*AD24</f>
        <v>2250000</v>
      </c>
      <c r="AF24" s="45">
        <f t="shared" si="19"/>
        <v>4</v>
      </c>
      <c r="AG24" s="30">
        <f>+$E24*$G24*AF24</f>
        <v>4500000</v>
      </c>
      <c r="AH24" s="45">
        <f t="shared" si="19"/>
        <v>4</v>
      </c>
      <c r="AI24" s="30">
        <f>+$E24*$G24*AH24</f>
        <v>4500000</v>
      </c>
      <c r="AJ24" s="47">
        <f t="shared" si="19"/>
        <v>3</v>
      </c>
      <c r="AK24" s="30">
        <f>+$E24*$G24*AJ24</f>
        <v>3375000</v>
      </c>
      <c r="AL24" s="29">
        <f>+SUM(H24:AJ24)</f>
        <v>42750041</v>
      </c>
      <c r="AM24" s="48">
        <f>+G24*E24*AL24</f>
        <v>48093796125000</v>
      </c>
    </row>
    <row r="25" spans="2:39" s="33" customFormat="1" ht="25.5">
      <c r="B25" s="42" t="s">
        <v>40</v>
      </c>
      <c r="C25" s="43" t="s">
        <v>41</v>
      </c>
      <c r="D25" s="44" t="s">
        <v>30</v>
      </c>
      <c r="E25" s="44">
        <f>+$C$11</f>
        <v>4.5</v>
      </c>
      <c r="F25" s="45"/>
      <c r="G25" s="46">
        <v>150000</v>
      </c>
      <c r="H25" s="45">
        <f t="shared" ref="H25:AJ25" si="20">+H16</f>
        <v>3</v>
      </c>
      <c r="I25" s="30">
        <f t="shared" ref="I25:I27" si="21">+$E25*$G25*H25</f>
        <v>2025000</v>
      </c>
      <c r="J25" s="45">
        <f t="shared" si="20"/>
        <v>4</v>
      </c>
      <c r="K25" s="30">
        <f t="shared" ref="K25:K27" si="22">+$E25*$G25*J25</f>
        <v>2700000</v>
      </c>
      <c r="L25" s="45">
        <f t="shared" si="20"/>
        <v>2</v>
      </c>
      <c r="M25" s="30">
        <f t="shared" ref="M25:M27" si="23">+$E25*$G25*L25</f>
        <v>1350000</v>
      </c>
      <c r="N25" s="45">
        <f t="shared" si="20"/>
        <v>1</v>
      </c>
      <c r="O25" s="30">
        <f t="shared" ref="O25:O27" si="24">+$E25*$G25*N25</f>
        <v>675000</v>
      </c>
      <c r="P25" s="45">
        <f t="shared" si="20"/>
        <v>2</v>
      </c>
      <c r="Q25" s="30">
        <f t="shared" ref="Q25:Q27" si="25">+$E25*$G25*P25</f>
        <v>1350000</v>
      </c>
      <c r="R25" s="45">
        <f t="shared" si="20"/>
        <v>4</v>
      </c>
      <c r="S25" s="30">
        <f t="shared" ref="S25:S27" si="26">+$E25*$G25*R25</f>
        <v>2700000</v>
      </c>
      <c r="T25" s="45">
        <f t="shared" si="20"/>
        <v>2</v>
      </c>
      <c r="U25" s="30">
        <f t="shared" ref="U25:U27" si="27">+$E25*$G25*T25</f>
        <v>1350000</v>
      </c>
      <c r="V25" s="45">
        <f t="shared" si="20"/>
        <v>2</v>
      </c>
      <c r="W25" s="30">
        <f t="shared" ref="W25:W27" si="28">+$E25*$G25*V25</f>
        <v>1350000</v>
      </c>
      <c r="X25" s="45">
        <f t="shared" si="20"/>
        <v>3</v>
      </c>
      <c r="Y25" s="30">
        <f t="shared" ref="Y25:Y27" si="29">+$E25*$G25*X25</f>
        <v>2025000</v>
      </c>
      <c r="Z25" s="45">
        <f t="shared" si="20"/>
        <v>2</v>
      </c>
      <c r="AA25" s="30">
        <f t="shared" ref="AA25:AA27" si="30">+$E25*$G25*Z25</f>
        <v>1350000</v>
      </c>
      <c r="AB25" s="45">
        <f t="shared" si="20"/>
        <v>3</v>
      </c>
      <c r="AC25" s="30">
        <f t="shared" ref="AC25:AC27" si="31">+$E25*$G25*AB25</f>
        <v>2025000</v>
      </c>
      <c r="AD25" s="45">
        <f t="shared" si="20"/>
        <v>2</v>
      </c>
      <c r="AE25" s="30">
        <f t="shared" ref="AE25:AE27" si="32">+$E25*$G25*AD25</f>
        <v>1350000</v>
      </c>
      <c r="AF25" s="45">
        <f t="shared" si="20"/>
        <v>4</v>
      </c>
      <c r="AG25" s="30">
        <f t="shared" ref="AG25:AG27" si="33">+$E25*$G25*AF25</f>
        <v>2700000</v>
      </c>
      <c r="AH25" s="45">
        <f t="shared" si="20"/>
        <v>4</v>
      </c>
      <c r="AI25" s="30">
        <f t="shared" ref="AI25:AI27" si="34">+$E25*$G25*AH25</f>
        <v>2700000</v>
      </c>
      <c r="AJ25" s="47">
        <f t="shared" si="20"/>
        <v>3</v>
      </c>
      <c r="AK25" s="30">
        <f t="shared" ref="AK25:AK27" si="35">+$E25*$G25*AJ25</f>
        <v>2025000</v>
      </c>
      <c r="AL25" s="29">
        <f>+SUM(H25:AJ25)</f>
        <v>25650041</v>
      </c>
      <c r="AM25" s="48">
        <f>+G25*E25*AL25</f>
        <v>17313777675000</v>
      </c>
    </row>
    <row r="26" spans="2:39" s="33" customFormat="1">
      <c r="B26" s="42" t="s">
        <v>42</v>
      </c>
      <c r="C26" s="49" t="s">
        <v>43</v>
      </c>
      <c r="D26" s="44" t="s">
        <v>30</v>
      </c>
      <c r="E26" s="44">
        <f>+$C$11</f>
        <v>4.5</v>
      </c>
      <c r="F26" s="45"/>
      <c r="G26" s="46">
        <v>150000</v>
      </c>
      <c r="H26" s="45">
        <f t="shared" ref="H26:AJ26" si="36">+H16</f>
        <v>3</v>
      </c>
      <c r="I26" s="30">
        <f t="shared" si="21"/>
        <v>2025000</v>
      </c>
      <c r="J26" s="45">
        <f t="shared" si="36"/>
        <v>4</v>
      </c>
      <c r="K26" s="30">
        <f t="shared" si="22"/>
        <v>2700000</v>
      </c>
      <c r="L26" s="45">
        <f t="shared" si="36"/>
        <v>2</v>
      </c>
      <c r="M26" s="30">
        <f t="shared" si="23"/>
        <v>1350000</v>
      </c>
      <c r="N26" s="45">
        <f t="shared" si="36"/>
        <v>1</v>
      </c>
      <c r="O26" s="30">
        <f t="shared" si="24"/>
        <v>675000</v>
      </c>
      <c r="P26" s="45">
        <f t="shared" si="36"/>
        <v>2</v>
      </c>
      <c r="Q26" s="30">
        <f t="shared" si="25"/>
        <v>1350000</v>
      </c>
      <c r="R26" s="45">
        <f t="shared" si="36"/>
        <v>4</v>
      </c>
      <c r="S26" s="30">
        <f t="shared" si="26"/>
        <v>2700000</v>
      </c>
      <c r="T26" s="45">
        <f t="shared" si="36"/>
        <v>2</v>
      </c>
      <c r="U26" s="30">
        <f t="shared" si="27"/>
        <v>1350000</v>
      </c>
      <c r="V26" s="45">
        <f t="shared" si="36"/>
        <v>2</v>
      </c>
      <c r="W26" s="30">
        <f t="shared" si="28"/>
        <v>1350000</v>
      </c>
      <c r="X26" s="45">
        <f t="shared" si="36"/>
        <v>3</v>
      </c>
      <c r="Y26" s="30">
        <f t="shared" si="29"/>
        <v>2025000</v>
      </c>
      <c r="Z26" s="45">
        <f t="shared" si="36"/>
        <v>2</v>
      </c>
      <c r="AA26" s="30">
        <f t="shared" si="30"/>
        <v>1350000</v>
      </c>
      <c r="AB26" s="45">
        <f t="shared" si="36"/>
        <v>3</v>
      </c>
      <c r="AC26" s="30">
        <f t="shared" si="31"/>
        <v>2025000</v>
      </c>
      <c r="AD26" s="45">
        <f t="shared" si="36"/>
        <v>2</v>
      </c>
      <c r="AE26" s="30">
        <f t="shared" si="32"/>
        <v>1350000</v>
      </c>
      <c r="AF26" s="45">
        <f t="shared" si="36"/>
        <v>4</v>
      </c>
      <c r="AG26" s="30">
        <f t="shared" si="33"/>
        <v>2700000</v>
      </c>
      <c r="AH26" s="45">
        <f t="shared" si="36"/>
        <v>4</v>
      </c>
      <c r="AI26" s="30">
        <f t="shared" si="34"/>
        <v>2700000</v>
      </c>
      <c r="AJ26" s="47">
        <f t="shared" si="36"/>
        <v>3</v>
      </c>
      <c r="AK26" s="30">
        <f t="shared" si="35"/>
        <v>2025000</v>
      </c>
      <c r="AL26" s="29">
        <f>+SUM(H26:AJ26)</f>
        <v>25650041</v>
      </c>
      <c r="AM26" s="48">
        <f>+G26*E26*AL26</f>
        <v>17313777675000</v>
      </c>
    </row>
    <row r="27" spans="2:39" s="33" customFormat="1">
      <c r="B27" s="42" t="s">
        <v>44</v>
      </c>
      <c r="C27" s="49" t="s">
        <v>45</v>
      </c>
      <c r="D27" s="44" t="s">
        <v>30</v>
      </c>
      <c r="E27" s="44">
        <f>+$C$11</f>
        <v>4.5</v>
      </c>
      <c r="F27" s="45"/>
      <c r="G27" s="46">
        <v>200000</v>
      </c>
      <c r="H27" s="45">
        <f t="shared" ref="H27:AJ27" si="37">+H16</f>
        <v>3</v>
      </c>
      <c r="I27" s="30">
        <f t="shared" si="21"/>
        <v>2700000</v>
      </c>
      <c r="J27" s="45">
        <f t="shared" si="37"/>
        <v>4</v>
      </c>
      <c r="K27" s="30">
        <f t="shared" si="22"/>
        <v>3600000</v>
      </c>
      <c r="L27" s="45">
        <f t="shared" si="37"/>
        <v>2</v>
      </c>
      <c r="M27" s="30">
        <f t="shared" si="23"/>
        <v>1800000</v>
      </c>
      <c r="N27" s="45">
        <f t="shared" si="37"/>
        <v>1</v>
      </c>
      <c r="O27" s="30">
        <f t="shared" si="24"/>
        <v>900000</v>
      </c>
      <c r="P27" s="45">
        <f t="shared" si="37"/>
        <v>2</v>
      </c>
      <c r="Q27" s="30">
        <f t="shared" si="25"/>
        <v>1800000</v>
      </c>
      <c r="R27" s="45">
        <f t="shared" si="37"/>
        <v>4</v>
      </c>
      <c r="S27" s="30">
        <f t="shared" si="26"/>
        <v>3600000</v>
      </c>
      <c r="T27" s="45">
        <f t="shared" si="37"/>
        <v>2</v>
      </c>
      <c r="U27" s="30">
        <f t="shared" si="27"/>
        <v>1800000</v>
      </c>
      <c r="V27" s="45">
        <f t="shared" si="37"/>
        <v>2</v>
      </c>
      <c r="W27" s="30">
        <f t="shared" si="28"/>
        <v>1800000</v>
      </c>
      <c r="X27" s="45">
        <f t="shared" si="37"/>
        <v>3</v>
      </c>
      <c r="Y27" s="30">
        <f t="shared" si="29"/>
        <v>2700000</v>
      </c>
      <c r="Z27" s="45">
        <f t="shared" si="37"/>
        <v>2</v>
      </c>
      <c r="AA27" s="30">
        <f t="shared" si="30"/>
        <v>1800000</v>
      </c>
      <c r="AB27" s="45">
        <f t="shared" si="37"/>
        <v>3</v>
      </c>
      <c r="AC27" s="30">
        <f t="shared" si="31"/>
        <v>2700000</v>
      </c>
      <c r="AD27" s="45">
        <f t="shared" si="37"/>
        <v>2</v>
      </c>
      <c r="AE27" s="30">
        <f t="shared" si="32"/>
        <v>1800000</v>
      </c>
      <c r="AF27" s="45">
        <f t="shared" si="37"/>
        <v>4</v>
      </c>
      <c r="AG27" s="30">
        <f t="shared" si="33"/>
        <v>3600000</v>
      </c>
      <c r="AH27" s="45">
        <f t="shared" si="37"/>
        <v>4</v>
      </c>
      <c r="AI27" s="30">
        <f t="shared" si="34"/>
        <v>3600000</v>
      </c>
      <c r="AJ27" s="47">
        <f t="shared" si="37"/>
        <v>3</v>
      </c>
      <c r="AK27" s="30">
        <f t="shared" si="35"/>
        <v>2700000</v>
      </c>
      <c r="AL27" s="29">
        <f>+SUM(H27:AJ27)</f>
        <v>34200041</v>
      </c>
      <c r="AM27" s="48">
        <f>+G27*E27*AL27</f>
        <v>30780036900000</v>
      </c>
    </row>
    <row r="28" spans="2:39" s="33" customFormat="1">
      <c r="B28" s="16"/>
      <c r="C28" s="14" t="s">
        <v>46</v>
      </c>
      <c r="D28" s="34"/>
      <c r="E28" s="34"/>
      <c r="F28" s="35"/>
      <c r="G28" s="36"/>
      <c r="H28" s="35"/>
      <c r="I28" s="39">
        <f>SUM(I24:I27)</f>
        <v>10125000</v>
      </c>
      <c r="J28" s="35"/>
      <c r="K28" s="39">
        <f>SUM(K24:K27)</f>
        <v>13500000</v>
      </c>
      <c r="L28" s="35"/>
      <c r="M28" s="39">
        <f>SUM(M24:M27)</f>
        <v>6750000</v>
      </c>
      <c r="N28" s="35"/>
      <c r="O28" s="39">
        <f>SUM(O24:O27)</f>
        <v>3375000</v>
      </c>
      <c r="P28" s="35"/>
      <c r="Q28" s="39">
        <f>SUM(Q24:Q27)</f>
        <v>6750000</v>
      </c>
      <c r="R28" s="35"/>
      <c r="S28" s="39">
        <f>SUM(S24:S27)</f>
        <v>13500000</v>
      </c>
      <c r="T28" s="35"/>
      <c r="U28" s="39">
        <f>SUM(U24:U27)</f>
        <v>6750000</v>
      </c>
      <c r="V28" s="35"/>
      <c r="W28" s="39">
        <f>SUM(W24:W27)</f>
        <v>6750000</v>
      </c>
      <c r="X28" s="35"/>
      <c r="Y28" s="39">
        <f>SUM(Y24:Y27)</f>
        <v>10125000</v>
      </c>
      <c r="Z28" s="35"/>
      <c r="AA28" s="39">
        <f>SUM(AA24:AA27)</f>
        <v>6750000</v>
      </c>
      <c r="AB28" s="35"/>
      <c r="AC28" s="39">
        <f>SUM(AC24:AC27)</f>
        <v>10125000</v>
      </c>
      <c r="AD28" s="35"/>
      <c r="AE28" s="39">
        <f>SUM(AE24:AE27)</f>
        <v>6750000</v>
      </c>
      <c r="AF28" s="35"/>
      <c r="AG28" s="39">
        <f>SUM(AG24:AG27)</f>
        <v>13500000</v>
      </c>
      <c r="AH28" s="35"/>
      <c r="AI28" s="39">
        <f>SUM(AI24:AI27)</f>
        <v>13500000</v>
      </c>
      <c r="AJ28" s="37"/>
      <c r="AK28" s="39">
        <f>SUM(AK24:AK27)</f>
        <v>10125000</v>
      </c>
      <c r="AL28" s="38"/>
      <c r="AM28" s="39">
        <f>SUM(AM24:AM27)</f>
        <v>113501388375000</v>
      </c>
    </row>
    <row r="29" spans="2:39" s="33" customFormat="1">
      <c r="B29" s="50"/>
      <c r="C29" s="51"/>
      <c r="D29" s="51"/>
      <c r="E29" s="51"/>
      <c r="F29" s="51"/>
      <c r="G29" s="51"/>
      <c r="H29" s="51"/>
      <c r="I29" s="54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2"/>
      <c r="AJ29" s="52"/>
      <c r="AK29" s="135"/>
      <c r="AL29" s="53"/>
      <c r="AM29" s="54"/>
    </row>
    <row r="30" spans="2:39" s="33" customFormat="1">
      <c r="B30" s="18">
        <v>3</v>
      </c>
      <c r="C30" s="14" t="s">
        <v>47</v>
      </c>
      <c r="D30" s="19"/>
      <c r="E30" s="19"/>
      <c r="F30" s="19"/>
      <c r="G30" s="19"/>
      <c r="H30" s="19"/>
      <c r="I30" s="22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20"/>
      <c r="AJ30" s="20"/>
      <c r="AK30" s="134"/>
      <c r="AL30" s="21"/>
      <c r="AM30" s="22"/>
    </row>
    <row r="31" spans="2:39" s="33" customFormat="1">
      <c r="B31" s="42">
        <v>3.1</v>
      </c>
      <c r="C31" s="43" t="s">
        <v>48</v>
      </c>
      <c r="D31" s="44" t="s">
        <v>30</v>
      </c>
      <c r="E31" s="44">
        <f>+$C$11</f>
        <v>4.5</v>
      </c>
      <c r="F31" s="46"/>
      <c r="G31" s="46">
        <v>250000</v>
      </c>
      <c r="H31" s="45">
        <f t="shared" ref="H31:AJ31" si="38">+H16</f>
        <v>3</v>
      </c>
      <c r="I31" s="30">
        <f>+$E31*$G31*H31</f>
        <v>3375000</v>
      </c>
      <c r="J31" s="45">
        <f t="shared" si="38"/>
        <v>4</v>
      </c>
      <c r="K31" s="30">
        <f>+$E31*$G31*J31</f>
        <v>4500000</v>
      </c>
      <c r="L31" s="45">
        <f t="shared" si="38"/>
        <v>2</v>
      </c>
      <c r="M31" s="30">
        <f>+$E31*$G31*L31</f>
        <v>2250000</v>
      </c>
      <c r="N31" s="45">
        <f t="shared" si="38"/>
        <v>1</v>
      </c>
      <c r="O31" s="30">
        <f>+$E31*$G31*N31</f>
        <v>1125000</v>
      </c>
      <c r="P31" s="45">
        <f t="shared" si="38"/>
        <v>2</v>
      </c>
      <c r="Q31" s="30">
        <f>+$E31*$G31*P31</f>
        <v>2250000</v>
      </c>
      <c r="R31" s="45">
        <f t="shared" si="38"/>
        <v>4</v>
      </c>
      <c r="S31" s="30">
        <f>+$E31*$G31*R31</f>
        <v>4500000</v>
      </c>
      <c r="T31" s="45">
        <f t="shared" si="38"/>
        <v>2</v>
      </c>
      <c r="U31" s="30">
        <f>+$E31*$G31*T31</f>
        <v>2250000</v>
      </c>
      <c r="V31" s="45">
        <f t="shared" si="38"/>
        <v>2</v>
      </c>
      <c r="W31" s="30">
        <f>+$E31*$G31*V31</f>
        <v>2250000</v>
      </c>
      <c r="X31" s="45">
        <f t="shared" si="38"/>
        <v>3</v>
      </c>
      <c r="Y31" s="30">
        <f>+$E31*$G31*X31</f>
        <v>3375000</v>
      </c>
      <c r="Z31" s="45">
        <f t="shared" si="38"/>
        <v>2</v>
      </c>
      <c r="AA31" s="30">
        <f>+$E31*$G31*Z31</f>
        <v>2250000</v>
      </c>
      <c r="AB31" s="45">
        <f t="shared" si="38"/>
        <v>3</v>
      </c>
      <c r="AC31" s="30">
        <f>+$E31*$G31*AB31</f>
        <v>3375000</v>
      </c>
      <c r="AD31" s="45">
        <f t="shared" si="38"/>
        <v>2</v>
      </c>
      <c r="AE31" s="30">
        <f>+$E31*$G31*AD31</f>
        <v>2250000</v>
      </c>
      <c r="AF31" s="45">
        <f t="shared" si="38"/>
        <v>4</v>
      </c>
      <c r="AG31" s="30">
        <f>+$E31*$G31*AF31</f>
        <v>4500000</v>
      </c>
      <c r="AH31" s="45">
        <f t="shared" si="38"/>
        <v>4</v>
      </c>
      <c r="AI31" s="30">
        <f>+$E31*$G31*AH31</f>
        <v>4500000</v>
      </c>
      <c r="AJ31" s="45">
        <f t="shared" si="38"/>
        <v>3</v>
      </c>
      <c r="AK31" s="30">
        <f>+$E31*$G31*AJ31</f>
        <v>3375000</v>
      </c>
      <c r="AL31" s="29">
        <f>+SUM(H31:AJ31)</f>
        <v>42750041</v>
      </c>
      <c r="AM31" s="48">
        <f>+G31*E31*AL31</f>
        <v>48093796125000</v>
      </c>
    </row>
    <row r="32" spans="2:39" s="33" customFormat="1">
      <c r="B32" s="42">
        <v>3.2</v>
      </c>
      <c r="C32" s="49" t="s">
        <v>49</v>
      </c>
      <c r="D32" s="44" t="s">
        <v>30</v>
      </c>
      <c r="E32" s="44">
        <f>+$C$11</f>
        <v>4.5</v>
      </c>
      <c r="F32" s="46"/>
      <c r="G32" s="46">
        <v>150000</v>
      </c>
      <c r="H32" s="45">
        <f t="shared" ref="H32:AJ32" si="39">+H16+H15</f>
        <v>4</v>
      </c>
      <c r="I32" s="30">
        <f t="shared" ref="I32:I33" si="40">+$E32*$G32*H32</f>
        <v>2700000</v>
      </c>
      <c r="J32" s="45">
        <f t="shared" si="39"/>
        <v>5</v>
      </c>
      <c r="K32" s="30">
        <f t="shared" ref="K32:K33" si="41">+$E32*$G32*J32</f>
        <v>3375000</v>
      </c>
      <c r="L32" s="45">
        <f t="shared" si="39"/>
        <v>3</v>
      </c>
      <c r="M32" s="30">
        <f t="shared" ref="M32:M33" si="42">+$E32*$G32*L32</f>
        <v>2025000</v>
      </c>
      <c r="N32" s="45">
        <f t="shared" si="39"/>
        <v>2</v>
      </c>
      <c r="O32" s="30">
        <f t="shared" ref="O32:O33" si="43">+$E32*$G32*N32</f>
        <v>1350000</v>
      </c>
      <c r="P32" s="45">
        <f t="shared" si="39"/>
        <v>3</v>
      </c>
      <c r="Q32" s="30">
        <f t="shared" ref="Q32:Q33" si="44">+$E32*$G32*P32</f>
        <v>2025000</v>
      </c>
      <c r="R32" s="45">
        <f t="shared" si="39"/>
        <v>5</v>
      </c>
      <c r="S32" s="30">
        <f t="shared" ref="S32:S33" si="45">+$E32*$G32*R32</f>
        <v>3375000</v>
      </c>
      <c r="T32" s="45">
        <f t="shared" si="39"/>
        <v>3</v>
      </c>
      <c r="U32" s="30">
        <f t="shared" ref="U32:U33" si="46">+$E32*$G32*T32</f>
        <v>2025000</v>
      </c>
      <c r="V32" s="45">
        <f t="shared" si="39"/>
        <v>3</v>
      </c>
      <c r="W32" s="30">
        <f t="shared" ref="W32:W33" si="47">+$E32*$G32*V32</f>
        <v>2025000</v>
      </c>
      <c r="X32" s="45">
        <f t="shared" si="39"/>
        <v>4</v>
      </c>
      <c r="Y32" s="30">
        <f t="shared" ref="Y32:Y33" si="48">+$E32*$G32*X32</f>
        <v>2700000</v>
      </c>
      <c r="Z32" s="45">
        <f t="shared" si="39"/>
        <v>3</v>
      </c>
      <c r="AA32" s="30">
        <f t="shared" ref="AA32:AA33" si="49">+$E32*$G32*Z32</f>
        <v>2025000</v>
      </c>
      <c r="AB32" s="45">
        <f t="shared" si="39"/>
        <v>4</v>
      </c>
      <c r="AC32" s="30">
        <f t="shared" ref="AC32:AC33" si="50">+$E32*$G32*AB32</f>
        <v>2700000</v>
      </c>
      <c r="AD32" s="45">
        <f t="shared" si="39"/>
        <v>3</v>
      </c>
      <c r="AE32" s="30">
        <f t="shared" ref="AE32:AE33" si="51">+$E32*$G32*AD32</f>
        <v>2025000</v>
      </c>
      <c r="AF32" s="45">
        <f t="shared" si="39"/>
        <v>5</v>
      </c>
      <c r="AG32" s="30">
        <f t="shared" ref="AG32:AG33" si="52">+$E32*$G32*AF32</f>
        <v>3375000</v>
      </c>
      <c r="AH32" s="45">
        <f t="shared" si="39"/>
        <v>6</v>
      </c>
      <c r="AI32" s="30">
        <f t="shared" ref="AI32:AI33" si="53">+$E32*$G32*AH32</f>
        <v>4050000</v>
      </c>
      <c r="AJ32" s="45">
        <f t="shared" si="39"/>
        <v>4</v>
      </c>
      <c r="AK32" s="30">
        <f t="shared" ref="AK32:AK33" si="54">+$E32*$G32*AJ32</f>
        <v>2700000</v>
      </c>
      <c r="AL32" s="29">
        <f>+SUM(H32:AJ32)</f>
        <v>35775057</v>
      </c>
      <c r="AM32" s="48">
        <f>+G32*E32*AL32</f>
        <v>24148163475000</v>
      </c>
    </row>
    <row r="33" spans="2:39">
      <c r="B33" s="42">
        <v>3.3</v>
      </c>
      <c r="C33" s="49" t="s">
        <v>50</v>
      </c>
      <c r="D33" s="44" t="s">
        <v>51</v>
      </c>
      <c r="E33" s="55">
        <v>1</v>
      </c>
      <c r="F33" s="46"/>
      <c r="G33" s="46">
        <v>400000</v>
      </c>
      <c r="H33" s="45">
        <f t="shared" ref="H33:AJ33" si="55">+H16</f>
        <v>3</v>
      </c>
      <c r="I33" s="30">
        <f t="shared" si="40"/>
        <v>1200000</v>
      </c>
      <c r="J33" s="45">
        <f t="shared" si="55"/>
        <v>4</v>
      </c>
      <c r="K33" s="30">
        <f t="shared" si="41"/>
        <v>1600000</v>
      </c>
      <c r="L33" s="45">
        <f t="shared" si="55"/>
        <v>2</v>
      </c>
      <c r="M33" s="30">
        <f t="shared" si="42"/>
        <v>800000</v>
      </c>
      <c r="N33" s="45">
        <f t="shared" si="55"/>
        <v>1</v>
      </c>
      <c r="O33" s="30">
        <f t="shared" si="43"/>
        <v>400000</v>
      </c>
      <c r="P33" s="45">
        <f t="shared" si="55"/>
        <v>2</v>
      </c>
      <c r="Q33" s="30">
        <f t="shared" si="44"/>
        <v>800000</v>
      </c>
      <c r="R33" s="45">
        <f t="shared" si="55"/>
        <v>4</v>
      </c>
      <c r="S33" s="30">
        <f t="shared" si="45"/>
        <v>1600000</v>
      </c>
      <c r="T33" s="45">
        <f t="shared" si="55"/>
        <v>2</v>
      </c>
      <c r="U33" s="30">
        <f t="shared" si="46"/>
        <v>800000</v>
      </c>
      <c r="V33" s="45">
        <f t="shared" si="55"/>
        <v>2</v>
      </c>
      <c r="W33" s="30">
        <f t="shared" si="47"/>
        <v>800000</v>
      </c>
      <c r="X33" s="45">
        <f t="shared" si="55"/>
        <v>3</v>
      </c>
      <c r="Y33" s="30">
        <f t="shared" si="48"/>
        <v>1200000</v>
      </c>
      <c r="Z33" s="45">
        <f t="shared" si="55"/>
        <v>2</v>
      </c>
      <c r="AA33" s="30">
        <f t="shared" si="49"/>
        <v>800000</v>
      </c>
      <c r="AB33" s="45">
        <f t="shared" si="55"/>
        <v>3</v>
      </c>
      <c r="AC33" s="30">
        <f t="shared" si="50"/>
        <v>1200000</v>
      </c>
      <c r="AD33" s="45">
        <f t="shared" si="55"/>
        <v>2</v>
      </c>
      <c r="AE33" s="30">
        <f t="shared" si="51"/>
        <v>800000</v>
      </c>
      <c r="AF33" s="45">
        <f t="shared" si="55"/>
        <v>4</v>
      </c>
      <c r="AG33" s="30">
        <f t="shared" si="52"/>
        <v>1600000</v>
      </c>
      <c r="AH33" s="45">
        <f t="shared" si="55"/>
        <v>4</v>
      </c>
      <c r="AI33" s="30">
        <f t="shared" si="53"/>
        <v>1600000</v>
      </c>
      <c r="AJ33" s="45">
        <f t="shared" si="55"/>
        <v>3</v>
      </c>
      <c r="AK33" s="30">
        <f t="shared" si="54"/>
        <v>1200000</v>
      </c>
      <c r="AL33" s="29">
        <f>+SUM(H33:AJ33)</f>
        <v>15200041</v>
      </c>
      <c r="AM33" s="48">
        <f>+G33*E33*AL33</f>
        <v>6080016400000</v>
      </c>
    </row>
    <row r="34" spans="2:39">
      <c r="B34" s="16"/>
      <c r="C34" s="14" t="s">
        <v>52</v>
      </c>
      <c r="D34" s="34"/>
      <c r="E34" s="35"/>
      <c r="F34" s="36"/>
      <c r="G34" s="36"/>
      <c r="H34" s="35"/>
      <c r="I34" s="39">
        <f>SUM(I31:I33)</f>
        <v>7275000</v>
      </c>
      <c r="J34" s="35"/>
      <c r="K34" s="39">
        <f>SUM(K31:K33)</f>
        <v>9475000</v>
      </c>
      <c r="L34" s="35"/>
      <c r="M34" s="39">
        <f>SUM(M31:M33)</f>
        <v>5075000</v>
      </c>
      <c r="N34" s="35"/>
      <c r="O34" s="39">
        <f>SUM(O31:O33)</f>
        <v>2875000</v>
      </c>
      <c r="P34" s="35"/>
      <c r="Q34" s="39">
        <f>SUM(Q31:Q33)</f>
        <v>5075000</v>
      </c>
      <c r="R34" s="35"/>
      <c r="S34" s="39">
        <f>SUM(S31:S33)</f>
        <v>9475000</v>
      </c>
      <c r="T34" s="35"/>
      <c r="U34" s="39">
        <f>SUM(U31:U33)</f>
        <v>5075000</v>
      </c>
      <c r="V34" s="35"/>
      <c r="W34" s="39">
        <f>SUM(W31:W33)</f>
        <v>5075000</v>
      </c>
      <c r="X34" s="35"/>
      <c r="Y34" s="39">
        <f>SUM(Y31:Y33)</f>
        <v>7275000</v>
      </c>
      <c r="Z34" s="35"/>
      <c r="AA34" s="39">
        <f>SUM(AA31:AA33)</f>
        <v>5075000</v>
      </c>
      <c r="AB34" s="35"/>
      <c r="AC34" s="39">
        <f>SUM(AC31:AC33)</f>
        <v>7275000</v>
      </c>
      <c r="AD34" s="35"/>
      <c r="AE34" s="39">
        <f>SUM(AE31:AE33)</f>
        <v>5075000</v>
      </c>
      <c r="AF34" s="35"/>
      <c r="AG34" s="39">
        <f>SUM(AG31:AG33)</f>
        <v>9475000</v>
      </c>
      <c r="AH34" s="35"/>
      <c r="AI34" s="39">
        <f>SUM(AI31:AI33)</f>
        <v>10150000</v>
      </c>
      <c r="AJ34" s="37"/>
      <c r="AK34" s="39">
        <f>SUM(AK31:AK33)</f>
        <v>7275000</v>
      </c>
      <c r="AL34" s="38"/>
      <c r="AM34" s="39">
        <f>SUM(AM31:AM33)</f>
        <v>78321976000000</v>
      </c>
    </row>
    <row r="35" spans="2:39">
      <c r="B35" s="51"/>
      <c r="C35" s="51"/>
      <c r="D35" s="51"/>
      <c r="E35" s="51"/>
      <c r="F35" s="51"/>
      <c r="G35" s="51"/>
      <c r="H35" s="51"/>
      <c r="I35" s="56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2"/>
      <c r="AJ35" s="52"/>
      <c r="AK35" s="135"/>
      <c r="AL35" s="53"/>
      <c r="AM35" s="56"/>
    </row>
    <row r="36" spans="2:39">
      <c r="B36" s="18">
        <v>4</v>
      </c>
      <c r="C36" s="14" t="s">
        <v>53</v>
      </c>
      <c r="D36" s="19"/>
      <c r="E36" s="19"/>
      <c r="F36" s="19"/>
      <c r="G36" s="19"/>
      <c r="H36" s="19"/>
      <c r="I36" s="22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20"/>
      <c r="AJ36" s="20"/>
      <c r="AK36" s="134"/>
      <c r="AL36" s="21"/>
      <c r="AM36" s="22"/>
    </row>
    <row r="37" spans="2:39" ht="25.5">
      <c r="B37" s="42" t="s">
        <v>54</v>
      </c>
      <c r="C37" s="57" t="s">
        <v>55</v>
      </c>
      <c r="D37" s="58" t="s">
        <v>56</v>
      </c>
      <c r="E37" s="59">
        <v>0.05</v>
      </c>
      <c r="F37" s="46"/>
      <c r="G37" s="46"/>
      <c r="H37" s="60"/>
      <c r="I37" s="30">
        <f>+$E37*I$21</f>
        <v>4556250</v>
      </c>
      <c r="J37" s="60"/>
      <c r="K37" s="30">
        <f>+$E37*K$21</f>
        <v>5118750</v>
      </c>
      <c r="L37" s="60"/>
      <c r="M37" s="30">
        <f>+$E37*M$21</f>
        <v>3993750</v>
      </c>
      <c r="N37" s="60"/>
      <c r="O37" s="30">
        <f>+$E37*O$21</f>
        <v>3431250</v>
      </c>
      <c r="P37" s="60"/>
      <c r="Q37" s="30">
        <f>+$E37*Q$21</f>
        <v>3993750</v>
      </c>
      <c r="R37" s="60"/>
      <c r="S37" s="30">
        <f>+$E37*S$21</f>
        <v>5118750</v>
      </c>
      <c r="T37" s="60"/>
      <c r="U37" s="30">
        <f>+$E37*U$21</f>
        <v>3993750</v>
      </c>
      <c r="V37" s="60"/>
      <c r="W37" s="30">
        <f>+$E37*W$21</f>
        <v>3993750</v>
      </c>
      <c r="X37" s="60"/>
      <c r="Y37" s="30">
        <f>+$E37*Y$21</f>
        <v>4556250</v>
      </c>
      <c r="Z37" s="60"/>
      <c r="AA37" s="30">
        <f>+$E37*AA$21</f>
        <v>3993750</v>
      </c>
      <c r="AB37" s="60"/>
      <c r="AC37" s="30">
        <f>+$E37*AC$21</f>
        <v>4556250</v>
      </c>
      <c r="AD37" s="60"/>
      <c r="AE37" s="30">
        <f>+$E37*AE$21</f>
        <v>3993750</v>
      </c>
      <c r="AF37" s="60"/>
      <c r="AG37" s="30">
        <f>+$E37*AG$21</f>
        <v>5118750</v>
      </c>
      <c r="AH37" s="60"/>
      <c r="AI37" s="30">
        <f>+$E37*AI$21</f>
        <v>6243750</v>
      </c>
      <c r="AJ37" s="61"/>
      <c r="AK37" s="30">
        <f>+$E37*AK$21</f>
        <v>4556250</v>
      </c>
      <c r="AL37" s="62"/>
      <c r="AM37" s="48">
        <f>+AM21*E37</f>
        <v>833667254718750</v>
      </c>
    </row>
    <row r="38" spans="2:39" ht="38.25">
      <c r="B38" s="42" t="s">
        <v>57</v>
      </c>
      <c r="C38" s="63" t="s">
        <v>58</v>
      </c>
      <c r="D38" s="44" t="s">
        <v>30</v>
      </c>
      <c r="E38" s="44">
        <v>1</v>
      </c>
      <c r="F38" s="46"/>
      <c r="G38" s="46">
        <v>400000</v>
      </c>
      <c r="H38" s="55">
        <f t="shared" ref="H38:AJ38" si="56">+H16</f>
        <v>3</v>
      </c>
      <c r="I38" s="30">
        <f>+$E38*$G38*H38</f>
        <v>1200000</v>
      </c>
      <c r="J38" s="55">
        <f t="shared" si="56"/>
        <v>4</v>
      </c>
      <c r="K38" s="30">
        <f>+$E38*$G38*J38</f>
        <v>1600000</v>
      </c>
      <c r="L38" s="55">
        <f t="shared" si="56"/>
        <v>2</v>
      </c>
      <c r="M38" s="30">
        <f>+$E38*$G38*L38</f>
        <v>800000</v>
      </c>
      <c r="N38" s="55">
        <f t="shared" si="56"/>
        <v>1</v>
      </c>
      <c r="O38" s="30">
        <f>+$E38*$G38*N38</f>
        <v>400000</v>
      </c>
      <c r="P38" s="55">
        <f t="shared" si="56"/>
        <v>2</v>
      </c>
      <c r="Q38" s="30">
        <f>+$E38*$G38*P38</f>
        <v>800000</v>
      </c>
      <c r="R38" s="55">
        <f t="shared" si="56"/>
        <v>4</v>
      </c>
      <c r="S38" s="30">
        <f>+$E38*$G38*R38</f>
        <v>1600000</v>
      </c>
      <c r="T38" s="55">
        <f t="shared" si="56"/>
        <v>2</v>
      </c>
      <c r="U38" s="30">
        <f>+$E38*$G38*T38</f>
        <v>800000</v>
      </c>
      <c r="V38" s="55">
        <f t="shared" si="56"/>
        <v>2</v>
      </c>
      <c r="W38" s="30">
        <f>+$E38*$G38*V38</f>
        <v>800000</v>
      </c>
      <c r="X38" s="55">
        <f t="shared" si="56"/>
        <v>3</v>
      </c>
      <c r="Y38" s="30">
        <f>+$E38*$G38*X38</f>
        <v>1200000</v>
      </c>
      <c r="Z38" s="55">
        <f t="shared" si="56"/>
        <v>2</v>
      </c>
      <c r="AA38" s="30">
        <f>+$E38*$G38*Z38</f>
        <v>800000</v>
      </c>
      <c r="AB38" s="55">
        <f t="shared" si="56"/>
        <v>3</v>
      </c>
      <c r="AC38" s="30">
        <f>+$E38*$G38*AB38</f>
        <v>1200000</v>
      </c>
      <c r="AD38" s="55">
        <f t="shared" si="56"/>
        <v>2</v>
      </c>
      <c r="AE38" s="30">
        <f>+$E38*$G38*AD38</f>
        <v>800000</v>
      </c>
      <c r="AF38" s="55">
        <f t="shared" si="56"/>
        <v>4</v>
      </c>
      <c r="AG38" s="30">
        <f>+$E38*$G38*AF38</f>
        <v>1600000</v>
      </c>
      <c r="AH38" s="55">
        <f t="shared" si="56"/>
        <v>4</v>
      </c>
      <c r="AI38" s="30">
        <f>+$E38*$G38*AH38</f>
        <v>1600000</v>
      </c>
      <c r="AJ38" s="55">
        <f t="shared" si="56"/>
        <v>3</v>
      </c>
      <c r="AK38" s="30">
        <f>+$E38*$G38*AJ38</f>
        <v>1200000</v>
      </c>
      <c r="AL38" s="29">
        <f t="shared" ref="AL38:AL45" si="57">+SUM(H38:AJ38)</f>
        <v>15200041</v>
      </c>
      <c r="AM38" s="48">
        <f t="shared" ref="AM38:AM45" si="58">+G38*E38*AL38</f>
        <v>6080016400000</v>
      </c>
    </row>
    <row r="39" spans="2:39">
      <c r="B39" s="42" t="s">
        <v>59</v>
      </c>
      <c r="C39" s="49" t="s">
        <v>60</v>
      </c>
      <c r="D39" s="44" t="s">
        <v>30</v>
      </c>
      <c r="E39" s="44">
        <f>+$C$11</f>
        <v>4.5</v>
      </c>
      <c r="F39" s="46"/>
      <c r="G39" s="46">
        <v>200000</v>
      </c>
      <c r="H39" s="55">
        <f t="shared" ref="H39:AJ39" si="59">+H16</f>
        <v>3</v>
      </c>
      <c r="I39" s="30">
        <f t="shared" ref="I39:I45" si="60">+$E39*$G39*H39</f>
        <v>2700000</v>
      </c>
      <c r="J39" s="55">
        <f t="shared" si="59"/>
        <v>4</v>
      </c>
      <c r="K39" s="30">
        <f t="shared" ref="K39:K45" si="61">+$E39*$G39*J39</f>
        <v>3600000</v>
      </c>
      <c r="L39" s="55">
        <f t="shared" si="59"/>
        <v>2</v>
      </c>
      <c r="M39" s="30">
        <f t="shared" ref="M39:M45" si="62">+$E39*$G39*L39</f>
        <v>1800000</v>
      </c>
      <c r="N39" s="55">
        <f t="shared" si="59"/>
        <v>1</v>
      </c>
      <c r="O39" s="30">
        <f t="shared" ref="O39:O45" si="63">+$E39*$G39*N39</f>
        <v>900000</v>
      </c>
      <c r="P39" s="55">
        <f t="shared" si="59"/>
        <v>2</v>
      </c>
      <c r="Q39" s="30">
        <f t="shared" ref="Q39:Q45" si="64">+$E39*$G39*P39</f>
        <v>1800000</v>
      </c>
      <c r="R39" s="55">
        <f t="shared" si="59"/>
        <v>4</v>
      </c>
      <c r="S39" s="30">
        <f t="shared" ref="S39:S45" si="65">+$E39*$G39*R39</f>
        <v>3600000</v>
      </c>
      <c r="T39" s="55">
        <f t="shared" si="59"/>
        <v>2</v>
      </c>
      <c r="U39" s="30">
        <f t="shared" ref="U39:U45" si="66">+$E39*$G39*T39</f>
        <v>1800000</v>
      </c>
      <c r="V39" s="55">
        <f t="shared" si="59"/>
        <v>2</v>
      </c>
      <c r="W39" s="30">
        <f t="shared" ref="W39:W45" si="67">+$E39*$G39*V39</f>
        <v>1800000</v>
      </c>
      <c r="X39" s="55">
        <f t="shared" si="59"/>
        <v>3</v>
      </c>
      <c r="Y39" s="30">
        <f t="shared" ref="Y39:Y45" si="68">+$E39*$G39*X39</f>
        <v>2700000</v>
      </c>
      <c r="Z39" s="55">
        <f t="shared" si="59"/>
        <v>2</v>
      </c>
      <c r="AA39" s="30">
        <f t="shared" ref="AA39:AA45" si="69">+$E39*$G39*Z39</f>
        <v>1800000</v>
      </c>
      <c r="AB39" s="55">
        <f t="shared" si="59"/>
        <v>3</v>
      </c>
      <c r="AC39" s="30">
        <f t="shared" ref="AC39:AC45" si="70">+$E39*$G39*AB39</f>
        <v>2700000</v>
      </c>
      <c r="AD39" s="55">
        <f t="shared" si="59"/>
        <v>2</v>
      </c>
      <c r="AE39" s="30">
        <f t="shared" ref="AE39:AE45" si="71">+$E39*$G39*AD39</f>
        <v>1800000</v>
      </c>
      <c r="AF39" s="55">
        <f t="shared" si="59"/>
        <v>4</v>
      </c>
      <c r="AG39" s="30">
        <f t="shared" ref="AG39:AG45" si="72">+$E39*$G39*AF39</f>
        <v>3600000</v>
      </c>
      <c r="AH39" s="55">
        <f t="shared" si="59"/>
        <v>4</v>
      </c>
      <c r="AI39" s="30">
        <f t="shared" ref="AI39:AI45" si="73">+$E39*$G39*AH39</f>
        <v>3600000</v>
      </c>
      <c r="AJ39" s="55">
        <f t="shared" si="59"/>
        <v>3</v>
      </c>
      <c r="AK39" s="30">
        <f t="shared" ref="AK39:AK45" si="74">+$E39*$G39*AJ39</f>
        <v>2700000</v>
      </c>
      <c r="AL39" s="29">
        <f t="shared" si="57"/>
        <v>34200041</v>
      </c>
      <c r="AM39" s="48">
        <f t="shared" si="58"/>
        <v>30780036900000</v>
      </c>
    </row>
    <row r="40" spans="2:39">
      <c r="B40" s="42" t="s">
        <v>61</v>
      </c>
      <c r="C40" s="49" t="s">
        <v>62</v>
      </c>
      <c r="D40" s="44" t="s">
        <v>30</v>
      </c>
      <c r="E40" s="44">
        <f>+$C$11</f>
        <v>4.5</v>
      </c>
      <c r="F40" s="46"/>
      <c r="G40" s="46">
        <v>150000</v>
      </c>
      <c r="H40" s="55">
        <f t="shared" ref="H40:AJ40" si="75">+H16</f>
        <v>3</v>
      </c>
      <c r="I40" s="30">
        <f t="shared" si="60"/>
        <v>2025000</v>
      </c>
      <c r="J40" s="55">
        <f t="shared" si="75"/>
        <v>4</v>
      </c>
      <c r="K40" s="30">
        <f t="shared" si="61"/>
        <v>2700000</v>
      </c>
      <c r="L40" s="55">
        <f t="shared" si="75"/>
        <v>2</v>
      </c>
      <c r="M40" s="30">
        <f t="shared" si="62"/>
        <v>1350000</v>
      </c>
      <c r="N40" s="55">
        <f t="shared" si="75"/>
        <v>1</v>
      </c>
      <c r="O40" s="30">
        <f t="shared" si="63"/>
        <v>675000</v>
      </c>
      <c r="P40" s="55">
        <f t="shared" si="75"/>
        <v>2</v>
      </c>
      <c r="Q40" s="30">
        <f t="shared" si="64"/>
        <v>1350000</v>
      </c>
      <c r="R40" s="55">
        <f t="shared" si="75"/>
        <v>4</v>
      </c>
      <c r="S40" s="30">
        <f t="shared" si="65"/>
        <v>2700000</v>
      </c>
      <c r="T40" s="55">
        <f t="shared" si="75"/>
        <v>2</v>
      </c>
      <c r="U40" s="30">
        <f t="shared" si="66"/>
        <v>1350000</v>
      </c>
      <c r="V40" s="55">
        <f t="shared" si="75"/>
        <v>2</v>
      </c>
      <c r="W40" s="30">
        <f t="shared" si="67"/>
        <v>1350000</v>
      </c>
      <c r="X40" s="55">
        <f t="shared" si="75"/>
        <v>3</v>
      </c>
      <c r="Y40" s="30">
        <f t="shared" si="68"/>
        <v>2025000</v>
      </c>
      <c r="Z40" s="55">
        <f t="shared" si="75"/>
        <v>2</v>
      </c>
      <c r="AA40" s="30">
        <f t="shared" si="69"/>
        <v>1350000</v>
      </c>
      <c r="AB40" s="55">
        <f t="shared" si="75"/>
        <v>3</v>
      </c>
      <c r="AC40" s="30">
        <f t="shared" si="70"/>
        <v>2025000</v>
      </c>
      <c r="AD40" s="55">
        <f t="shared" si="75"/>
        <v>2</v>
      </c>
      <c r="AE40" s="30">
        <f t="shared" si="71"/>
        <v>1350000</v>
      </c>
      <c r="AF40" s="55">
        <f t="shared" si="75"/>
        <v>4</v>
      </c>
      <c r="AG40" s="30">
        <f t="shared" si="72"/>
        <v>2700000</v>
      </c>
      <c r="AH40" s="55">
        <f t="shared" si="75"/>
        <v>4</v>
      </c>
      <c r="AI40" s="30">
        <f t="shared" si="73"/>
        <v>2700000</v>
      </c>
      <c r="AJ40" s="55">
        <f t="shared" si="75"/>
        <v>3</v>
      </c>
      <c r="AK40" s="30">
        <f t="shared" si="74"/>
        <v>2025000</v>
      </c>
      <c r="AL40" s="29">
        <f t="shared" si="57"/>
        <v>25650041</v>
      </c>
      <c r="AM40" s="48">
        <f t="shared" si="58"/>
        <v>17313777675000</v>
      </c>
    </row>
    <row r="41" spans="2:39">
      <c r="B41" s="42" t="s">
        <v>63</v>
      </c>
      <c r="C41" s="49" t="s">
        <v>64</v>
      </c>
      <c r="D41" s="44" t="s">
        <v>30</v>
      </c>
      <c r="E41" s="44">
        <f>+$C$11</f>
        <v>4.5</v>
      </c>
      <c r="F41" s="46"/>
      <c r="G41" s="46">
        <v>100000</v>
      </c>
      <c r="H41" s="55">
        <f t="shared" ref="H41:AJ41" si="76">+H16</f>
        <v>3</v>
      </c>
      <c r="I41" s="30">
        <f t="shared" si="60"/>
        <v>1350000</v>
      </c>
      <c r="J41" s="55">
        <f t="shared" si="76"/>
        <v>4</v>
      </c>
      <c r="K41" s="30">
        <f t="shared" si="61"/>
        <v>1800000</v>
      </c>
      <c r="L41" s="55">
        <f t="shared" si="76"/>
        <v>2</v>
      </c>
      <c r="M41" s="30">
        <f t="shared" si="62"/>
        <v>900000</v>
      </c>
      <c r="N41" s="55">
        <f t="shared" si="76"/>
        <v>1</v>
      </c>
      <c r="O41" s="30">
        <f t="shared" si="63"/>
        <v>450000</v>
      </c>
      <c r="P41" s="55">
        <f t="shared" si="76"/>
        <v>2</v>
      </c>
      <c r="Q41" s="30">
        <f t="shared" si="64"/>
        <v>900000</v>
      </c>
      <c r="R41" s="55">
        <f t="shared" si="76"/>
        <v>4</v>
      </c>
      <c r="S41" s="30">
        <f t="shared" si="65"/>
        <v>1800000</v>
      </c>
      <c r="T41" s="55">
        <f t="shared" si="76"/>
        <v>2</v>
      </c>
      <c r="U41" s="30">
        <f t="shared" si="66"/>
        <v>900000</v>
      </c>
      <c r="V41" s="55">
        <f t="shared" si="76"/>
        <v>2</v>
      </c>
      <c r="W41" s="30">
        <f t="shared" si="67"/>
        <v>900000</v>
      </c>
      <c r="X41" s="55">
        <f t="shared" si="76"/>
        <v>3</v>
      </c>
      <c r="Y41" s="30">
        <f t="shared" si="68"/>
        <v>1350000</v>
      </c>
      <c r="Z41" s="55">
        <f t="shared" si="76"/>
        <v>2</v>
      </c>
      <c r="AA41" s="30">
        <f t="shared" si="69"/>
        <v>900000</v>
      </c>
      <c r="AB41" s="55">
        <f t="shared" si="76"/>
        <v>3</v>
      </c>
      <c r="AC41" s="30">
        <f t="shared" si="70"/>
        <v>1350000</v>
      </c>
      <c r="AD41" s="55">
        <f t="shared" si="76"/>
        <v>2</v>
      </c>
      <c r="AE41" s="30">
        <f t="shared" si="71"/>
        <v>900000</v>
      </c>
      <c r="AF41" s="55">
        <f t="shared" si="76"/>
        <v>4</v>
      </c>
      <c r="AG41" s="30">
        <f t="shared" si="72"/>
        <v>1800000</v>
      </c>
      <c r="AH41" s="55">
        <f t="shared" si="76"/>
        <v>4</v>
      </c>
      <c r="AI41" s="30">
        <f t="shared" si="73"/>
        <v>1800000</v>
      </c>
      <c r="AJ41" s="55">
        <f t="shared" si="76"/>
        <v>3</v>
      </c>
      <c r="AK41" s="30">
        <f t="shared" si="74"/>
        <v>1350000</v>
      </c>
      <c r="AL41" s="29">
        <f t="shared" si="57"/>
        <v>17100041</v>
      </c>
      <c r="AM41" s="48">
        <f t="shared" si="58"/>
        <v>7695018450000</v>
      </c>
    </row>
    <row r="42" spans="2:39">
      <c r="B42" s="42" t="s">
        <v>65</v>
      </c>
      <c r="C42" s="49" t="s">
        <v>66</v>
      </c>
      <c r="D42" s="44" t="s">
        <v>51</v>
      </c>
      <c r="E42" s="55">
        <v>1</v>
      </c>
      <c r="F42" s="46"/>
      <c r="G42" s="46">
        <v>400000</v>
      </c>
      <c r="H42" s="55">
        <f t="shared" ref="H42:AJ42" si="77">+H16</f>
        <v>3</v>
      </c>
      <c r="I42" s="30">
        <f t="shared" si="60"/>
        <v>1200000</v>
      </c>
      <c r="J42" s="55">
        <f t="shared" si="77"/>
        <v>4</v>
      </c>
      <c r="K42" s="30">
        <f t="shared" si="61"/>
        <v>1600000</v>
      </c>
      <c r="L42" s="55">
        <f t="shared" si="77"/>
        <v>2</v>
      </c>
      <c r="M42" s="30">
        <f t="shared" si="62"/>
        <v>800000</v>
      </c>
      <c r="N42" s="55">
        <f t="shared" si="77"/>
        <v>1</v>
      </c>
      <c r="O42" s="30">
        <f t="shared" si="63"/>
        <v>400000</v>
      </c>
      <c r="P42" s="55">
        <f t="shared" si="77"/>
        <v>2</v>
      </c>
      <c r="Q42" s="30">
        <f t="shared" si="64"/>
        <v>800000</v>
      </c>
      <c r="R42" s="55">
        <f t="shared" si="77"/>
        <v>4</v>
      </c>
      <c r="S42" s="30">
        <f t="shared" si="65"/>
        <v>1600000</v>
      </c>
      <c r="T42" s="55">
        <f t="shared" si="77"/>
        <v>2</v>
      </c>
      <c r="U42" s="30">
        <f t="shared" si="66"/>
        <v>800000</v>
      </c>
      <c r="V42" s="55">
        <f t="shared" si="77"/>
        <v>2</v>
      </c>
      <c r="W42" s="30">
        <f t="shared" si="67"/>
        <v>800000</v>
      </c>
      <c r="X42" s="55">
        <f t="shared" si="77"/>
        <v>3</v>
      </c>
      <c r="Y42" s="30">
        <f t="shared" si="68"/>
        <v>1200000</v>
      </c>
      <c r="Z42" s="55">
        <f t="shared" si="77"/>
        <v>2</v>
      </c>
      <c r="AA42" s="30">
        <f t="shared" si="69"/>
        <v>800000</v>
      </c>
      <c r="AB42" s="55">
        <f t="shared" si="77"/>
        <v>3</v>
      </c>
      <c r="AC42" s="30">
        <f t="shared" si="70"/>
        <v>1200000</v>
      </c>
      <c r="AD42" s="55">
        <f t="shared" si="77"/>
        <v>2</v>
      </c>
      <c r="AE42" s="30">
        <f t="shared" si="71"/>
        <v>800000</v>
      </c>
      <c r="AF42" s="55">
        <f t="shared" si="77"/>
        <v>4</v>
      </c>
      <c r="AG42" s="30">
        <f t="shared" si="72"/>
        <v>1600000</v>
      </c>
      <c r="AH42" s="55">
        <f t="shared" si="77"/>
        <v>4</v>
      </c>
      <c r="AI42" s="30">
        <f t="shared" si="73"/>
        <v>1600000</v>
      </c>
      <c r="AJ42" s="55">
        <f t="shared" si="77"/>
        <v>3</v>
      </c>
      <c r="AK42" s="30">
        <f t="shared" si="74"/>
        <v>1200000</v>
      </c>
      <c r="AL42" s="29">
        <f t="shared" si="57"/>
        <v>15200041</v>
      </c>
      <c r="AM42" s="48">
        <f t="shared" si="58"/>
        <v>6080016400000</v>
      </c>
    </row>
    <row r="43" spans="2:39">
      <c r="B43" s="42" t="s">
        <v>67</v>
      </c>
      <c r="C43" s="49" t="s">
        <v>68</v>
      </c>
      <c r="D43" s="44" t="s">
        <v>51</v>
      </c>
      <c r="E43" s="55">
        <v>1</v>
      </c>
      <c r="F43" s="46"/>
      <c r="G43" s="46">
        <v>800000</v>
      </c>
      <c r="H43" s="55">
        <f t="shared" ref="H43:AJ43" si="78">+H16</f>
        <v>3</v>
      </c>
      <c r="I43" s="30">
        <f t="shared" si="60"/>
        <v>2400000</v>
      </c>
      <c r="J43" s="55">
        <f t="shared" si="78"/>
        <v>4</v>
      </c>
      <c r="K43" s="30">
        <f t="shared" si="61"/>
        <v>3200000</v>
      </c>
      <c r="L43" s="55">
        <f t="shared" si="78"/>
        <v>2</v>
      </c>
      <c r="M43" s="30">
        <f t="shared" si="62"/>
        <v>1600000</v>
      </c>
      <c r="N43" s="55">
        <f t="shared" si="78"/>
        <v>1</v>
      </c>
      <c r="O43" s="30">
        <f t="shared" si="63"/>
        <v>800000</v>
      </c>
      <c r="P43" s="55">
        <f t="shared" si="78"/>
        <v>2</v>
      </c>
      <c r="Q43" s="30">
        <f t="shared" si="64"/>
        <v>1600000</v>
      </c>
      <c r="R43" s="55">
        <f t="shared" si="78"/>
        <v>4</v>
      </c>
      <c r="S43" s="30">
        <f t="shared" si="65"/>
        <v>3200000</v>
      </c>
      <c r="T43" s="55">
        <f t="shared" si="78"/>
        <v>2</v>
      </c>
      <c r="U43" s="30">
        <f t="shared" si="66"/>
        <v>1600000</v>
      </c>
      <c r="V43" s="55">
        <f t="shared" si="78"/>
        <v>2</v>
      </c>
      <c r="W43" s="30">
        <f t="shared" si="67"/>
        <v>1600000</v>
      </c>
      <c r="X43" s="55">
        <f t="shared" si="78"/>
        <v>3</v>
      </c>
      <c r="Y43" s="30">
        <f t="shared" si="68"/>
        <v>2400000</v>
      </c>
      <c r="Z43" s="55">
        <f t="shared" si="78"/>
        <v>2</v>
      </c>
      <c r="AA43" s="30">
        <f t="shared" si="69"/>
        <v>1600000</v>
      </c>
      <c r="AB43" s="55">
        <f t="shared" si="78"/>
        <v>3</v>
      </c>
      <c r="AC43" s="30">
        <f t="shared" si="70"/>
        <v>2400000</v>
      </c>
      <c r="AD43" s="55">
        <f t="shared" si="78"/>
        <v>2</v>
      </c>
      <c r="AE43" s="30">
        <f t="shared" si="71"/>
        <v>1600000</v>
      </c>
      <c r="AF43" s="55">
        <f t="shared" si="78"/>
        <v>4</v>
      </c>
      <c r="AG43" s="30">
        <f t="shared" si="72"/>
        <v>3200000</v>
      </c>
      <c r="AH43" s="55">
        <f t="shared" si="78"/>
        <v>4</v>
      </c>
      <c r="AI43" s="30">
        <f t="shared" si="73"/>
        <v>3200000</v>
      </c>
      <c r="AJ43" s="55">
        <f t="shared" si="78"/>
        <v>3</v>
      </c>
      <c r="AK43" s="30">
        <f t="shared" si="74"/>
        <v>2400000</v>
      </c>
      <c r="AL43" s="29">
        <f t="shared" si="57"/>
        <v>30400041</v>
      </c>
      <c r="AM43" s="48">
        <f t="shared" si="58"/>
        <v>24320032800000</v>
      </c>
    </row>
    <row r="44" spans="2:39" ht="25.5">
      <c r="B44" s="42" t="s">
        <v>69</v>
      </c>
      <c r="C44" s="43" t="s">
        <v>70</v>
      </c>
      <c r="D44" s="44" t="s">
        <v>30</v>
      </c>
      <c r="E44" s="44">
        <f>+$C$11</f>
        <v>4.5</v>
      </c>
      <c r="F44" s="46"/>
      <c r="G44" s="46">
        <v>820428.5747518423</v>
      </c>
      <c r="H44" s="55">
        <v>1</v>
      </c>
      <c r="I44" s="30">
        <f>+$E44*$G44*H44</f>
        <v>3691928.5863832906</v>
      </c>
      <c r="J44" s="55">
        <v>1</v>
      </c>
      <c r="K44" s="30">
        <f t="shared" si="61"/>
        <v>3691928.5863832906</v>
      </c>
      <c r="L44" s="55">
        <v>1</v>
      </c>
      <c r="M44" s="30">
        <f t="shared" si="62"/>
        <v>3691928.5863832906</v>
      </c>
      <c r="N44" s="55">
        <v>1</v>
      </c>
      <c r="O44" s="30">
        <f t="shared" si="63"/>
        <v>3691928.5863832906</v>
      </c>
      <c r="P44" s="55">
        <v>1</v>
      </c>
      <c r="Q44" s="30">
        <f t="shared" si="64"/>
        <v>3691928.5863832906</v>
      </c>
      <c r="R44" s="55">
        <v>1</v>
      </c>
      <c r="S44" s="30">
        <f t="shared" si="65"/>
        <v>3691928.5863832906</v>
      </c>
      <c r="T44" s="55">
        <v>1</v>
      </c>
      <c r="U44" s="30">
        <f t="shared" si="66"/>
        <v>3691928.5863832906</v>
      </c>
      <c r="V44" s="55">
        <v>1</v>
      </c>
      <c r="W44" s="30">
        <f t="shared" si="67"/>
        <v>3691928.5863832906</v>
      </c>
      <c r="X44" s="55">
        <v>1</v>
      </c>
      <c r="Y44" s="30">
        <f t="shared" si="68"/>
        <v>3691928.5863832906</v>
      </c>
      <c r="Z44" s="55">
        <v>1</v>
      </c>
      <c r="AA44" s="30">
        <f t="shared" si="69"/>
        <v>3691928.5863832906</v>
      </c>
      <c r="AB44" s="55">
        <v>1</v>
      </c>
      <c r="AC44" s="30">
        <f t="shared" si="70"/>
        <v>3691928.5863832906</v>
      </c>
      <c r="AD44" s="55">
        <v>1</v>
      </c>
      <c r="AE44" s="30">
        <f t="shared" si="71"/>
        <v>3691928.5863832906</v>
      </c>
      <c r="AF44" s="55">
        <v>1</v>
      </c>
      <c r="AG44" s="30">
        <f t="shared" si="72"/>
        <v>3691928.5863832906</v>
      </c>
      <c r="AH44" s="55">
        <v>1</v>
      </c>
      <c r="AI44" s="30">
        <f t="shared" si="73"/>
        <v>3691928.5863832906</v>
      </c>
      <c r="AJ44" s="55">
        <v>1</v>
      </c>
      <c r="AK44" s="30">
        <f t="shared" si="74"/>
        <v>3691928.5863832906</v>
      </c>
      <c r="AL44" s="29">
        <f t="shared" si="57"/>
        <v>51687015.209366068</v>
      </c>
      <c r="AM44" s="48">
        <f t="shared" si="58"/>
        <v>190824768996286.5</v>
      </c>
    </row>
    <row r="45" spans="2:39" ht="25.5">
      <c r="B45" s="42" t="s">
        <v>71</v>
      </c>
      <c r="C45" s="43" t="s">
        <v>72</v>
      </c>
      <c r="D45" s="44" t="s">
        <v>30</v>
      </c>
      <c r="E45" s="44">
        <f>+$C$11</f>
        <v>4.5</v>
      </c>
      <c r="F45" s="46"/>
      <c r="G45" s="46">
        <v>1000000</v>
      </c>
      <c r="H45" s="55">
        <f t="shared" ref="H45:AJ45" si="79">+H16</f>
        <v>3</v>
      </c>
      <c r="I45" s="30">
        <f t="shared" si="60"/>
        <v>13500000</v>
      </c>
      <c r="J45" s="55">
        <f t="shared" si="79"/>
        <v>4</v>
      </c>
      <c r="K45" s="30">
        <f t="shared" si="61"/>
        <v>18000000</v>
      </c>
      <c r="L45" s="55">
        <f t="shared" si="79"/>
        <v>2</v>
      </c>
      <c r="M45" s="30">
        <f t="shared" si="62"/>
        <v>9000000</v>
      </c>
      <c r="N45" s="55">
        <f t="shared" si="79"/>
        <v>1</v>
      </c>
      <c r="O45" s="30">
        <f t="shared" si="63"/>
        <v>4500000</v>
      </c>
      <c r="P45" s="55">
        <f t="shared" si="79"/>
        <v>2</v>
      </c>
      <c r="Q45" s="30">
        <f t="shared" si="64"/>
        <v>9000000</v>
      </c>
      <c r="R45" s="55">
        <f t="shared" si="79"/>
        <v>4</v>
      </c>
      <c r="S45" s="30">
        <f t="shared" si="65"/>
        <v>18000000</v>
      </c>
      <c r="T45" s="55">
        <f t="shared" si="79"/>
        <v>2</v>
      </c>
      <c r="U45" s="30">
        <f t="shared" si="66"/>
        <v>9000000</v>
      </c>
      <c r="V45" s="55">
        <f t="shared" si="79"/>
        <v>2</v>
      </c>
      <c r="W45" s="30">
        <f t="shared" si="67"/>
        <v>9000000</v>
      </c>
      <c r="X45" s="55">
        <f t="shared" si="79"/>
        <v>3</v>
      </c>
      <c r="Y45" s="30">
        <f t="shared" si="68"/>
        <v>13500000</v>
      </c>
      <c r="Z45" s="55">
        <f t="shared" si="79"/>
        <v>2</v>
      </c>
      <c r="AA45" s="30">
        <f t="shared" si="69"/>
        <v>9000000</v>
      </c>
      <c r="AB45" s="55">
        <f t="shared" si="79"/>
        <v>3</v>
      </c>
      <c r="AC45" s="30">
        <f t="shared" si="70"/>
        <v>13500000</v>
      </c>
      <c r="AD45" s="55">
        <f t="shared" si="79"/>
        <v>2</v>
      </c>
      <c r="AE45" s="30">
        <f t="shared" si="71"/>
        <v>9000000</v>
      </c>
      <c r="AF45" s="55">
        <f t="shared" si="79"/>
        <v>4</v>
      </c>
      <c r="AG45" s="30">
        <f t="shared" si="72"/>
        <v>18000000</v>
      </c>
      <c r="AH45" s="55">
        <f t="shared" si="79"/>
        <v>4</v>
      </c>
      <c r="AI45" s="30">
        <f t="shared" si="73"/>
        <v>18000000</v>
      </c>
      <c r="AJ45" s="55">
        <f t="shared" si="79"/>
        <v>3</v>
      </c>
      <c r="AK45" s="30">
        <f t="shared" si="74"/>
        <v>13500000</v>
      </c>
      <c r="AL45" s="29">
        <f t="shared" si="57"/>
        <v>171000041</v>
      </c>
      <c r="AM45" s="48">
        <f t="shared" si="58"/>
        <v>769500184500000</v>
      </c>
    </row>
    <row r="46" spans="2:39">
      <c r="B46" s="16"/>
      <c r="C46" s="14" t="s">
        <v>73</v>
      </c>
      <c r="D46" s="34"/>
      <c r="E46" s="35"/>
      <c r="F46" s="36"/>
      <c r="G46" s="36"/>
      <c r="H46" s="35"/>
      <c r="I46" s="39">
        <f>SUM(I37:I45)</f>
        <v>32623178.586383291</v>
      </c>
      <c r="J46" s="35"/>
      <c r="K46" s="39">
        <f>SUM(K37:K45)</f>
        <v>41310678.586383291</v>
      </c>
      <c r="L46" s="35"/>
      <c r="M46" s="39">
        <f>SUM(M37:M45)</f>
        <v>23935678.586383291</v>
      </c>
      <c r="N46" s="35"/>
      <c r="O46" s="39">
        <f>SUM(O37:O45)</f>
        <v>15248178.586383291</v>
      </c>
      <c r="P46" s="35"/>
      <c r="Q46" s="39">
        <f>SUM(Q37:Q45)</f>
        <v>23935678.586383291</v>
      </c>
      <c r="R46" s="35"/>
      <c r="S46" s="39">
        <f>SUM(S37:S45)</f>
        <v>41310678.586383291</v>
      </c>
      <c r="T46" s="35"/>
      <c r="U46" s="39">
        <f>SUM(U37:U45)</f>
        <v>23935678.586383291</v>
      </c>
      <c r="V46" s="35"/>
      <c r="W46" s="39">
        <f>SUM(W37:W45)</f>
        <v>23935678.586383291</v>
      </c>
      <c r="X46" s="35"/>
      <c r="Y46" s="39">
        <f>SUM(Y37:Y45)</f>
        <v>32623178.586383291</v>
      </c>
      <c r="Z46" s="35"/>
      <c r="AA46" s="39">
        <f>SUM(AA37:AA45)</f>
        <v>23935678.586383291</v>
      </c>
      <c r="AB46" s="35"/>
      <c r="AC46" s="39">
        <f>SUM(AC37:AC45)</f>
        <v>32623178.586383291</v>
      </c>
      <c r="AD46" s="35"/>
      <c r="AE46" s="39">
        <f>SUM(AE37:AE45)</f>
        <v>23935678.586383291</v>
      </c>
      <c r="AF46" s="35"/>
      <c r="AG46" s="39">
        <f>SUM(AG37:AG45)</f>
        <v>41310678.586383291</v>
      </c>
      <c r="AH46" s="35"/>
      <c r="AI46" s="39">
        <f>SUM(AI37:AI45)</f>
        <v>42435678.586383291</v>
      </c>
      <c r="AJ46" s="37"/>
      <c r="AK46" s="39">
        <f>SUM(AK37:AK45)</f>
        <v>32623178.586383291</v>
      </c>
      <c r="AL46" s="38"/>
      <c r="AM46" s="39">
        <f>SUM(AM37:AM45)</f>
        <v>1886261106840036.5</v>
      </c>
    </row>
    <row r="47" spans="2:39">
      <c r="B47" s="51"/>
      <c r="C47" s="51"/>
      <c r="D47" s="51"/>
      <c r="E47" s="51"/>
      <c r="F47" s="51"/>
      <c r="G47" s="51"/>
      <c r="H47" s="51"/>
      <c r="I47" s="56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2"/>
      <c r="AJ47" s="52"/>
      <c r="AK47" s="135"/>
      <c r="AL47" s="53"/>
      <c r="AM47" s="56"/>
    </row>
    <row r="48" spans="2:39">
      <c r="B48" s="18">
        <v>5</v>
      </c>
      <c r="C48" s="14" t="s">
        <v>74</v>
      </c>
      <c r="D48" s="19"/>
      <c r="E48" s="19"/>
      <c r="F48" s="19"/>
      <c r="G48" s="19"/>
      <c r="H48" s="19"/>
      <c r="I48" s="22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20"/>
      <c r="AJ48" s="20"/>
      <c r="AK48" s="134"/>
      <c r="AL48" s="21"/>
      <c r="AM48" s="22"/>
    </row>
    <row r="49" spans="2:39" ht="12.75" customHeight="1">
      <c r="B49" s="23" t="s">
        <v>75</v>
      </c>
      <c r="C49" s="51" t="s">
        <v>76</v>
      </c>
      <c r="D49" s="64" t="s">
        <v>77</v>
      </c>
      <c r="E49" s="27">
        <v>1</v>
      </c>
      <c r="F49" s="65">
        <v>2.5999999999999998E-4</v>
      </c>
      <c r="G49" s="66"/>
      <c r="H49" s="67">
        <v>2.5999999999999998E-4</v>
      </c>
      <c r="I49" s="30">
        <f>+$E49*$F49*I$78</f>
        <v>689741.53143999993</v>
      </c>
      <c r="J49" s="67"/>
      <c r="K49" s="30">
        <f>+$E49*$F49*K$78</f>
        <v>1127393.3845199998</v>
      </c>
      <c r="L49" s="67"/>
      <c r="M49" s="30">
        <f>+$E49*$F49*M$78</f>
        <v>882903.03841999988</v>
      </c>
      <c r="N49" s="67"/>
      <c r="O49" s="30">
        <f>+$E49*$F49*O$78</f>
        <v>364179.83263999998</v>
      </c>
      <c r="P49" s="67"/>
      <c r="Q49" s="30">
        <f>+$E49*$F49*Q$78</f>
        <v>409325.00751999998</v>
      </c>
      <c r="R49" s="67"/>
      <c r="S49" s="30">
        <f>+$E49*$F49*S$78</f>
        <v>1539914.3310199999</v>
      </c>
      <c r="T49" s="67"/>
      <c r="U49" s="30">
        <f>+$E49*$F49*U$78</f>
        <v>877925.73023999995</v>
      </c>
      <c r="V49" s="67"/>
      <c r="W49" s="30">
        <f>+$E49*$F49*W$78</f>
        <v>595494.22425999993</v>
      </c>
      <c r="X49" s="67"/>
      <c r="Y49" s="30">
        <f>+$E49*$F49*Y$78</f>
        <v>872219.66675999993</v>
      </c>
      <c r="Z49" s="67"/>
      <c r="AA49" s="30">
        <f>+$E49*$F49*AA$78</f>
        <v>751992.01141999988</v>
      </c>
      <c r="AB49" s="67"/>
      <c r="AC49" s="30">
        <f>+$E49*$F49*AC$78</f>
        <v>965794.85781999992</v>
      </c>
      <c r="AD49" s="67"/>
      <c r="AE49" s="30">
        <f>+$E49*$F49*AE$78</f>
        <v>835214.11895999988</v>
      </c>
      <c r="AF49" s="67"/>
      <c r="AG49" s="30">
        <f>+$E49*$F49*AG$78</f>
        <v>1301172.3007399999</v>
      </c>
      <c r="AH49" s="67"/>
      <c r="AI49" s="30">
        <f>+$E49*$F49*AI$78</f>
        <v>1868397.9670199999</v>
      </c>
      <c r="AJ49" s="68"/>
      <c r="AK49" s="30">
        <f>+$E49*$F49*AK$78</f>
        <v>1183194.3817199999</v>
      </c>
      <c r="AL49" s="69"/>
      <c r="AM49" s="30"/>
    </row>
    <row r="50" spans="2:39">
      <c r="B50" s="23">
        <v>5.2</v>
      </c>
      <c r="C50" s="51" t="s">
        <v>78</v>
      </c>
      <c r="D50" s="64" t="s">
        <v>77</v>
      </c>
      <c r="E50" s="27">
        <v>1</v>
      </c>
      <c r="F50" s="65">
        <v>2.4000000000000001E-4</v>
      </c>
      <c r="G50" s="66"/>
      <c r="H50" s="67">
        <v>2.4000000000000001E-4</v>
      </c>
      <c r="I50" s="30">
        <f t="shared" ref="I50:I52" si="80">+$E50*$F50*$I$78</f>
        <v>636684.49056000006</v>
      </c>
      <c r="J50" s="67"/>
      <c r="K50" s="30">
        <f t="shared" ref="K50:K53" si="81">+$E50*$F50*K$78</f>
        <v>1040670.81648</v>
      </c>
      <c r="L50" s="67"/>
      <c r="M50" s="30">
        <f t="shared" ref="M50:M53" si="82">+$E50*$F50*M$78</f>
        <v>814987.42008000007</v>
      </c>
      <c r="N50" s="67"/>
      <c r="O50" s="30">
        <f t="shared" ref="O50:O53" si="83">+$E50*$F50*O$78</f>
        <v>336165.99936000002</v>
      </c>
      <c r="P50" s="67"/>
      <c r="Q50" s="30">
        <f t="shared" ref="Q50:Q53" si="84">+$E50*$F50*Q$78</f>
        <v>377838.46847999998</v>
      </c>
      <c r="R50" s="67"/>
      <c r="S50" s="30">
        <f t="shared" ref="S50:S53" si="85">+$E50*$F50*S$78</f>
        <v>1421459.3824800001</v>
      </c>
      <c r="T50" s="67"/>
      <c r="U50" s="30">
        <f t="shared" ref="U50:U53" si="86">+$E50*$F50*U$78</f>
        <v>810392.98176</v>
      </c>
      <c r="V50" s="67"/>
      <c r="W50" s="30">
        <f t="shared" ref="W50:W53" si="87">+$E50*$F50*W$78</f>
        <v>549686.97623999999</v>
      </c>
      <c r="X50" s="67"/>
      <c r="Y50" s="30">
        <f t="shared" ref="Y50:Y53" si="88">+$E50*$F50*Y$78</f>
        <v>805125.84623999998</v>
      </c>
      <c r="Z50" s="67"/>
      <c r="AA50" s="30">
        <f t="shared" ref="AA50:AA53" si="89">+$E50*$F50*AA$78</f>
        <v>694146.47207999998</v>
      </c>
      <c r="AB50" s="67"/>
      <c r="AC50" s="30">
        <f t="shared" ref="AC50:AC53" si="90">+$E50*$F50*AC$78</f>
        <v>891502.94568</v>
      </c>
      <c r="AD50" s="67"/>
      <c r="AE50" s="30">
        <f t="shared" ref="AE50:AE53" si="91">+$E50*$F50*AE$78</f>
        <v>770966.87904000003</v>
      </c>
      <c r="AF50" s="67"/>
      <c r="AG50" s="30">
        <f t="shared" ref="AG50:AG53" si="92">+$E50*$F50*AG$78</f>
        <v>1201082.1237600001</v>
      </c>
      <c r="AH50" s="67"/>
      <c r="AI50" s="30">
        <f t="shared" ref="AI50:AI53" si="93">+$E50*$F50*AI$78</f>
        <v>1724675.04648</v>
      </c>
      <c r="AJ50" s="68"/>
      <c r="AK50" s="30">
        <f t="shared" ref="AK50:AK53" si="94">+$E50*$F50*AK$78</f>
        <v>1092179.42928</v>
      </c>
      <c r="AL50" s="69"/>
      <c r="AM50" s="30"/>
    </row>
    <row r="51" spans="2:39">
      <c r="B51" s="23">
        <v>5.3</v>
      </c>
      <c r="C51" s="51" t="s">
        <v>79</v>
      </c>
      <c r="D51" s="64" t="s">
        <v>77</v>
      </c>
      <c r="E51" s="27">
        <v>1</v>
      </c>
      <c r="F51" s="65">
        <v>3.2000000000000003E-4</v>
      </c>
      <c r="G51" s="66"/>
      <c r="H51" s="67">
        <v>3.2000000000000003E-4</v>
      </c>
      <c r="I51" s="30">
        <f t="shared" si="80"/>
        <v>848912.65408000012</v>
      </c>
      <c r="J51" s="67"/>
      <c r="K51" s="30">
        <f t="shared" si="81"/>
        <v>1387561.0886400002</v>
      </c>
      <c r="L51" s="67"/>
      <c r="M51" s="30">
        <f t="shared" si="82"/>
        <v>1086649.89344</v>
      </c>
      <c r="N51" s="67"/>
      <c r="O51" s="30">
        <f t="shared" si="83"/>
        <v>448221.33248000004</v>
      </c>
      <c r="P51" s="67"/>
      <c r="Q51" s="30">
        <f t="shared" si="84"/>
        <v>503784.62464000005</v>
      </c>
      <c r="R51" s="67"/>
      <c r="S51" s="30">
        <f t="shared" si="85"/>
        <v>1895279.1766400002</v>
      </c>
      <c r="T51" s="67"/>
      <c r="U51" s="30">
        <f t="shared" si="86"/>
        <v>1080523.9756800001</v>
      </c>
      <c r="V51" s="67"/>
      <c r="W51" s="30">
        <f t="shared" si="87"/>
        <v>732915.9683200001</v>
      </c>
      <c r="X51" s="67"/>
      <c r="Y51" s="30">
        <f t="shared" si="88"/>
        <v>1073501.1283200001</v>
      </c>
      <c r="Z51" s="67"/>
      <c r="AA51" s="30">
        <f t="shared" si="89"/>
        <v>925528.62944000005</v>
      </c>
      <c r="AB51" s="67"/>
      <c r="AC51" s="30">
        <f t="shared" si="90"/>
        <v>1188670.59424</v>
      </c>
      <c r="AD51" s="67"/>
      <c r="AE51" s="30">
        <f t="shared" si="91"/>
        <v>1027955.8387200001</v>
      </c>
      <c r="AF51" s="67"/>
      <c r="AG51" s="30">
        <f t="shared" si="92"/>
        <v>1601442.8316800001</v>
      </c>
      <c r="AH51" s="67"/>
      <c r="AI51" s="30">
        <f t="shared" si="93"/>
        <v>2299566.7286400003</v>
      </c>
      <c r="AJ51" s="68"/>
      <c r="AK51" s="30">
        <f t="shared" si="94"/>
        <v>1456239.2390400001</v>
      </c>
      <c r="AL51" s="69"/>
      <c r="AM51" s="30"/>
    </row>
    <row r="52" spans="2:39">
      <c r="B52" s="23">
        <v>5.4</v>
      </c>
      <c r="C52" s="51" t="s">
        <v>80</v>
      </c>
      <c r="D52" s="64" t="s">
        <v>77</v>
      </c>
      <c r="E52" s="27">
        <v>1</v>
      </c>
      <c r="F52" s="65">
        <v>3.2000000000000003E-4</v>
      </c>
      <c r="G52" s="66"/>
      <c r="H52" s="67">
        <v>3.2000000000000003E-4</v>
      </c>
      <c r="I52" s="30">
        <f t="shared" si="80"/>
        <v>848912.65408000012</v>
      </c>
      <c r="J52" s="67"/>
      <c r="K52" s="30">
        <f t="shared" si="81"/>
        <v>1387561.0886400002</v>
      </c>
      <c r="L52" s="67"/>
      <c r="M52" s="30">
        <f t="shared" si="82"/>
        <v>1086649.89344</v>
      </c>
      <c r="N52" s="67"/>
      <c r="O52" s="30">
        <f t="shared" si="83"/>
        <v>448221.33248000004</v>
      </c>
      <c r="P52" s="67"/>
      <c r="Q52" s="30">
        <f t="shared" si="84"/>
        <v>503784.62464000005</v>
      </c>
      <c r="R52" s="67"/>
      <c r="S52" s="30">
        <f t="shared" si="85"/>
        <v>1895279.1766400002</v>
      </c>
      <c r="T52" s="67"/>
      <c r="U52" s="30">
        <f t="shared" si="86"/>
        <v>1080523.9756800001</v>
      </c>
      <c r="V52" s="67"/>
      <c r="W52" s="30">
        <f t="shared" si="87"/>
        <v>732915.9683200001</v>
      </c>
      <c r="X52" s="67"/>
      <c r="Y52" s="30">
        <f t="shared" si="88"/>
        <v>1073501.1283200001</v>
      </c>
      <c r="Z52" s="67"/>
      <c r="AA52" s="30">
        <f t="shared" si="89"/>
        <v>925528.62944000005</v>
      </c>
      <c r="AB52" s="67"/>
      <c r="AC52" s="30">
        <f t="shared" si="90"/>
        <v>1188670.59424</v>
      </c>
      <c r="AD52" s="67"/>
      <c r="AE52" s="30">
        <f t="shared" si="91"/>
        <v>1027955.8387200001</v>
      </c>
      <c r="AF52" s="67"/>
      <c r="AG52" s="30">
        <f t="shared" si="92"/>
        <v>1601442.8316800001</v>
      </c>
      <c r="AH52" s="67"/>
      <c r="AI52" s="30">
        <f t="shared" si="93"/>
        <v>2299566.7286400003</v>
      </c>
      <c r="AJ52" s="68"/>
      <c r="AK52" s="30">
        <f t="shared" si="94"/>
        <v>1456239.2390400001</v>
      </c>
      <c r="AL52" s="69"/>
      <c r="AM52" s="30"/>
    </row>
    <row r="53" spans="2:39">
      <c r="B53" s="23">
        <v>5.5</v>
      </c>
      <c r="C53" s="51" t="s">
        <v>81</v>
      </c>
      <c r="D53" s="64" t="s">
        <v>77</v>
      </c>
      <c r="E53" s="27">
        <v>1</v>
      </c>
      <c r="F53" s="65">
        <v>2.1700000000000001E-3</v>
      </c>
      <c r="G53" s="66"/>
      <c r="H53" s="67">
        <v>2.1700000000000001E-3</v>
      </c>
      <c r="I53" s="30">
        <f>+$E53*$F53*$I$78</f>
        <v>5756688.9354800005</v>
      </c>
      <c r="J53" s="67"/>
      <c r="K53" s="30">
        <f t="shared" si="81"/>
        <v>9409398.6323400009</v>
      </c>
      <c r="L53" s="67"/>
      <c r="M53" s="30">
        <f t="shared" si="82"/>
        <v>7368844.5898900004</v>
      </c>
      <c r="N53" s="67"/>
      <c r="O53" s="30">
        <f t="shared" si="83"/>
        <v>3039500.9108799999</v>
      </c>
      <c r="P53" s="67"/>
      <c r="Q53" s="30">
        <f t="shared" si="84"/>
        <v>3416289.4858400002</v>
      </c>
      <c r="R53" s="67"/>
      <c r="S53" s="30">
        <f t="shared" si="85"/>
        <v>12852361.91659</v>
      </c>
      <c r="T53" s="67"/>
      <c r="U53" s="30">
        <f t="shared" si="86"/>
        <v>7327303.2100800006</v>
      </c>
      <c r="V53" s="67"/>
      <c r="W53" s="30">
        <f t="shared" si="87"/>
        <v>4970086.41017</v>
      </c>
      <c r="X53" s="67"/>
      <c r="Y53" s="30">
        <f t="shared" si="88"/>
        <v>7279679.52642</v>
      </c>
      <c r="Z53" s="67"/>
      <c r="AA53" s="30">
        <f t="shared" si="89"/>
        <v>6276241.0183899999</v>
      </c>
      <c r="AB53" s="67"/>
      <c r="AC53" s="30">
        <f t="shared" si="90"/>
        <v>8060672.4671900002</v>
      </c>
      <c r="AD53" s="67"/>
      <c r="AE53" s="30">
        <f t="shared" si="91"/>
        <v>6970825.5313200001</v>
      </c>
      <c r="AF53" s="67"/>
      <c r="AG53" s="30">
        <f t="shared" si="92"/>
        <v>10859784.202330001</v>
      </c>
      <c r="AH53" s="67"/>
      <c r="AI53" s="30">
        <f t="shared" si="93"/>
        <v>15593936.878590001</v>
      </c>
      <c r="AJ53" s="68"/>
      <c r="AK53" s="30">
        <f t="shared" si="94"/>
        <v>9875122.3397400007</v>
      </c>
      <c r="AL53" s="69"/>
      <c r="AM53" s="30"/>
    </row>
    <row r="54" spans="2:39">
      <c r="B54" s="16"/>
      <c r="C54" s="14" t="s">
        <v>82</v>
      </c>
      <c r="D54" s="34"/>
      <c r="E54" s="35"/>
      <c r="F54" s="36"/>
      <c r="G54" s="36"/>
      <c r="H54" s="35"/>
      <c r="I54" s="39">
        <f>SUM(I49:I53)</f>
        <v>8780940.2656400017</v>
      </c>
      <c r="J54" s="35"/>
      <c r="K54" s="39">
        <f>SUM(K49:K53)</f>
        <v>14352585.010620002</v>
      </c>
      <c r="L54" s="35"/>
      <c r="M54" s="39">
        <f>SUM(M49:M53)</f>
        <v>11240034.835270001</v>
      </c>
      <c r="N54" s="35"/>
      <c r="O54" s="39">
        <f>SUM(O49:O53)</f>
        <v>4636289.4078400005</v>
      </c>
      <c r="P54" s="35"/>
      <c r="Q54" s="39">
        <f>SUM(Q49:Q53)</f>
        <v>5211022.2111200001</v>
      </c>
      <c r="R54" s="35"/>
      <c r="S54" s="39">
        <f>SUM(S49:S53)</f>
        <v>19604293.983369999</v>
      </c>
      <c r="T54" s="35"/>
      <c r="U54" s="39">
        <f>SUM(U49:U53)</f>
        <v>11176669.873440001</v>
      </c>
      <c r="V54" s="35"/>
      <c r="W54" s="39">
        <f>SUM(W49:W53)</f>
        <v>7581099.5473100003</v>
      </c>
      <c r="X54" s="35"/>
      <c r="Y54" s="39">
        <f>SUM(Y49:Y53)</f>
        <v>11104027.29606</v>
      </c>
      <c r="Z54" s="35"/>
      <c r="AA54" s="39">
        <f>SUM(AA49:AA53)</f>
        <v>9573436.7607700005</v>
      </c>
      <c r="AB54" s="35"/>
      <c r="AC54" s="39">
        <f>SUM(AC49:AC53)</f>
        <v>12295311.459169999</v>
      </c>
      <c r="AD54" s="35"/>
      <c r="AE54" s="39">
        <f>SUM(AE49:AE53)</f>
        <v>10632918.20676</v>
      </c>
      <c r="AF54" s="35"/>
      <c r="AG54" s="39">
        <f>SUM(AG49:AG53)</f>
        <v>16564924.29019</v>
      </c>
      <c r="AH54" s="35"/>
      <c r="AI54" s="39">
        <f>SUM(AI49:AI53)</f>
        <v>23786143.349370003</v>
      </c>
      <c r="AJ54" s="37"/>
      <c r="AK54" s="39">
        <f>SUM(AK49:AK53)</f>
        <v>15062974.628820002</v>
      </c>
      <c r="AL54" s="38"/>
      <c r="AM54" s="39">
        <f>SUM(AM49:AM53)</f>
        <v>0</v>
      </c>
    </row>
    <row r="55" spans="2:39">
      <c r="B55" s="51"/>
      <c r="C55" s="51"/>
      <c r="D55" s="51"/>
      <c r="E55" s="51"/>
      <c r="F55" s="51"/>
      <c r="G55" s="51"/>
      <c r="H55" s="51"/>
      <c r="I55" s="54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2"/>
      <c r="AJ55" s="52"/>
      <c r="AK55" s="135"/>
      <c r="AL55" s="53"/>
      <c r="AM55" s="54"/>
    </row>
    <row r="56" spans="2:39">
      <c r="B56" s="18">
        <v>6</v>
      </c>
      <c r="C56" s="14" t="s">
        <v>83</v>
      </c>
      <c r="D56" s="19"/>
      <c r="E56" s="19"/>
      <c r="F56" s="19"/>
      <c r="G56" s="19"/>
      <c r="H56" s="19"/>
      <c r="I56" s="22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20"/>
      <c r="AJ56" s="20"/>
      <c r="AK56" s="134"/>
      <c r="AL56" s="21"/>
      <c r="AM56" s="22"/>
    </row>
    <row r="57" spans="2:39">
      <c r="B57" s="64" t="s">
        <v>84</v>
      </c>
      <c r="C57" s="51" t="s">
        <v>85</v>
      </c>
      <c r="D57" s="64" t="s">
        <v>51</v>
      </c>
      <c r="E57" s="64">
        <v>1</v>
      </c>
      <c r="F57" s="70">
        <v>0.02</v>
      </c>
      <c r="G57" s="51"/>
      <c r="H57" s="51"/>
      <c r="I57" s="30">
        <f t="shared" ref="I57:I60" si="95">+$E57*$F57*$I$78</f>
        <v>53057040.880000003</v>
      </c>
      <c r="J57" s="51"/>
      <c r="K57" s="30">
        <f>+$E57*$F57*K$78</f>
        <v>86722568.040000007</v>
      </c>
      <c r="L57" s="51"/>
      <c r="M57" s="30">
        <f t="shared" ref="M57:AK60" si="96">+$E57*$F57*M$78</f>
        <v>67915618.340000004</v>
      </c>
      <c r="N57" s="51"/>
      <c r="O57" s="30">
        <f t="shared" si="96"/>
        <v>28013833.280000001</v>
      </c>
      <c r="P57" s="51"/>
      <c r="Q57" s="30">
        <f t="shared" si="96"/>
        <v>31486539.039999999</v>
      </c>
      <c r="R57" s="51"/>
      <c r="S57" s="30">
        <f t="shared" si="96"/>
        <v>118454948.54000001</v>
      </c>
      <c r="T57" s="51"/>
      <c r="U57" s="30">
        <f t="shared" si="96"/>
        <v>67532748.480000004</v>
      </c>
      <c r="V57" s="51"/>
      <c r="W57" s="30">
        <f t="shared" si="96"/>
        <v>45807248.020000003</v>
      </c>
      <c r="X57" s="51"/>
      <c r="Y57" s="30">
        <f t="shared" si="96"/>
        <v>67093820.520000003</v>
      </c>
      <c r="Z57" s="51"/>
      <c r="AA57" s="30">
        <f t="shared" si="96"/>
        <v>57845539.340000004</v>
      </c>
      <c r="AB57" s="51"/>
      <c r="AC57" s="30">
        <f t="shared" si="96"/>
        <v>74291912.140000001</v>
      </c>
      <c r="AD57" s="51"/>
      <c r="AE57" s="30">
        <f t="shared" si="96"/>
        <v>64247239.920000002</v>
      </c>
      <c r="AF57" s="51"/>
      <c r="AG57" s="30">
        <f t="shared" si="96"/>
        <v>100090176.98</v>
      </c>
      <c r="AH57" s="51"/>
      <c r="AI57" s="30">
        <f t="shared" si="96"/>
        <v>143722920.53999999</v>
      </c>
      <c r="AJ57" s="52"/>
      <c r="AK57" s="30">
        <f t="shared" si="96"/>
        <v>91014952.439999998</v>
      </c>
      <c r="AL57" s="53"/>
      <c r="AM57" s="71">
        <f>+$AM$78*F57</f>
        <v>1097297106.5</v>
      </c>
    </row>
    <row r="58" spans="2:39">
      <c r="B58" s="64" t="s">
        <v>86</v>
      </c>
      <c r="C58" s="51" t="s">
        <v>87</v>
      </c>
      <c r="D58" s="64" t="s">
        <v>51</v>
      </c>
      <c r="E58" s="64">
        <v>1</v>
      </c>
      <c r="F58" s="70">
        <v>0.01</v>
      </c>
      <c r="G58" s="51"/>
      <c r="H58" s="51"/>
      <c r="I58" s="30">
        <f t="shared" si="95"/>
        <v>26528520.440000001</v>
      </c>
      <c r="J58" s="51"/>
      <c r="K58" s="30">
        <f t="shared" ref="K58:K60" si="97">+$E58*$F58*K$78</f>
        <v>43361284.020000003</v>
      </c>
      <c r="L58" s="51"/>
      <c r="M58" s="30">
        <f t="shared" si="96"/>
        <v>33957809.170000002</v>
      </c>
      <c r="N58" s="51"/>
      <c r="O58" s="30">
        <f t="shared" si="96"/>
        <v>14006916.640000001</v>
      </c>
      <c r="P58" s="51"/>
      <c r="Q58" s="30">
        <f t="shared" si="96"/>
        <v>15743269.52</v>
      </c>
      <c r="R58" s="51"/>
      <c r="S58" s="30">
        <f t="shared" si="96"/>
        <v>59227474.270000003</v>
      </c>
      <c r="T58" s="51"/>
      <c r="U58" s="30">
        <f t="shared" si="96"/>
        <v>33766374.240000002</v>
      </c>
      <c r="V58" s="51"/>
      <c r="W58" s="30">
        <f t="shared" si="96"/>
        <v>22903624.010000002</v>
      </c>
      <c r="X58" s="51"/>
      <c r="Y58" s="30">
        <f t="shared" si="96"/>
        <v>33546910.260000002</v>
      </c>
      <c r="Z58" s="51"/>
      <c r="AA58" s="30">
        <f t="shared" si="96"/>
        <v>28922769.670000002</v>
      </c>
      <c r="AB58" s="51"/>
      <c r="AC58" s="30">
        <f t="shared" si="96"/>
        <v>37145956.07</v>
      </c>
      <c r="AD58" s="51"/>
      <c r="AE58" s="30">
        <f t="shared" si="96"/>
        <v>32123619.960000001</v>
      </c>
      <c r="AF58" s="51"/>
      <c r="AG58" s="30">
        <f t="shared" si="96"/>
        <v>50045088.490000002</v>
      </c>
      <c r="AH58" s="51"/>
      <c r="AI58" s="30">
        <f t="shared" si="96"/>
        <v>71861460.269999996</v>
      </c>
      <c r="AJ58" s="52"/>
      <c r="AK58" s="30">
        <f t="shared" si="96"/>
        <v>45507476.219999999</v>
      </c>
      <c r="AL58" s="53"/>
      <c r="AM58" s="71">
        <f>+$AM$78*F58</f>
        <v>548648553.25</v>
      </c>
    </row>
    <row r="59" spans="2:39">
      <c r="B59" s="64" t="s">
        <v>88</v>
      </c>
      <c r="C59" s="51" t="s">
        <v>89</v>
      </c>
      <c r="D59" s="64" t="s">
        <v>51</v>
      </c>
      <c r="E59" s="64">
        <v>1</v>
      </c>
      <c r="F59" s="70">
        <v>0.05</v>
      </c>
      <c r="G59" s="51"/>
      <c r="H59" s="51"/>
      <c r="I59" s="30">
        <f t="shared" si="95"/>
        <v>132642602.2</v>
      </c>
      <c r="J59" s="51"/>
      <c r="K59" s="30">
        <f t="shared" si="97"/>
        <v>216806420.10000002</v>
      </c>
      <c r="L59" s="51"/>
      <c r="M59" s="30">
        <f t="shared" si="96"/>
        <v>169789045.85000002</v>
      </c>
      <c r="N59" s="51"/>
      <c r="O59" s="30">
        <f t="shared" si="96"/>
        <v>70034583.200000003</v>
      </c>
      <c r="P59" s="51"/>
      <c r="Q59" s="30">
        <f t="shared" si="96"/>
        <v>78716347.600000009</v>
      </c>
      <c r="R59" s="51"/>
      <c r="S59" s="30">
        <f t="shared" si="96"/>
        <v>296137371.35000002</v>
      </c>
      <c r="T59" s="51"/>
      <c r="U59" s="30">
        <f t="shared" si="96"/>
        <v>168831871.20000002</v>
      </c>
      <c r="V59" s="51"/>
      <c r="W59" s="30">
        <f t="shared" si="96"/>
        <v>114518120.05000001</v>
      </c>
      <c r="X59" s="51"/>
      <c r="Y59" s="30">
        <f t="shared" si="96"/>
        <v>167734551.30000001</v>
      </c>
      <c r="Z59" s="51"/>
      <c r="AA59" s="30">
        <f t="shared" si="96"/>
        <v>144613848.34999999</v>
      </c>
      <c r="AB59" s="51"/>
      <c r="AC59" s="30">
        <f t="shared" si="96"/>
        <v>185729780.35000002</v>
      </c>
      <c r="AD59" s="51"/>
      <c r="AE59" s="30">
        <f t="shared" si="96"/>
        <v>160618099.80000001</v>
      </c>
      <c r="AF59" s="51"/>
      <c r="AG59" s="30">
        <f t="shared" si="96"/>
        <v>250225442.45000002</v>
      </c>
      <c r="AH59" s="51"/>
      <c r="AI59" s="30">
        <f t="shared" si="96"/>
        <v>359307301.35000002</v>
      </c>
      <c r="AJ59" s="52"/>
      <c r="AK59" s="30">
        <f t="shared" si="96"/>
        <v>227537381.10000002</v>
      </c>
      <c r="AL59" s="53"/>
      <c r="AM59" s="71">
        <f>+$AM$78*F59</f>
        <v>2743242766.25</v>
      </c>
    </row>
    <row r="60" spans="2:39">
      <c r="B60" s="64" t="s">
        <v>90</v>
      </c>
      <c r="C60" s="51" t="s">
        <v>91</v>
      </c>
      <c r="D60" s="64" t="s">
        <v>51</v>
      </c>
      <c r="E60" s="64">
        <v>1</v>
      </c>
      <c r="F60" s="70">
        <v>0.02</v>
      </c>
      <c r="G60" s="51"/>
      <c r="H60" s="51"/>
      <c r="I60" s="30">
        <f t="shared" si="95"/>
        <v>53057040.880000003</v>
      </c>
      <c r="J60" s="72"/>
      <c r="K60" s="30">
        <f t="shared" si="97"/>
        <v>86722568.040000007</v>
      </c>
      <c r="L60" s="51"/>
      <c r="M60" s="30">
        <f t="shared" si="96"/>
        <v>67915618.340000004</v>
      </c>
      <c r="N60" s="51"/>
      <c r="O60" s="30">
        <f t="shared" si="96"/>
        <v>28013833.280000001</v>
      </c>
      <c r="P60" s="51"/>
      <c r="Q60" s="30">
        <f t="shared" si="96"/>
        <v>31486539.039999999</v>
      </c>
      <c r="R60" s="51"/>
      <c r="S60" s="30">
        <f t="shared" si="96"/>
        <v>118454948.54000001</v>
      </c>
      <c r="T60" s="51"/>
      <c r="U60" s="30">
        <f t="shared" si="96"/>
        <v>67532748.480000004</v>
      </c>
      <c r="V60" s="51"/>
      <c r="W60" s="30">
        <f t="shared" si="96"/>
        <v>45807248.020000003</v>
      </c>
      <c r="X60" s="51"/>
      <c r="Y60" s="30">
        <f t="shared" si="96"/>
        <v>67093820.520000003</v>
      </c>
      <c r="Z60" s="51"/>
      <c r="AA60" s="30">
        <f t="shared" si="96"/>
        <v>57845539.340000004</v>
      </c>
      <c r="AB60" s="51"/>
      <c r="AC60" s="30">
        <f t="shared" si="96"/>
        <v>74291912.140000001</v>
      </c>
      <c r="AD60" s="51"/>
      <c r="AE60" s="30">
        <f t="shared" si="96"/>
        <v>64247239.920000002</v>
      </c>
      <c r="AF60" s="51"/>
      <c r="AG60" s="30">
        <f t="shared" si="96"/>
        <v>100090176.98</v>
      </c>
      <c r="AH60" s="51"/>
      <c r="AI60" s="30">
        <f t="shared" si="96"/>
        <v>143722920.53999999</v>
      </c>
      <c r="AJ60" s="52"/>
      <c r="AK60" s="30">
        <f t="shared" si="96"/>
        <v>91014952.439999998</v>
      </c>
      <c r="AL60" s="73"/>
      <c r="AM60" s="71">
        <f>+$AM$78*F60</f>
        <v>1097297106.5</v>
      </c>
    </row>
    <row r="61" spans="2:39" ht="13.5" thickBot="1">
      <c r="B61" s="16"/>
      <c r="C61" s="14" t="s">
        <v>92</v>
      </c>
      <c r="D61" s="34"/>
      <c r="E61" s="35"/>
      <c r="F61" s="35"/>
      <c r="G61" s="36"/>
      <c r="H61" s="36"/>
      <c r="I61" s="39">
        <f>SUM(I57:I60)</f>
        <v>265285204.40000001</v>
      </c>
      <c r="J61" s="36"/>
      <c r="K61" s="39">
        <f>SUM(K57:K60)</f>
        <v>433612840.20000005</v>
      </c>
      <c r="L61" s="36"/>
      <c r="M61" s="39">
        <f>SUM(M57:M60)</f>
        <v>339578091.70000005</v>
      </c>
      <c r="N61" s="36"/>
      <c r="O61" s="39">
        <f>SUM(O57:O60)</f>
        <v>140069166.40000001</v>
      </c>
      <c r="P61" s="36"/>
      <c r="Q61" s="39">
        <f>SUM(Q57:Q60)</f>
        <v>157432695.20000002</v>
      </c>
      <c r="R61" s="36"/>
      <c r="S61" s="39">
        <f>SUM(S57:S60)</f>
        <v>592274742.70000005</v>
      </c>
      <c r="T61" s="36"/>
      <c r="U61" s="39">
        <f>SUM(U57:U60)</f>
        <v>337663742.40000004</v>
      </c>
      <c r="V61" s="36"/>
      <c r="W61" s="39">
        <f>SUM(W57:W60)</f>
        <v>229036240.10000002</v>
      </c>
      <c r="X61" s="36"/>
      <c r="Y61" s="39">
        <f>SUM(Y57:Y60)</f>
        <v>335469102.60000002</v>
      </c>
      <c r="Z61" s="36"/>
      <c r="AA61" s="39">
        <f>SUM(AA57:AA60)</f>
        <v>289227696.70000005</v>
      </c>
      <c r="AB61" s="36"/>
      <c r="AC61" s="39">
        <f>SUM(AC57:AC60)</f>
        <v>371459560.70000005</v>
      </c>
      <c r="AD61" s="36"/>
      <c r="AE61" s="39">
        <f>SUM(AE57:AE60)</f>
        <v>321236199.60000002</v>
      </c>
      <c r="AF61" s="36"/>
      <c r="AG61" s="39">
        <f>SUM(AG57:AG60)</f>
        <v>500450884.90000004</v>
      </c>
      <c r="AH61" s="36"/>
      <c r="AI61" s="39">
        <f>SUM(AI57:AI60)</f>
        <v>718614602.70000005</v>
      </c>
      <c r="AJ61" s="74"/>
      <c r="AK61" s="39">
        <f>SUM(AK57:AK60)</f>
        <v>455074762.19999999</v>
      </c>
      <c r="AL61" s="75"/>
      <c r="AM61" s="39">
        <f>SUM(AM57:AM60)</f>
        <v>5486485532.5</v>
      </c>
    </row>
    <row r="62" spans="2:39">
      <c r="B62" s="51"/>
      <c r="C62" s="76"/>
      <c r="D62" s="51"/>
      <c r="E62" s="51"/>
      <c r="F62" s="51"/>
      <c r="G62" s="51"/>
      <c r="H62" s="137"/>
      <c r="I62" s="131">
        <f>ROUND(SUM(I28+I54+I34+I61+I46+I21),0)</f>
        <v>415214323</v>
      </c>
      <c r="J62" s="137"/>
      <c r="K62" s="131">
        <f>ROUND(SUM(K28+K54+K34+K61+K46+K21),0)</f>
        <v>614626104</v>
      </c>
      <c r="L62" s="137"/>
      <c r="M62" s="131">
        <f>ROUND(SUM(M28+M54+M34+M61+M46+M21),0)</f>
        <v>466453805</v>
      </c>
      <c r="N62" s="137"/>
      <c r="O62" s="131">
        <f>ROUND(SUM(O28+O54+O34+O61+O46+O21),0)</f>
        <v>234828634</v>
      </c>
      <c r="P62" s="51"/>
      <c r="Q62" s="131">
        <f>ROUND(SUM(Q28+Q54+Q34+Q61+Q46+Q21),0)</f>
        <v>278279396</v>
      </c>
      <c r="R62" s="51"/>
      <c r="S62" s="131">
        <f>ROUND(SUM(S28+S54+S34+S61+S46+S21),0)</f>
        <v>778539715</v>
      </c>
      <c r="T62" s="51"/>
      <c r="U62" s="131">
        <f>ROUND(SUM(U28+U54+U34+U61+U46+U21),0)</f>
        <v>464476091</v>
      </c>
      <c r="V62" s="51"/>
      <c r="W62" s="131">
        <f>ROUND(SUM(W28+W54+W34+W61+W46+W21),0)</f>
        <v>352253018</v>
      </c>
      <c r="X62" s="51"/>
      <c r="Y62" s="131">
        <f>ROUND(SUM(Y28+Y54+Y34+Y61+Y46+Y21),0)</f>
        <v>487721308</v>
      </c>
      <c r="Z62" s="51"/>
      <c r="AA62" s="131">
        <f>ROUND(SUM(AA28+AA54+AA34+AA61+AA46+AA21),0)</f>
        <v>414436812</v>
      </c>
      <c r="AB62" s="51"/>
      <c r="AC62" s="131">
        <f>ROUND(SUM(AC28+AC54+AC34+AC61+AC46+AC21),0)</f>
        <v>524903051</v>
      </c>
      <c r="AD62" s="51"/>
      <c r="AE62" s="131">
        <f>ROUND(SUM(AE28+AE54+AE34+AE61+AE46+AE21),0)</f>
        <v>447504796</v>
      </c>
      <c r="AF62" s="51"/>
      <c r="AG62" s="131">
        <f>ROUND(SUM(AG28+AG54+AG34+AG61+AG46+AG21),0)</f>
        <v>683676488</v>
      </c>
      <c r="AH62" s="51"/>
      <c r="AI62" s="131">
        <f>ROUND(SUM(AI28+AI54+AI34+AI61+AI46+AI21),0)</f>
        <v>933361425</v>
      </c>
      <c r="AJ62" s="51"/>
      <c r="AK62" s="131">
        <f>ROUND(SUM(AK28+AK54+AK34+AK61+AK46+AK21),0)</f>
        <v>611285915</v>
      </c>
      <c r="AL62" s="77"/>
      <c r="AM62" s="78"/>
    </row>
    <row r="63" spans="2:39">
      <c r="B63" s="51"/>
      <c r="C63" s="76"/>
      <c r="D63" s="51"/>
      <c r="E63" s="51"/>
      <c r="F63" s="79"/>
      <c r="G63" s="81" t="s">
        <v>93</v>
      </c>
      <c r="H63" s="139">
        <v>0.1966</v>
      </c>
      <c r="I63" s="82">
        <f>+H63*I73</f>
        <v>415214323.58124352</v>
      </c>
      <c r="J63" s="139">
        <v>0.17499999999999999</v>
      </c>
      <c r="K63" s="82">
        <f>+J63*K73</f>
        <v>614680008.38396108</v>
      </c>
      <c r="L63" s="139">
        <v>0.16869999999999999</v>
      </c>
      <c r="M63" s="82">
        <f>+L63*M73</f>
        <v>466429116.34741896</v>
      </c>
      <c r="N63" s="139">
        <v>0.21340000000000001</v>
      </c>
      <c r="O63" s="82">
        <f>+N63*O73</f>
        <v>234824103.30552283</v>
      </c>
      <c r="P63" s="139">
        <v>0.22750000000000001</v>
      </c>
      <c r="Q63" s="82">
        <f>+P63*Q73</f>
        <v>278290117.77777785</v>
      </c>
      <c r="R63" s="139">
        <v>0.16039999999999999</v>
      </c>
      <c r="S63" s="82">
        <f>+R63*S73</f>
        <v>778759478.06443143</v>
      </c>
      <c r="T63" s="139">
        <v>0.16900000000000001</v>
      </c>
      <c r="U63" s="82">
        <f>+T63*U73</f>
        <v>464510968.38095248</v>
      </c>
      <c r="V63" s="139">
        <v>0.19259999999999999</v>
      </c>
      <c r="W63" s="82">
        <f>+V63*W73</f>
        <v>352307162.7127226</v>
      </c>
      <c r="X63" s="139">
        <v>0.18029999999999999</v>
      </c>
      <c r="Y63" s="82">
        <f>+X63*Y73</f>
        <v>487861584.11663169</v>
      </c>
      <c r="Z63" s="139">
        <v>0.17730000000000001</v>
      </c>
      <c r="AA63" s="82">
        <f>+Z63*AA73</f>
        <v>414618941.01641333</v>
      </c>
      <c r="AB63" s="139">
        <v>0.1744</v>
      </c>
      <c r="AC63" s="82">
        <f>+AB63*AC73</f>
        <v>525022671.09230894</v>
      </c>
      <c r="AD63" s="139">
        <v>0.17150000000000001</v>
      </c>
      <c r="AE63" s="82">
        <f>+AD63*AE73</f>
        <v>447538653.38261575</v>
      </c>
      <c r="AF63" s="139">
        <v>0.16769999999999999</v>
      </c>
      <c r="AG63" s="82">
        <f>+AF63*AG73</f>
        <v>683878857.54343212</v>
      </c>
      <c r="AH63" s="139">
        <v>0.15820000000000001</v>
      </c>
      <c r="AI63" s="82">
        <f>+AH63*AI73</f>
        <v>933602941.17713726</v>
      </c>
      <c r="AJ63" s="139">
        <v>0.16450000000000001</v>
      </c>
      <c r="AK63" s="82">
        <f>+AJ63*AK73</f>
        <v>611599659.98284316</v>
      </c>
      <c r="AL63" s="79">
        <f>+AM63/AM73</f>
        <v>419631.32538435492</v>
      </c>
      <c r="AM63" s="82">
        <f>ROUND(SUM(AM28+AM54+AM34+AM61+AM46+AM21),0)</f>
        <v>1.87514350520756E+16</v>
      </c>
    </row>
    <row r="64" spans="2:39">
      <c r="B64" s="51"/>
      <c r="C64" s="76"/>
      <c r="D64" s="51"/>
      <c r="E64" s="51"/>
      <c r="F64" s="51"/>
      <c r="G64" s="83"/>
      <c r="H64" s="51"/>
      <c r="I64" s="140">
        <f>+I63-I62</f>
        <v>0.58124351501464844</v>
      </c>
      <c r="J64" s="51"/>
      <c r="K64" s="138">
        <f>+K63-K62</f>
        <v>53904.383961081505</v>
      </c>
      <c r="L64" s="51"/>
      <c r="M64" s="138">
        <f>+M63-M62</f>
        <v>-24688.652581036091</v>
      </c>
      <c r="N64" s="51"/>
      <c r="O64" s="138">
        <f>+O63-O62</f>
        <v>-4530.6944771707058</v>
      </c>
      <c r="P64" s="51"/>
      <c r="Q64" s="138">
        <f>+Q63-Q62</f>
        <v>10721.777777850628</v>
      </c>
      <c r="R64" s="51"/>
      <c r="S64" s="138">
        <f>+S63-S62</f>
        <v>219763.06443142891</v>
      </c>
      <c r="T64" s="51"/>
      <c r="U64" s="138">
        <f>+U63-U62</f>
        <v>34877.380952477455</v>
      </c>
      <c r="V64" s="51"/>
      <c r="W64" s="138">
        <f>+W63-W62</f>
        <v>54144.712722599506</v>
      </c>
      <c r="X64" s="51"/>
      <c r="Y64" s="138">
        <f>+Y63-Y62</f>
        <v>140276.11663168669</v>
      </c>
      <c r="Z64" s="51"/>
      <c r="AA64" s="138">
        <f>+AA63-AA62</f>
        <v>182129.01641333103</v>
      </c>
      <c r="AB64" s="51"/>
      <c r="AC64" s="138">
        <f>+AC63-AC62</f>
        <v>119620.0923089385</v>
      </c>
      <c r="AD64" s="51"/>
      <c r="AE64" s="138">
        <f>+AE63-AE62</f>
        <v>33857.382615745068</v>
      </c>
      <c r="AF64" s="51"/>
      <c r="AG64" s="138">
        <f>+AG63-AG62</f>
        <v>202369.54343211651</v>
      </c>
      <c r="AH64" s="51"/>
      <c r="AI64" s="138">
        <f>+AI63-AI62</f>
        <v>241516.17713725567</v>
      </c>
      <c r="AJ64" s="51"/>
      <c r="AK64" s="138">
        <f>+AK63-AK62</f>
        <v>313744.98284316063</v>
      </c>
      <c r="AL64" s="51"/>
      <c r="AM64" s="84"/>
    </row>
    <row r="65" spans="2:39">
      <c r="B65" s="51"/>
      <c r="C65" s="76"/>
      <c r="D65" s="51"/>
      <c r="E65" s="51"/>
      <c r="F65" s="79"/>
      <c r="G65" s="81" t="s">
        <v>94</v>
      </c>
      <c r="H65" s="79">
        <v>0.05</v>
      </c>
      <c r="I65" s="85">
        <f>+H65*I73</f>
        <v>105598759.81211688</v>
      </c>
      <c r="J65" s="79">
        <v>0.05</v>
      </c>
      <c r="K65" s="85">
        <f>+J65*K73</f>
        <v>175622859.53827465</v>
      </c>
      <c r="L65" s="79">
        <v>0.05</v>
      </c>
      <c r="M65" s="85">
        <f>+L65*M73</f>
        <v>138242180.30451068</v>
      </c>
      <c r="N65" s="79">
        <v>0.05</v>
      </c>
      <c r="O65" s="85">
        <f>+N65*O73</f>
        <v>55019705.554246217</v>
      </c>
      <c r="P65" s="79">
        <v>0.05</v>
      </c>
      <c r="Q65" s="85">
        <f>+P65*Q73</f>
        <v>61162663.247863263</v>
      </c>
      <c r="R65" s="79">
        <v>0.05</v>
      </c>
      <c r="S65" s="85">
        <f>+R65*S73</f>
        <v>242755448.27444875</v>
      </c>
      <c r="T65" s="79">
        <v>0.05</v>
      </c>
      <c r="U65" s="85">
        <f>+T65*U73</f>
        <v>137429280.58608061</v>
      </c>
      <c r="V65" s="79">
        <v>0.05</v>
      </c>
      <c r="W65" s="85">
        <f>+V65*W73</f>
        <v>91460841.825732768</v>
      </c>
      <c r="X65" s="79">
        <v>0.05</v>
      </c>
      <c r="Y65" s="85">
        <f>+X65*Y73</f>
        <v>135291620.66462335</v>
      </c>
      <c r="Z65" s="79">
        <v>0.05</v>
      </c>
      <c r="AA65" s="85">
        <f>+Z65*AA73</f>
        <v>116925815.28945667</v>
      </c>
      <c r="AB65" s="79">
        <v>0.05</v>
      </c>
      <c r="AC65" s="85">
        <f>+AB65*AC73</f>
        <v>150522554.78563902</v>
      </c>
      <c r="AD65" s="79">
        <v>0.05</v>
      </c>
      <c r="AE65" s="85">
        <f>+AD65*AE73</f>
        <v>130477741.51096669</v>
      </c>
      <c r="AF65" s="79">
        <v>0.05</v>
      </c>
      <c r="AG65" s="85">
        <f>+AF65*AG73</f>
        <v>203899480.4840287</v>
      </c>
      <c r="AH65" s="79">
        <v>0.05</v>
      </c>
      <c r="AI65" s="85">
        <f>+AH65*AI73</f>
        <v>295070461.81325454</v>
      </c>
      <c r="AJ65" s="79">
        <v>0.05</v>
      </c>
      <c r="AK65" s="85">
        <f>+AJ65*AK73</f>
        <v>185896553.18627453</v>
      </c>
      <c r="AL65" s="79">
        <v>0.05</v>
      </c>
      <c r="AM65" s="85">
        <f>+AM73*AL65</f>
        <v>2234274935.8499999</v>
      </c>
    </row>
    <row r="66" spans="2:39" s="33" customFormat="1">
      <c r="B66" s="51"/>
      <c r="C66" s="76"/>
      <c r="D66" s="51"/>
      <c r="E66" s="51"/>
      <c r="F66" s="86"/>
      <c r="G66" s="81"/>
      <c r="H66" s="86"/>
      <c r="I66" s="87"/>
      <c r="J66" s="86"/>
      <c r="K66" s="87"/>
      <c r="L66" s="86"/>
      <c r="M66" s="87"/>
      <c r="N66" s="86"/>
      <c r="O66" s="87"/>
      <c r="P66" s="86"/>
      <c r="Q66" s="87"/>
      <c r="R66" s="86"/>
      <c r="S66" s="87"/>
      <c r="T66" s="86"/>
      <c r="U66" s="87"/>
      <c r="V66" s="86"/>
      <c r="W66" s="87"/>
      <c r="X66" s="86"/>
      <c r="Y66" s="87"/>
      <c r="Z66" s="86"/>
      <c r="AA66" s="87"/>
      <c r="AB66" s="86"/>
      <c r="AC66" s="87"/>
      <c r="AD66" s="86"/>
      <c r="AE66" s="87"/>
      <c r="AF66" s="86"/>
      <c r="AG66" s="87"/>
      <c r="AH66" s="86"/>
      <c r="AI66" s="87"/>
      <c r="AJ66" s="86"/>
      <c r="AK66" s="87"/>
      <c r="AL66" s="86"/>
      <c r="AM66" s="87"/>
    </row>
    <row r="67" spans="2:39" s="33" customFormat="1">
      <c r="B67" s="51"/>
      <c r="C67" s="76"/>
      <c r="D67" s="88"/>
      <c r="E67" s="88"/>
      <c r="F67" s="89"/>
      <c r="G67" s="81" t="s">
        <v>95</v>
      </c>
      <c r="H67" s="89">
        <f>H63+H65</f>
        <v>0.24659999999999999</v>
      </c>
      <c r="I67" s="85">
        <f>+ROUND(I63+I65,0)</f>
        <v>520813083</v>
      </c>
      <c r="J67" s="89">
        <f>J63+J65</f>
        <v>0.22499999999999998</v>
      </c>
      <c r="K67" s="85">
        <f>+ROUND(K63+K65,0)</f>
        <v>790302868</v>
      </c>
      <c r="L67" s="89">
        <f>L63+L65</f>
        <v>0.21870000000000001</v>
      </c>
      <c r="M67" s="85">
        <f>+ROUND(M63+M65,0)</f>
        <v>604671297</v>
      </c>
      <c r="N67" s="89">
        <f>N63+N65</f>
        <v>0.26340000000000002</v>
      </c>
      <c r="O67" s="85">
        <f>+ROUND(O63+O65,0)</f>
        <v>289843809</v>
      </c>
      <c r="P67" s="89">
        <f>P63+P65</f>
        <v>0.27750000000000002</v>
      </c>
      <c r="Q67" s="85">
        <f>+ROUND(Q63+Q65,0)</f>
        <v>339452781</v>
      </c>
      <c r="R67" s="89">
        <f>R63+R65</f>
        <v>0.21039999999999998</v>
      </c>
      <c r="S67" s="85">
        <f>+ROUND(S63+S65,0)</f>
        <v>1021514926</v>
      </c>
      <c r="T67" s="89">
        <f>T63+T65</f>
        <v>0.21900000000000003</v>
      </c>
      <c r="U67" s="85">
        <f>+ROUND(U63+U65,0)</f>
        <v>601940249</v>
      </c>
      <c r="V67" s="89">
        <f>V63+V65</f>
        <v>0.24259999999999998</v>
      </c>
      <c r="W67" s="85">
        <f>+ROUND(W63+W65,0)</f>
        <v>443768005</v>
      </c>
      <c r="X67" s="89">
        <f>X63+X65</f>
        <v>0.2303</v>
      </c>
      <c r="Y67" s="85">
        <f>+ROUND(Y63+Y65,0)</f>
        <v>623153205</v>
      </c>
      <c r="Z67" s="89">
        <f>Z63+Z65</f>
        <v>0.2273</v>
      </c>
      <c r="AA67" s="85">
        <f>+ROUND(AA63+AA65,0)</f>
        <v>531544756</v>
      </c>
      <c r="AB67" s="89">
        <f>AB63+AB65</f>
        <v>0.22439999999999999</v>
      </c>
      <c r="AC67" s="85">
        <f>+ROUND(AC63+AC65,0)</f>
        <v>675545226</v>
      </c>
      <c r="AD67" s="89">
        <f>AD63+AD65</f>
        <v>0.22150000000000003</v>
      </c>
      <c r="AE67" s="85">
        <f>+ROUND(AE63+AE65,0)</f>
        <v>578016395</v>
      </c>
      <c r="AF67" s="89">
        <f>AF63+AF65</f>
        <v>0.2177</v>
      </c>
      <c r="AG67" s="85">
        <f>+ROUND(AG63+AG65,0)</f>
        <v>887778338</v>
      </c>
      <c r="AH67" s="89">
        <f>AH63+AH65</f>
        <v>0.2082</v>
      </c>
      <c r="AI67" s="85">
        <f>+ROUND(AI63+AI65,0)</f>
        <v>1228673403</v>
      </c>
      <c r="AJ67" s="89">
        <f>AJ63+AJ65</f>
        <v>0.21450000000000002</v>
      </c>
      <c r="AK67" s="85">
        <f>+ROUND(AK63+AK65,0)</f>
        <v>797496213</v>
      </c>
      <c r="AL67" s="89">
        <f>AL63+AL65</f>
        <v>419631.37538435491</v>
      </c>
      <c r="AM67" s="85">
        <f>+ROUND(AM63+AM65,0)</f>
        <v>1.87514372863505E+16</v>
      </c>
    </row>
    <row r="68" spans="2:39" s="33" customFormat="1">
      <c r="B68" s="51"/>
      <c r="C68" s="76"/>
      <c r="D68" s="88"/>
      <c r="E68" s="88"/>
      <c r="F68" s="80"/>
      <c r="G68" s="83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89"/>
      <c r="AK68" s="89"/>
      <c r="AL68" s="89"/>
      <c r="AM68" s="89"/>
    </row>
    <row r="69" spans="2:39" s="33" customFormat="1">
      <c r="B69" s="51"/>
      <c r="C69" s="76"/>
      <c r="D69" s="88"/>
      <c r="E69" s="88"/>
      <c r="F69" s="80"/>
      <c r="G69" s="81" t="s">
        <v>96</v>
      </c>
      <c r="H69" s="89">
        <v>0.19</v>
      </c>
      <c r="I69" s="85">
        <f>+ROUND(I65*0.19,0)</f>
        <v>20063764</v>
      </c>
      <c r="J69" s="89">
        <v>0.19</v>
      </c>
      <c r="K69" s="85">
        <f>+ROUND(K65*0.19,0)</f>
        <v>33368343</v>
      </c>
      <c r="L69" s="89">
        <v>0.19</v>
      </c>
      <c r="M69" s="85">
        <f>+ROUND(M65*0.19,0)</f>
        <v>26266014</v>
      </c>
      <c r="N69" s="89">
        <v>0.19</v>
      </c>
      <c r="O69" s="85">
        <f>+ROUND(O65*0.19,0)</f>
        <v>10453744</v>
      </c>
      <c r="P69" s="89">
        <v>0.19</v>
      </c>
      <c r="Q69" s="85">
        <f>+ROUND(Q65*0.19,0)</f>
        <v>11620906</v>
      </c>
      <c r="R69" s="89">
        <v>0.19</v>
      </c>
      <c r="S69" s="85">
        <f>+ROUND(S65*0.19,0)</f>
        <v>46123535</v>
      </c>
      <c r="T69" s="89">
        <v>0.19</v>
      </c>
      <c r="U69" s="85">
        <f>+ROUND(U65*0.19,0)</f>
        <v>26111563</v>
      </c>
      <c r="V69" s="89">
        <v>0.19</v>
      </c>
      <c r="W69" s="85">
        <f>+ROUND(W65*0.19,0)</f>
        <v>17377560</v>
      </c>
      <c r="X69" s="89">
        <v>0.19</v>
      </c>
      <c r="Y69" s="85">
        <f>+ROUND(Y65*0.19,0)</f>
        <v>25705408</v>
      </c>
      <c r="Z69" s="89">
        <v>0.19</v>
      </c>
      <c r="AA69" s="85">
        <f>+ROUND(AA65*0.19,0)</f>
        <v>22215905</v>
      </c>
      <c r="AB69" s="89">
        <v>0.19</v>
      </c>
      <c r="AC69" s="85">
        <f>+ROUND(AC65*0.19,0)</f>
        <v>28599285</v>
      </c>
      <c r="AD69" s="89">
        <v>0.19</v>
      </c>
      <c r="AE69" s="85">
        <f>+ROUND(AE65*0.19,0)</f>
        <v>24790771</v>
      </c>
      <c r="AF69" s="89">
        <v>0.19</v>
      </c>
      <c r="AG69" s="85">
        <f>+ROUND(AG65*0.19,0)</f>
        <v>38740901</v>
      </c>
      <c r="AH69" s="89">
        <v>0.19</v>
      </c>
      <c r="AI69" s="85">
        <f>+ROUND(AI65*0.19,0)</f>
        <v>56063388</v>
      </c>
      <c r="AJ69" s="89">
        <v>0.19</v>
      </c>
      <c r="AK69" s="85">
        <f>+ROUND(AK65*0.19,0)</f>
        <v>35320345</v>
      </c>
      <c r="AL69" s="89">
        <v>0.19</v>
      </c>
      <c r="AM69" s="85">
        <f>+ROUND(AM65*0.19,0)</f>
        <v>424512238</v>
      </c>
    </row>
    <row r="70" spans="2:39" s="33" customFormat="1">
      <c r="B70" s="51"/>
      <c r="C70" s="76"/>
      <c r="D70" s="51"/>
      <c r="E70" s="51"/>
      <c r="F70" s="51"/>
      <c r="G70" s="83"/>
      <c r="H70" s="51"/>
      <c r="I70" s="87"/>
      <c r="J70" s="51"/>
      <c r="K70" s="87"/>
      <c r="L70" s="51"/>
      <c r="M70" s="87"/>
      <c r="N70" s="51"/>
      <c r="O70" s="87"/>
      <c r="P70" s="51"/>
      <c r="Q70" s="87"/>
      <c r="R70" s="51"/>
      <c r="S70" s="87"/>
      <c r="T70" s="51"/>
      <c r="U70" s="87"/>
      <c r="V70" s="51"/>
      <c r="W70" s="87"/>
      <c r="X70" s="51"/>
      <c r="Y70" s="87"/>
      <c r="Z70" s="51"/>
      <c r="AA70" s="87"/>
      <c r="AB70" s="51"/>
      <c r="AC70" s="87"/>
      <c r="AD70" s="51"/>
      <c r="AE70" s="87"/>
      <c r="AF70" s="51"/>
      <c r="AG70" s="87"/>
      <c r="AH70" s="51"/>
      <c r="AI70" s="87"/>
      <c r="AJ70" s="51"/>
      <c r="AK70" s="87"/>
      <c r="AL70" s="51"/>
      <c r="AM70" s="87"/>
    </row>
    <row r="71" spans="2:39" s="33" customFormat="1">
      <c r="B71" s="51"/>
      <c r="C71" s="76"/>
      <c r="D71" s="51"/>
      <c r="E71" s="51"/>
      <c r="F71" s="51"/>
      <c r="G71" s="81" t="s">
        <v>97</v>
      </c>
      <c r="H71" s="51"/>
      <c r="I71" s="85">
        <f>+I67+I69</f>
        <v>540876847</v>
      </c>
      <c r="J71" s="51"/>
      <c r="K71" s="85">
        <f>+K67+K69</f>
        <v>823671211</v>
      </c>
      <c r="L71" s="51"/>
      <c r="M71" s="85">
        <f>+M67+M69</f>
        <v>630937311</v>
      </c>
      <c r="N71" s="51"/>
      <c r="O71" s="85">
        <f>+O67+O69</f>
        <v>300297553</v>
      </c>
      <c r="P71" s="51"/>
      <c r="Q71" s="85">
        <f>+Q67+Q69</f>
        <v>351073687</v>
      </c>
      <c r="R71" s="51"/>
      <c r="S71" s="85">
        <f>+S67+S69</f>
        <v>1067638461</v>
      </c>
      <c r="T71" s="51"/>
      <c r="U71" s="85">
        <f>+U67+U69</f>
        <v>628051812</v>
      </c>
      <c r="V71" s="51"/>
      <c r="W71" s="85">
        <f>+W67+W69</f>
        <v>461145565</v>
      </c>
      <c r="X71" s="51"/>
      <c r="Y71" s="85">
        <f>+Y67+Y69</f>
        <v>648858613</v>
      </c>
      <c r="Z71" s="51"/>
      <c r="AA71" s="85">
        <f>+AA67+AA69</f>
        <v>553760661</v>
      </c>
      <c r="AB71" s="51"/>
      <c r="AC71" s="85">
        <f>+AC67+AC69</f>
        <v>704144511</v>
      </c>
      <c r="AD71" s="51"/>
      <c r="AE71" s="85">
        <f>+AE67+AE69</f>
        <v>602807166</v>
      </c>
      <c r="AF71" s="51"/>
      <c r="AG71" s="85">
        <f>+AG67+AG69</f>
        <v>926519239</v>
      </c>
      <c r="AH71" s="51"/>
      <c r="AI71" s="85">
        <f>+AI67+AI69</f>
        <v>1284736791</v>
      </c>
      <c r="AJ71" s="51"/>
      <c r="AK71" s="85">
        <f>+AK67+AK69</f>
        <v>832816558</v>
      </c>
      <c r="AL71" s="51"/>
      <c r="AM71" s="85">
        <f>+AM67+AM69</f>
        <v>1.8751437710862736E+16</v>
      </c>
    </row>
    <row r="72" spans="2:39" s="33" customFormat="1">
      <c r="B72" s="40"/>
      <c r="C72" s="40"/>
      <c r="D72" s="40"/>
      <c r="E72" s="40"/>
      <c r="F72" s="40"/>
      <c r="G72" s="40"/>
      <c r="H72" s="40"/>
      <c r="I72" s="132">
        <f>+H67+(H65*H69)+1</f>
        <v>1.2561</v>
      </c>
      <c r="J72" s="40"/>
      <c r="K72" s="132">
        <f>+J67+(J65*J69)+1</f>
        <v>1.2344999999999999</v>
      </c>
      <c r="L72" s="40"/>
      <c r="M72" s="132">
        <f>+L67+(L65*L69)+1</f>
        <v>1.2282</v>
      </c>
      <c r="N72" s="40"/>
      <c r="O72" s="132">
        <f>+N67+(N65*N69)+1</f>
        <v>1.2728999999999999</v>
      </c>
      <c r="P72" s="40"/>
      <c r="Q72" s="132">
        <f>+P67+(P65*P69)+1</f>
        <v>1.2869999999999999</v>
      </c>
      <c r="R72" s="40"/>
      <c r="S72" s="132">
        <f>+R67+(R65*R69)+1</f>
        <v>1.2199</v>
      </c>
      <c r="T72" s="40"/>
      <c r="U72" s="132">
        <f>+T67+(T65*T69)+1</f>
        <v>1.2284999999999999</v>
      </c>
      <c r="V72" s="40"/>
      <c r="W72" s="132">
        <f>+V67+(V65*V69)+1</f>
        <v>1.2521</v>
      </c>
      <c r="X72" s="40"/>
      <c r="Y72" s="132">
        <f>+X67+(X65*X69)+1</f>
        <v>1.2398</v>
      </c>
      <c r="Z72" s="40"/>
      <c r="AA72" s="132">
        <f>+Z67+(Z65*Z69)+1</f>
        <v>1.2368000000000001</v>
      </c>
      <c r="AB72" s="40"/>
      <c r="AC72" s="132">
        <f>+AB67+(AB65*AB69)+1</f>
        <v>1.2339</v>
      </c>
      <c r="AD72" s="40"/>
      <c r="AE72" s="132">
        <f>+AD67+(AD65*AD69)+1</f>
        <v>1.2310000000000001</v>
      </c>
      <c r="AF72" s="40"/>
      <c r="AG72" s="132">
        <f>+AF67+(AF65*AF69)+1</f>
        <v>1.2272000000000001</v>
      </c>
      <c r="AH72" s="40"/>
      <c r="AI72" s="132">
        <f>+AH67+(AH65*AH69)+1</f>
        <v>1.2177</v>
      </c>
      <c r="AJ72" s="40"/>
      <c r="AK72" s="132">
        <f>+AJ67+(AJ65*AJ69)+1</f>
        <v>1.224</v>
      </c>
      <c r="AL72" s="40"/>
      <c r="AM72" s="40"/>
    </row>
    <row r="73" spans="2:39" s="33" customFormat="1">
      <c r="B73" s="40"/>
      <c r="C73" s="40"/>
      <c r="H73" s="127" t="s">
        <v>98</v>
      </c>
      <c r="I73" s="91">
        <f>+I78/I72</f>
        <v>2111975196.2423375</v>
      </c>
      <c r="J73" s="127" t="s">
        <v>98</v>
      </c>
      <c r="K73" s="91">
        <f>+K78/K72</f>
        <v>3512457190.7654924</v>
      </c>
      <c r="L73" s="127" t="s">
        <v>98</v>
      </c>
      <c r="M73" s="91">
        <f>+M78/M72</f>
        <v>2764843606.0902133</v>
      </c>
      <c r="N73" s="127" t="s">
        <v>98</v>
      </c>
      <c r="O73" s="91">
        <f>+O78/O72</f>
        <v>1100394111.0849242</v>
      </c>
      <c r="P73" s="127" t="s">
        <v>98</v>
      </c>
      <c r="Q73" s="91">
        <f>+Q78/Q72</f>
        <v>1223253264.9572651</v>
      </c>
      <c r="R73" s="127" t="s">
        <v>98</v>
      </c>
      <c r="S73" s="91">
        <f>+S78/S72</f>
        <v>4855108965.4889746</v>
      </c>
      <c r="T73" s="127" t="s">
        <v>98</v>
      </c>
      <c r="U73" s="91">
        <f>+U78/U72</f>
        <v>2748585611.721612</v>
      </c>
      <c r="V73" s="127" t="s">
        <v>98</v>
      </c>
      <c r="W73" s="91">
        <f>+W78/W72</f>
        <v>1829216836.5146554</v>
      </c>
      <c r="X73" s="127" t="s">
        <v>98</v>
      </c>
      <c r="Y73" s="91">
        <f>+Y78/Y72</f>
        <v>2705832413.2924666</v>
      </c>
      <c r="Z73" s="127" t="s">
        <v>98</v>
      </c>
      <c r="AA73" s="91">
        <f>+AA78/AA72</f>
        <v>2338516305.7891331</v>
      </c>
      <c r="AB73" s="127" t="s">
        <v>98</v>
      </c>
      <c r="AC73" s="91">
        <f>+AC78/AC72</f>
        <v>3010451095.7127805</v>
      </c>
      <c r="AD73" s="127" t="s">
        <v>98</v>
      </c>
      <c r="AE73" s="91">
        <f>+AE78/AE72</f>
        <v>2609554830.2193336</v>
      </c>
      <c r="AF73" s="127" t="s">
        <v>98</v>
      </c>
      <c r="AG73" s="91">
        <f>+AG78/AG72</f>
        <v>4077989609.6805735</v>
      </c>
      <c r="AH73" s="127" t="s">
        <v>98</v>
      </c>
      <c r="AI73" s="91">
        <f>+AI78/AI72</f>
        <v>5901409236.26509</v>
      </c>
      <c r="AJ73" s="127" t="s">
        <v>98</v>
      </c>
      <c r="AK73" s="91">
        <f>+AK78/AK72</f>
        <v>3717931063.7254901</v>
      </c>
      <c r="AL73" s="90"/>
      <c r="AM73" s="91">
        <v>44685498717</v>
      </c>
    </row>
    <row r="74" spans="2:39" s="33" customFormat="1">
      <c r="B74" s="40"/>
      <c r="C74" s="40"/>
      <c r="H74" s="127" t="s">
        <v>99</v>
      </c>
      <c r="I74" s="91">
        <f>+I63</f>
        <v>415214323.58124352</v>
      </c>
      <c r="J74" s="127" t="s">
        <v>99</v>
      </c>
      <c r="K74" s="91">
        <f>+K63</f>
        <v>614680008.38396108</v>
      </c>
      <c r="L74" s="127" t="s">
        <v>99</v>
      </c>
      <c r="M74" s="91">
        <f>+M63</f>
        <v>466429116.34741896</v>
      </c>
      <c r="N74" s="127" t="s">
        <v>99</v>
      </c>
      <c r="O74" s="91">
        <f>+O63</f>
        <v>234824103.30552283</v>
      </c>
      <c r="P74" s="127" t="s">
        <v>99</v>
      </c>
      <c r="Q74" s="91">
        <f>+Q63</f>
        <v>278290117.77777785</v>
      </c>
      <c r="R74" s="127" t="s">
        <v>99</v>
      </c>
      <c r="S74" s="91">
        <f>+S63</f>
        <v>778759478.06443143</v>
      </c>
      <c r="T74" s="127" t="s">
        <v>99</v>
      </c>
      <c r="U74" s="91">
        <f>+U63</f>
        <v>464510968.38095248</v>
      </c>
      <c r="V74" s="127" t="s">
        <v>99</v>
      </c>
      <c r="W74" s="91">
        <f>+W63</f>
        <v>352307162.7127226</v>
      </c>
      <c r="X74" s="127" t="s">
        <v>99</v>
      </c>
      <c r="Y74" s="91">
        <f>+Y63</f>
        <v>487861584.11663169</v>
      </c>
      <c r="Z74" s="127" t="s">
        <v>99</v>
      </c>
      <c r="AA74" s="91">
        <f>+AA63</f>
        <v>414618941.01641333</v>
      </c>
      <c r="AB74" s="127" t="s">
        <v>99</v>
      </c>
      <c r="AC74" s="91">
        <f>+AC63</f>
        <v>525022671.09230894</v>
      </c>
      <c r="AD74" s="127" t="s">
        <v>99</v>
      </c>
      <c r="AE74" s="91">
        <f>+AE63</f>
        <v>447538653.38261575</v>
      </c>
      <c r="AF74" s="127" t="s">
        <v>99</v>
      </c>
      <c r="AG74" s="91">
        <f>+AG63</f>
        <v>683878857.54343212</v>
      </c>
      <c r="AH74" s="127" t="s">
        <v>99</v>
      </c>
      <c r="AI74" s="91">
        <f>+AI63</f>
        <v>933602941.17713726</v>
      </c>
      <c r="AJ74" s="127" t="s">
        <v>99</v>
      </c>
      <c r="AK74" s="91">
        <f>+AK63</f>
        <v>611599659.98284316</v>
      </c>
      <c r="AL74" s="90"/>
      <c r="AM74" s="91">
        <v>7520569434</v>
      </c>
    </row>
    <row r="75" spans="2:39" s="33" customFormat="1">
      <c r="B75" s="40"/>
      <c r="C75" s="40"/>
      <c r="H75" s="127" t="s">
        <v>100</v>
      </c>
      <c r="I75" s="91">
        <f>+I65</f>
        <v>105598759.81211688</v>
      </c>
      <c r="J75" s="127" t="s">
        <v>100</v>
      </c>
      <c r="K75" s="91">
        <f>+K65</f>
        <v>175622859.53827465</v>
      </c>
      <c r="L75" s="127" t="s">
        <v>100</v>
      </c>
      <c r="M75" s="91">
        <f>+M65</f>
        <v>138242180.30451068</v>
      </c>
      <c r="N75" s="127" t="s">
        <v>100</v>
      </c>
      <c r="O75" s="91">
        <f>+O65</f>
        <v>55019705.554246217</v>
      </c>
      <c r="P75" s="127" t="s">
        <v>100</v>
      </c>
      <c r="Q75" s="91">
        <f>+Q65</f>
        <v>61162663.247863263</v>
      </c>
      <c r="R75" s="127" t="s">
        <v>100</v>
      </c>
      <c r="S75" s="91">
        <f>+S65</f>
        <v>242755448.27444875</v>
      </c>
      <c r="T75" s="127" t="s">
        <v>100</v>
      </c>
      <c r="U75" s="91">
        <f>+U65</f>
        <v>137429280.58608061</v>
      </c>
      <c r="V75" s="127" t="s">
        <v>100</v>
      </c>
      <c r="W75" s="91">
        <f>+W65</f>
        <v>91460841.825732768</v>
      </c>
      <c r="X75" s="127" t="s">
        <v>100</v>
      </c>
      <c r="Y75" s="91">
        <f>+Y65</f>
        <v>135291620.66462335</v>
      </c>
      <c r="Z75" s="127" t="s">
        <v>100</v>
      </c>
      <c r="AA75" s="91">
        <f>+AA65</f>
        <v>116925815.28945667</v>
      </c>
      <c r="AB75" s="127" t="s">
        <v>100</v>
      </c>
      <c r="AC75" s="91">
        <f>+AC65</f>
        <v>150522554.78563902</v>
      </c>
      <c r="AD75" s="127" t="s">
        <v>100</v>
      </c>
      <c r="AE75" s="91">
        <f>+AE65</f>
        <v>130477741.51096669</v>
      </c>
      <c r="AF75" s="127" t="s">
        <v>100</v>
      </c>
      <c r="AG75" s="91">
        <f>+AG65</f>
        <v>203899480.4840287</v>
      </c>
      <c r="AH75" s="127" t="s">
        <v>100</v>
      </c>
      <c r="AI75" s="91">
        <f>+AI65</f>
        <v>295070461.81325454</v>
      </c>
      <c r="AJ75" s="127" t="s">
        <v>100</v>
      </c>
      <c r="AK75" s="91">
        <f>+AK65</f>
        <v>185896553.18627453</v>
      </c>
      <c r="AL75" s="90"/>
      <c r="AM75" s="91">
        <v>2234274936</v>
      </c>
    </row>
    <row r="76" spans="2:39" s="33" customFormat="1">
      <c r="B76" s="40"/>
      <c r="C76" s="40"/>
      <c r="H76" s="127" t="s">
        <v>101</v>
      </c>
      <c r="I76" s="91">
        <f>+I69</f>
        <v>20063764</v>
      </c>
      <c r="J76" s="127" t="s">
        <v>101</v>
      </c>
      <c r="K76" s="91">
        <f>+K69</f>
        <v>33368343</v>
      </c>
      <c r="L76" s="127" t="s">
        <v>101</v>
      </c>
      <c r="M76" s="91">
        <f>+M69</f>
        <v>26266014</v>
      </c>
      <c r="N76" s="127" t="s">
        <v>101</v>
      </c>
      <c r="O76" s="91">
        <f>+O69</f>
        <v>10453744</v>
      </c>
      <c r="P76" s="127" t="s">
        <v>101</v>
      </c>
      <c r="Q76" s="91">
        <f>+Q69</f>
        <v>11620906</v>
      </c>
      <c r="R76" s="127" t="s">
        <v>101</v>
      </c>
      <c r="S76" s="91">
        <f>+S69</f>
        <v>46123535</v>
      </c>
      <c r="T76" s="127" t="s">
        <v>101</v>
      </c>
      <c r="U76" s="91">
        <f>+U69</f>
        <v>26111563</v>
      </c>
      <c r="V76" s="127" t="s">
        <v>101</v>
      </c>
      <c r="W76" s="91">
        <f>+W69</f>
        <v>17377560</v>
      </c>
      <c r="X76" s="127" t="s">
        <v>101</v>
      </c>
      <c r="Y76" s="91">
        <f>+Y69</f>
        <v>25705408</v>
      </c>
      <c r="Z76" s="127" t="s">
        <v>101</v>
      </c>
      <c r="AA76" s="91">
        <f>+AA69</f>
        <v>22215905</v>
      </c>
      <c r="AB76" s="127" t="s">
        <v>101</v>
      </c>
      <c r="AC76" s="91">
        <f>+AC69</f>
        <v>28599285</v>
      </c>
      <c r="AD76" s="127" t="s">
        <v>101</v>
      </c>
      <c r="AE76" s="91">
        <f>+AE69</f>
        <v>24790771</v>
      </c>
      <c r="AF76" s="127" t="s">
        <v>101</v>
      </c>
      <c r="AG76" s="91">
        <f>+AG69</f>
        <v>38740901</v>
      </c>
      <c r="AH76" s="127" t="s">
        <v>101</v>
      </c>
      <c r="AI76" s="91">
        <f>+AI69</f>
        <v>56063388</v>
      </c>
      <c r="AJ76" s="127" t="s">
        <v>101</v>
      </c>
      <c r="AK76" s="91">
        <f>+AK69</f>
        <v>35320345</v>
      </c>
      <c r="AL76" s="90"/>
      <c r="AM76" s="91">
        <v>424512238</v>
      </c>
    </row>
    <row r="77" spans="2:39" s="33" customFormat="1">
      <c r="B77" s="40"/>
      <c r="C77" s="40"/>
      <c r="H77" s="128"/>
      <c r="I77" s="133">
        <f>+SUM(I73:I76)</f>
        <v>2652852043.6356978</v>
      </c>
      <c r="J77" s="128"/>
      <c r="K77" s="133">
        <f>+SUM(K73:K76)</f>
        <v>4336128401.6877279</v>
      </c>
      <c r="L77" s="128"/>
      <c r="M77" s="133">
        <f>+SUM(M73:M76)</f>
        <v>3395780916.7421427</v>
      </c>
      <c r="N77" s="128"/>
      <c r="O77" s="133">
        <f>+SUM(O73:O76)</f>
        <v>1400691663.9446933</v>
      </c>
      <c r="P77" s="128"/>
      <c r="Q77" s="133">
        <f>+SUM(Q73:Q76)</f>
        <v>1574326951.9829063</v>
      </c>
      <c r="R77" s="128"/>
      <c r="S77" s="133">
        <f>+SUM(S73:S76)</f>
        <v>5922747426.8278542</v>
      </c>
      <c r="T77" s="128"/>
      <c r="U77" s="133">
        <f>+SUM(U73:U76)</f>
        <v>3376637423.6886449</v>
      </c>
      <c r="V77" s="128"/>
      <c r="W77" s="133">
        <f>+SUM(W73:W76)</f>
        <v>2290362401.0531106</v>
      </c>
      <c r="X77" s="128"/>
      <c r="Y77" s="133">
        <f>+SUM(Y73:Y76)</f>
        <v>3354691026.0737214</v>
      </c>
      <c r="Z77" s="128"/>
      <c r="AA77" s="133">
        <f>+SUM(AA73:AA76)</f>
        <v>2892276967.0950031</v>
      </c>
      <c r="AB77" s="128"/>
      <c r="AC77" s="133">
        <f>+SUM(AC73:AC76)</f>
        <v>3714595606.5907283</v>
      </c>
      <c r="AD77" s="128"/>
      <c r="AE77" s="133">
        <f>+SUM(AE73:AE76)</f>
        <v>3212361996.112916</v>
      </c>
      <c r="AF77" s="128"/>
      <c r="AG77" s="133">
        <f>+SUM(AG73:AG76)</f>
        <v>5004508848.7080345</v>
      </c>
      <c r="AH77" s="128"/>
      <c r="AI77" s="133">
        <f>+SUM(AI73:AI76)</f>
        <v>7186146027.2554817</v>
      </c>
      <c r="AJ77" s="128"/>
      <c r="AK77" s="133">
        <f>+SUM(AK73:AK76)</f>
        <v>4550747621.8946075</v>
      </c>
      <c r="AL77" s="4"/>
      <c r="AM77" s="4"/>
    </row>
    <row r="78" spans="2:39" s="33" customFormat="1">
      <c r="B78" s="40"/>
      <c r="C78" s="40"/>
      <c r="H78" s="129" t="s">
        <v>102</v>
      </c>
      <c r="I78" s="93">
        <f>+'DETALLE PRESUPUESTO OFICIAL'!D10</f>
        <v>2652852044</v>
      </c>
      <c r="J78" s="129" t="s">
        <v>102</v>
      </c>
      <c r="K78" s="93">
        <f>+'DETALLE PRESUPUESTO OFICIAL'!D22</f>
        <v>4336128402</v>
      </c>
      <c r="L78" s="129" t="s">
        <v>102</v>
      </c>
      <c r="M78" s="93">
        <f>+'DETALLE PRESUPUESTO OFICIAL'!D32</f>
        <v>3395780917</v>
      </c>
      <c r="N78" s="129" t="s">
        <v>102</v>
      </c>
      <c r="O78" s="93">
        <f>+'DETALLE PRESUPUESTO OFICIAL'!D42</f>
        <v>1400691664</v>
      </c>
      <c r="P78" s="129" t="s">
        <v>102</v>
      </c>
      <c r="Q78" s="93">
        <f>+'DETALLE PRESUPUESTO OFICIAL'!D53</f>
        <v>1574326952</v>
      </c>
      <c r="R78" s="129" t="s">
        <v>102</v>
      </c>
      <c r="S78" s="93">
        <f>+'DETALLE PRESUPUESTO OFICIAL'!D63</f>
        <v>5922747427</v>
      </c>
      <c r="T78" s="129" t="s">
        <v>102</v>
      </c>
      <c r="U78" s="93">
        <f>+'DETALLE PRESUPUESTO OFICIAL'!D74</f>
        <v>3376637424</v>
      </c>
      <c r="V78" s="129" t="s">
        <v>102</v>
      </c>
      <c r="W78" s="93">
        <f>+'DETALLE PRESUPUESTO OFICIAL'!D85</f>
        <v>2290362401</v>
      </c>
      <c r="X78" s="129" t="s">
        <v>102</v>
      </c>
      <c r="Y78" s="93">
        <f>+'DETALLE PRESUPUESTO OFICIAL'!D95</f>
        <v>3354691026</v>
      </c>
      <c r="Z78" s="129" t="s">
        <v>102</v>
      </c>
      <c r="AA78" s="93">
        <f>+'DETALLE PRESUPUESTO OFICIAL'!D106</f>
        <v>2892276967</v>
      </c>
      <c r="AB78" s="129" t="s">
        <v>102</v>
      </c>
      <c r="AC78" s="93">
        <f>+'DETALLE PRESUPUESTO OFICIAL'!D118</f>
        <v>3714595607</v>
      </c>
      <c r="AD78" s="129" t="s">
        <v>102</v>
      </c>
      <c r="AE78" s="93">
        <f>+'DETALLE PRESUPUESTO OFICIAL'!D128</f>
        <v>3212361996</v>
      </c>
      <c r="AF78" s="129" t="s">
        <v>102</v>
      </c>
      <c r="AG78" s="93">
        <f>+'DETALLE PRESUPUESTO OFICIAL'!D143</f>
        <v>5004508849</v>
      </c>
      <c r="AH78" s="129" t="s">
        <v>102</v>
      </c>
      <c r="AI78" s="93">
        <f>+'DETALLE PRESUPUESTO OFICIAL'!D155</f>
        <v>7186146027</v>
      </c>
      <c r="AJ78" s="129" t="s">
        <v>102</v>
      </c>
      <c r="AK78" s="93">
        <f>+'DETALLE PRESUPUESTO OFICIAL'!D169</f>
        <v>4550747622</v>
      </c>
      <c r="AL78" s="92"/>
      <c r="AM78" s="93">
        <v>54864855325</v>
      </c>
    </row>
    <row r="79" spans="2:39" s="33" customFormat="1">
      <c r="B79" s="40"/>
      <c r="C79" s="40"/>
      <c r="D79" s="40"/>
      <c r="E79" s="40"/>
      <c r="F79" s="40"/>
      <c r="H79" s="13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</row>
  </sheetData>
  <mergeCells count="20">
    <mergeCell ref="W11:W13"/>
    <mergeCell ref="Y11:Y13"/>
    <mergeCell ref="AA11:AA13"/>
    <mergeCell ref="AC11:AC13"/>
    <mergeCell ref="AE11:AE13"/>
    <mergeCell ref="AG11:AG13"/>
    <mergeCell ref="AI11:AI13"/>
    <mergeCell ref="AK11:AK13"/>
    <mergeCell ref="C3:AM3"/>
    <mergeCell ref="C5:AM5"/>
    <mergeCell ref="C6:AM6"/>
    <mergeCell ref="C7:AM7"/>
    <mergeCell ref="AM11:AM13"/>
    <mergeCell ref="I11:I13"/>
    <mergeCell ref="K11:K13"/>
    <mergeCell ref="M11:M13"/>
    <mergeCell ref="O11:O13"/>
    <mergeCell ref="Q11:Q13"/>
    <mergeCell ref="S11:S13"/>
    <mergeCell ref="U11:U13"/>
  </mergeCells>
  <pageMargins left="0.7" right="0.7" top="0.75" bottom="0.75" header="0.3" footer="0.3"/>
  <pageSetup scale="2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B2:K79"/>
  <sheetViews>
    <sheetView view="pageBreakPreview" topLeftCell="A46" zoomScale="55" zoomScaleNormal="90" zoomScaleSheetLayoutView="55" workbookViewId="0">
      <selection activeCell="I72" sqref="I72"/>
    </sheetView>
  </sheetViews>
  <sheetFormatPr baseColWidth="10" defaultColWidth="11.42578125" defaultRowHeight="12.75"/>
  <cols>
    <col min="1" max="1" width="11.42578125" style="5"/>
    <col min="2" max="2" width="11.5703125" style="4" bestFit="1" customWidth="1"/>
    <col min="3" max="3" width="42" style="4" customWidth="1"/>
    <col min="4" max="4" width="13.5703125" style="4" customWidth="1"/>
    <col min="5" max="5" width="14.42578125" style="4" customWidth="1"/>
    <col min="6" max="6" width="18.42578125" style="4" customWidth="1"/>
    <col min="7" max="7" width="30.42578125" style="4" customWidth="1"/>
    <col min="8" max="8" width="19.85546875" style="4" customWidth="1"/>
    <col min="9" max="9" width="24.42578125" style="4" customWidth="1"/>
    <col min="10" max="11" width="11.42578125" style="4"/>
    <col min="12" max="16384" width="11.42578125" style="5"/>
  </cols>
  <sheetData>
    <row r="2" spans="2:9">
      <c r="B2" s="1"/>
      <c r="C2" s="1"/>
      <c r="D2" s="2"/>
      <c r="E2" s="2"/>
      <c r="F2" s="2"/>
      <c r="G2" s="3"/>
      <c r="H2" s="3"/>
      <c r="I2" s="3"/>
    </row>
    <row r="3" spans="2:9">
      <c r="B3" s="1"/>
      <c r="C3" s="155" t="s">
        <v>0</v>
      </c>
      <c r="D3" s="155"/>
      <c r="E3" s="155"/>
      <c r="F3" s="155"/>
      <c r="G3" s="155"/>
      <c r="H3" s="155"/>
      <c r="I3" s="155"/>
    </row>
    <row r="4" spans="2:9">
      <c r="B4" s="1"/>
      <c r="C4" s="1"/>
      <c r="D4" s="2"/>
      <c r="E4" s="2"/>
      <c r="F4" s="2"/>
      <c r="G4" s="3"/>
      <c r="H4" s="3"/>
      <c r="I4" s="3"/>
    </row>
    <row r="5" spans="2:9">
      <c r="B5" s="1"/>
      <c r="C5" s="155" t="s">
        <v>1</v>
      </c>
      <c r="D5" s="155"/>
      <c r="E5" s="155"/>
      <c r="F5" s="155"/>
      <c r="G5" s="155"/>
      <c r="H5" s="155"/>
      <c r="I5" s="155"/>
    </row>
    <row r="6" spans="2:9" ht="24.75" customHeight="1">
      <c r="B6" s="1"/>
      <c r="C6" s="156" t="s">
        <v>2</v>
      </c>
      <c r="D6" s="156"/>
      <c r="E6" s="156"/>
      <c r="F6" s="156"/>
      <c r="G6" s="156"/>
      <c r="H6" s="156"/>
      <c r="I6" s="156"/>
    </row>
    <row r="7" spans="2:9">
      <c r="B7" s="1"/>
      <c r="C7" s="155" t="s">
        <v>3</v>
      </c>
      <c r="D7" s="155"/>
      <c r="E7" s="155"/>
      <c r="F7" s="155"/>
      <c r="G7" s="155"/>
      <c r="H7" s="155"/>
      <c r="I7" s="155"/>
    </row>
    <row r="8" spans="2:9">
      <c r="B8" s="1"/>
      <c r="C8" s="136"/>
      <c r="D8" s="136"/>
      <c r="E8" s="136"/>
      <c r="F8" s="136"/>
      <c r="G8" s="136"/>
      <c r="H8" s="136"/>
      <c r="I8" s="136"/>
    </row>
    <row r="9" spans="2:9">
      <c r="B9" s="1"/>
      <c r="C9" s="136"/>
      <c r="D9" s="136"/>
      <c r="E9" s="136"/>
      <c r="F9" s="136"/>
      <c r="G9" s="136"/>
      <c r="H9" s="136"/>
      <c r="I9" s="136"/>
    </row>
    <row r="10" spans="2:9">
      <c r="D10" s="136"/>
      <c r="E10" s="136"/>
      <c r="F10" s="136"/>
      <c r="G10" s="136"/>
    </row>
    <row r="11" spans="2:9" ht="25.5">
      <c r="B11" s="136" t="s">
        <v>4</v>
      </c>
      <c r="C11" s="7">
        <v>4.5</v>
      </c>
      <c r="D11" s="8"/>
      <c r="E11" s="8"/>
      <c r="F11" s="8"/>
      <c r="G11" s="8"/>
      <c r="H11" s="9" t="s">
        <v>5</v>
      </c>
      <c r="I11" s="157" t="s">
        <v>21</v>
      </c>
    </row>
    <row r="12" spans="2:9" ht="40.5" customHeight="1">
      <c r="B12" s="12"/>
      <c r="C12" s="12"/>
      <c r="D12" s="12"/>
      <c r="E12" s="12"/>
      <c r="F12" s="13"/>
      <c r="G12" s="14" t="s">
        <v>22</v>
      </c>
      <c r="H12" s="9">
        <v>3</v>
      </c>
      <c r="I12" s="158"/>
    </row>
    <row r="13" spans="2:9" ht="26.25" customHeight="1">
      <c r="B13" s="16"/>
      <c r="C13" s="17" t="s">
        <v>23</v>
      </c>
      <c r="D13" s="9" t="s">
        <v>24</v>
      </c>
      <c r="E13" s="9" t="s">
        <v>4</v>
      </c>
      <c r="F13" s="9" t="s">
        <v>25</v>
      </c>
      <c r="G13" s="17" t="s">
        <v>26</v>
      </c>
      <c r="H13" s="9" t="s">
        <v>27</v>
      </c>
      <c r="I13" s="159"/>
    </row>
    <row r="14" spans="2:9">
      <c r="B14" s="18">
        <v>1</v>
      </c>
      <c r="C14" s="14" t="s">
        <v>28</v>
      </c>
      <c r="D14" s="19"/>
      <c r="E14" s="19"/>
      <c r="F14" s="19"/>
      <c r="G14" s="19"/>
      <c r="H14" s="19"/>
      <c r="I14" s="22"/>
    </row>
    <row r="15" spans="2:9">
      <c r="B15" s="23">
        <v>1.1000000000000001</v>
      </c>
      <c r="C15" s="24" t="s">
        <v>29</v>
      </c>
      <c r="D15" s="25" t="s">
        <v>30</v>
      </c>
      <c r="E15" s="25">
        <f t="shared" ref="E15:E20" si="0">+$C$11</f>
        <v>4.5</v>
      </c>
      <c r="F15" s="26">
        <v>1</v>
      </c>
      <c r="G15" s="27">
        <v>5000000</v>
      </c>
      <c r="H15" s="28">
        <v>1</v>
      </c>
      <c r="I15" s="30">
        <f>+$E15*$F15*$G15*H15</f>
        <v>22500000</v>
      </c>
    </row>
    <row r="16" spans="2:9" ht="16.5" customHeight="1">
      <c r="B16" s="23">
        <v>1.2</v>
      </c>
      <c r="C16" s="24" t="s">
        <v>31</v>
      </c>
      <c r="D16" s="25" t="s">
        <v>30</v>
      </c>
      <c r="E16" s="25">
        <f t="shared" si="0"/>
        <v>4.5</v>
      </c>
      <c r="F16" s="26">
        <v>1</v>
      </c>
      <c r="G16" s="27">
        <v>2500000</v>
      </c>
      <c r="H16" s="28">
        <f>+H12</f>
        <v>3</v>
      </c>
      <c r="I16" s="30">
        <f t="shared" ref="I16:I20" si="1">+$E16*$F16*$G16*H16</f>
        <v>33750000</v>
      </c>
    </row>
    <row r="17" spans="2:9" ht="17.25" customHeight="1">
      <c r="B17" s="23">
        <v>1.3</v>
      </c>
      <c r="C17" s="24" t="s">
        <v>32</v>
      </c>
      <c r="D17" s="25" t="s">
        <v>30</v>
      </c>
      <c r="E17" s="25">
        <f t="shared" si="0"/>
        <v>4.5</v>
      </c>
      <c r="F17" s="26">
        <v>1</v>
      </c>
      <c r="G17" s="27">
        <v>2000000</v>
      </c>
      <c r="H17" s="28">
        <v>1</v>
      </c>
      <c r="I17" s="30">
        <f t="shared" si="1"/>
        <v>9000000</v>
      </c>
    </row>
    <row r="18" spans="2:9" ht="18" customHeight="1">
      <c r="B18" s="23">
        <v>1.4</v>
      </c>
      <c r="C18" s="24" t="s">
        <v>33</v>
      </c>
      <c r="D18" s="25" t="s">
        <v>30</v>
      </c>
      <c r="E18" s="25">
        <f t="shared" si="0"/>
        <v>4.5</v>
      </c>
      <c r="F18" s="26">
        <v>1</v>
      </c>
      <c r="G18" s="27">
        <v>2000000</v>
      </c>
      <c r="H18" s="28">
        <v>1</v>
      </c>
      <c r="I18" s="30">
        <f t="shared" si="1"/>
        <v>9000000</v>
      </c>
    </row>
    <row r="19" spans="2:9" ht="20.25" customHeight="1">
      <c r="B19" s="23">
        <v>1.5</v>
      </c>
      <c r="C19" s="24" t="s">
        <v>34</v>
      </c>
      <c r="D19" s="25" t="s">
        <v>30</v>
      </c>
      <c r="E19" s="25">
        <f t="shared" si="0"/>
        <v>4.5</v>
      </c>
      <c r="F19" s="26">
        <v>1</v>
      </c>
      <c r="G19" s="27">
        <v>2000000</v>
      </c>
      <c r="H19" s="28">
        <v>1</v>
      </c>
      <c r="I19" s="30">
        <f t="shared" si="1"/>
        <v>9000000</v>
      </c>
    </row>
    <row r="20" spans="2:9" s="33" customFormat="1" ht="25.5">
      <c r="B20" s="23">
        <v>1.6</v>
      </c>
      <c r="C20" s="32" t="s">
        <v>35</v>
      </c>
      <c r="D20" s="25" t="s">
        <v>30</v>
      </c>
      <c r="E20" s="25">
        <f t="shared" si="0"/>
        <v>4.5</v>
      </c>
      <c r="F20" s="26">
        <v>1</v>
      </c>
      <c r="G20" s="27">
        <v>1750000</v>
      </c>
      <c r="H20" s="28">
        <v>1</v>
      </c>
      <c r="I20" s="30">
        <f t="shared" si="1"/>
        <v>7875000</v>
      </c>
    </row>
    <row r="21" spans="2:9" s="33" customFormat="1">
      <c r="B21" s="16"/>
      <c r="C21" s="14" t="s">
        <v>36</v>
      </c>
      <c r="D21" s="34"/>
      <c r="E21" s="34"/>
      <c r="F21" s="35"/>
      <c r="G21" s="36"/>
      <c r="H21" s="35"/>
      <c r="I21" s="39">
        <f>SUM(I15:I20)</f>
        <v>91125000</v>
      </c>
    </row>
    <row r="22" spans="2:9" s="33" customFormat="1">
      <c r="B22" s="40"/>
      <c r="C22" s="40"/>
      <c r="D22" s="40"/>
      <c r="E22" s="40"/>
      <c r="F22" s="40"/>
      <c r="G22" s="40"/>
      <c r="H22" s="40"/>
      <c r="I22" s="40"/>
    </row>
    <row r="23" spans="2:9" s="33" customFormat="1">
      <c r="B23" s="18">
        <v>2</v>
      </c>
      <c r="C23" s="14" t="s">
        <v>37</v>
      </c>
      <c r="D23" s="19"/>
      <c r="E23" s="19"/>
      <c r="F23" s="19"/>
      <c r="G23" s="19"/>
      <c r="H23" s="19"/>
      <c r="I23" s="22"/>
    </row>
    <row r="24" spans="2:9" s="33" customFormat="1">
      <c r="B24" s="42" t="s">
        <v>38</v>
      </c>
      <c r="C24" s="43" t="s">
        <v>39</v>
      </c>
      <c r="D24" s="44" t="s">
        <v>30</v>
      </c>
      <c r="E24" s="44">
        <f>+$C$11</f>
        <v>4.5</v>
      </c>
      <c r="F24" s="45"/>
      <c r="G24" s="46">
        <v>250000</v>
      </c>
      <c r="H24" s="45">
        <f t="shared" ref="H24" si="2">+H16</f>
        <v>3</v>
      </c>
      <c r="I24" s="30">
        <f>+$E24*$G24*H24</f>
        <v>3375000</v>
      </c>
    </row>
    <row r="25" spans="2:9" s="33" customFormat="1" ht="25.5">
      <c r="B25" s="42" t="s">
        <v>40</v>
      </c>
      <c r="C25" s="43" t="s">
        <v>41</v>
      </c>
      <c r="D25" s="44" t="s">
        <v>30</v>
      </c>
      <c r="E25" s="44">
        <f>+$C$11</f>
        <v>4.5</v>
      </c>
      <c r="F25" s="45"/>
      <c r="G25" s="46">
        <v>150000</v>
      </c>
      <c r="H25" s="45">
        <f t="shared" ref="H25" si="3">+H16</f>
        <v>3</v>
      </c>
      <c r="I25" s="30">
        <f t="shared" ref="I25:I27" si="4">+$E25*$G25*H25</f>
        <v>2025000</v>
      </c>
    </row>
    <row r="26" spans="2:9" s="33" customFormat="1">
      <c r="B26" s="42" t="s">
        <v>42</v>
      </c>
      <c r="C26" s="49" t="s">
        <v>43</v>
      </c>
      <c r="D26" s="44" t="s">
        <v>30</v>
      </c>
      <c r="E26" s="44">
        <f>+$C$11</f>
        <v>4.5</v>
      </c>
      <c r="F26" s="45"/>
      <c r="G26" s="46">
        <v>150000</v>
      </c>
      <c r="H26" s="45">
        <f t="shared" ref="H26" si="5">+H16</f>
        <v>3</v>
      </c>
      <c r="I26" s="30">
        <f t="shared" si="4"/>
        <v>2025000</v>
      </c>
    </row>
    <row r="27" spans="2:9" s="33" customFormat="1">
      <c r="B27" s="42" t="s">
        <v>44</v>
      </c>
      <c r="C27" s="49" t="s">
        <v>45</v>
      </c>
      <c r="D27" s="44" t="s">
        <v>30</v>
      </c>
      <c r="E27" s="44">
        <f>+$C$11</f>
        <v>4.5</v>
      </c>
      <c r="F27" s="45"/>
      <c r="G27" s="46">
        <v>200000</v>
      </c>
      <c r="H27" s="45">
        <f t="shared" ref="H27" si="6">+H16</f>
        <v>3</v>
      </c>
      <c r="I27" s="30">
        <f t="shared" si="4"/>
        <v>2700000</v>
      </c>
    </row>
    <row r="28" spans="2:9" s="33" customFormat="1">
      <c r="B28" s="16"/>
      <c r="C28" s="14" t="s">
        <v>46</v>
      </c>
      <c r="D28" s="34"/>
      <c r="E28" s="34"/>
      <c r="F28" s="35"/>
      <c r="G28" s="36"/>
      <c r="H28" s="35"/>
      <c r="I28" s="39">
        <f>SUM(I24:I27)</f>
        <v>10125000</v>
      </c>
    </row>
    <row r="29" spans="2:9" s="33" customFormat="1">
      <c r="B29" s="50"/>
      <c r="C29" s="51"/>
      <c r="D29" s="51"/>
      <c r="E29" s="51"/>
      <c r="F29" s="51"/>
      <c r="G29" s="51"/>
      <c r="H29" s="51"/>
      <c r="I29" s="54"/>
    </row>
    <row r="30" spans="2:9" s="33" customFormat="1">
      <c r="B30" s="18">
        <v>3</v>
      </c>
      <c r="C30" s="14" t="s">
        <v>47</v>
      </c>
      <c r="D30" s="19"/>
      <c r="E30" s="19"/>
      <c r="F30" s="19"/>
      <c r="G30" s="19"/>
      <c r="H30" s="19"/>
      <c r="I30" s="22"/>
    </row>
    <row r="31" spans="2:9" s="33" customFormat="1">
      <c r="B31" s="42">
        <v>3.1</v>
      </c>
      <c r="C31" s="43" t="s">
        <v>48</v>
      </c>
      <c r="D31" s="44" t="s">
        <v>30</v>
      </c>
      <c r="E31" s="44">
        <f>+$C$11</f>
        <v>4.5</v>
      </c>
      <c r="F31" s="46"/>
      <c r="G31" s="46">
        <v>250000</v>
      </c>
      <c r="H31" s="45">
        <f t="shared" ref="H31" si="7">+H16</f>
        <v>3</v>
      </c>
      <c r="I31" s="30">
        <f>+$E31*$G31*H31</f>
        <v>3375000</v>
      </c>
    </row>
    <row r="32" spans="2:9" s="33" customFormat="1">
      <c r="B32" s="42">
        <v>3.2</v>
      </c>
      <c r="C32" s="49" t="s">
        <v>49</v>
      </c>
      <c r="D32" s="44" t="s">
        <v>30</v>
      </c>
      <c r="E32" s="44">
        <f>+$C$11</f>
        <v>4.5</v>
      </c>
      <c r="F32" s="46"/>
      <c r="G32" s="46">
        <v>150000</v>
      </c>
      <c r="H32" s="45">
        <f t="shared" ref="H32" si="8">+H16+H15</f>
        <v>4</v>
      </c>
      <c r="I32" s="30">
        <f t="shared" ref="I32:I33" si="9">+$E32*$G32*H32</f>
        <v>2700000</v>
      </c>
    </row>
    <row r="33" spans="2:9">
      <c r="B33" s="42">
        <v>3.3</v>
      </c>
      <c r="C33" s="49" t="s">
        <v>50</v>
      </c>
      <c r="D33" s="44" t="s">
        <v>51</v>
      </c>
      <c r="E33" s="55">
        <v>1</v>
      </c>
      <c r="F33" s="46"/>
      <c r="G33" s="46">
        <v>400000</v>
      </c>
      <c r="H33" s="45">
        <f t="shared" ref="H33" si="10">+H16</f>
        <v>3</v>
      </c>
      <c r="I33" s="30">
        <f t="shared" si="9"/>
        <v>1200000</v>
      </c>
    </row>
    <row r="34" spans="2:9">
      <c r="B34" s="16"/>
      <c r="C34" s="14" t="s">
        <v>52</v>
      </c>
      <c r="D34" s="34"/>
      <c r="E34" s="35"/>
      <c r="F34" s="36"/>
      <c r="G34" s="36"/>
      <c r="H34" s="35"/>
      <c r="I34" s="39">
        <f>SUM(I31:I33)</f>
        <v>7275000</v>
      </c>
    </row>
    <row r="35" spans="2:9">
      <c r="B35" s="51"/>
      <c r="C35" s="51"/>
      <c r="D35" s="51"/>
      <c r="E35" s="51"/>
      <c r="F35" s="51"/>
      <c r="G35" s="51"/>
      <c r="H35" s="51"/>
      <c r="I35" s="56"/>
    </row>
    <row r="36" spans="2:9">
      <c r="B36" s="18">
        <v>4</v>
      </c>
      <c r="C36" s="14" t="s">
        <v>53</v>
      </c>
      <c r="D36" s="19"/>
      <c r="E36" s="19"/>
      <c r="F36" s="19"/>
      <c r="G36" s="19"/>
      <c r="H36" s="19"/>
      <c r="I36" s="22"/>
    </row>
    <row r="37" spans="2:9" ht="25.5">
      <c r="B37" s="42" t="s">
        <v>54</v>
      </c>
      <c r="C37" s="57" t="s">
        <v>55</v>
      </c>
      <c r="D37" s="58" t="s">
        <v>56</v>
      </c>
      <c r="E37" s="59">
        <v>0.05</v>
      </c>
      <c r="F37" s="46"/>
      <c r="G37" s="46"/>
      <c r="H37" s="60"/>
      <c r="I37" s="30">
        <f>+$E37*I$21</f>
        <v>4556250</v>
      </c>
    </row>
    <row r="38" spans="2:9" ht="38.25">
      <c r="B38" s="42" t="s">
        <v>57</v>
      </c>
      <c r="C38" s="63" t="s">
        <v>58</v>
      </c>
      <c r="D38" s="44" t="s">
        <v>30</v>
      </c>
      <c r="E38" s="44">
        <v>1</v>
      </c>
      <c r="F38" s="46"/>
      <c r="G38" s="46">
        <v>400000</v>
      </c>
      <c r="H38" s="55">
        <f t="shared" ref="H38" si="11">+H16</f>
        <v>3</v>
      </c>
      <c r="I38" s="30">
        <f>+$E38*$G38*H38</f>
        <v>1200000</v>
      </c>
    </row>
    <row r="39" spans="2:9">
      <c r="B39" s="42" t="s">
        <v>59</v>
      </c>
      <c r="C39" s="49" t="s">
        <v>60</v>
      </c>
      <c r="D39" s="44" t="s">
        <v>30</v>
      </c>
      <c r="E39" s="44">
        <f>+$C$11</f>
        <v>4.5</v>
      </c>
      <c r="F39" s="46"/>
      <c r="G39" s="46">
        <v>200000</v>
      </c>
      <c r="H39" s="55">
        <f t="shared" ref="H39" si="12">+H16</f>
        <v>3</v>
      </c>
      <c r="I39" s="30">
        <f t="shared" ref="I39:I45" si="13">+$E39*$G39*H39</f>
        <v>2700000</v>
      </c>
    </row>
    <row r="40" spans="2:9">
      <c r="B40" s="42" t="s">
        <v>61</v>
      </c>
      <c r="C40" s="49" t="s">
        <v>62</v>
      </c>
      <c r="D40" s="44" t="s">
        <v>30</v>
      </c>
      <c r="E40" s="44">
        <f>+$C$11</f>
        <v>4.5</v>
      </c>
      <c r="F40" s="46"/>
      <c r="G40" s="46">
        <v>150000</v>
      </c>
      <c r="H40" s="55">
        <f t="shared" ref="H40" si="14">+H16</f>
        <v>3</v>
      </c>
      <c r="I40" s="30">
        <f t="shared" si="13"/>
        <v>2025000</v>
      </c>
    </row>
    <row r="41" spans="2:9">
      <c r="B41" s="42" t="s">
        <v>63</v>
      </c>
      <c r="C41" s="49" t="s">
        <v>64</v>
      </c>
      <c r="D41" s="44" t="s">
        <v>30</v>
      </c>
      <c r="E41" s="44">
        <f>+$C$11</f>
        <v>4.5</v>
      </c>
      <c r="F41" s="46"/>
      <c r="G41" s="46">
        <v>100000</v>
      </c>
      <c r="H41" s="55">
        <f t="shared" ref="H41" si="15">+H16</f>
        <v>3</v>
      </c>
      <c r="I41" s="30">
        <f t="shared" si="13"/>
        <v>1350000</v>
      </c>
    </row>
    <row r="42" spans="2:9">
      <c r="B42" s="42" t="s">
        <v>65</v>
      </c>
      <c r="C42" s="49" t="s">
        <v>66</v>
      </c>
      <c r="D42" s="44" t="s">
        <v>51</v>
      </c>
      <c r="E42" s="55">
        <v>1</v>
      </c>
      <c r="F42" s="46"/>
      <c r="G42" s="46">
        <v>400000</v>
      </c>
      <c r="H42" s="55">
        <f t="shared" ref="H42" si="16">+H16</f>
        <v>3</v>
      </c>
      <c r="I42" s="30">
        <f t="shared" si="13"/>
        <v>1200000</v>
      </c>
    </row>
    <row r="43" spans="2:9">
      <c r="B43" s="42" t="s">
        <v>67</v>
      </c>
      <c r="C43" s="49" t="s">
        <v>68</v>
      </c>
      <c r="D43" s="44" t="s">
        <v>51</v>
      </c>
      <c r="E43" s="55">
        <v>1</v>
      </c>
      <c r="F43" s="46"/>
      <c r="G43" s="46">
        <v>800000</v>
      </c>
      <c r="H43" s="55">
        <f t="shared" ref="H43" si="17">+H16</f>
        <v>3</v>
      </c>
      <c r="I43" s="30">
        <f t="shared" si="13"/>
        <v>2400000</v>
      </c>
    </row>
    <row r="44" spans="2:9" ht="25.5">
      <c r="B44" s="42" t="s">
        <v>69</v>
      </c>
      <c r="C44" s="43" t="s">
        <v>70</v>
      </c>
      <c r="D44" s="44" t="s">
        <v>30</v>
      </c>
      <c r="E44" s="44">
        <f>+$C$11</f>
        <v>4.5</v>
      </c>
      <c r="F44" s="46"/>
      <c r="G44" s="46">
        <v>820428.5747518423</v>
      </c>
      <c r="H44" s="55">
        <v>1</v>
      </c>
      <c r="I44" s="30">
        <f>+$E44*$G44*H44</f>
        <v>3691928.5863832906</v>
      </c>
    </row>
    <row r="45" spans="2:9" ht="25.5">
      <c r="B45" s="42" t="s">
        <v>71</v>
      </c>
      <c r="C45" s="43" t="s">
        <v>72</v>
      </c>
      <c r="D45" s="44" t="s">
        <v>30</v>
      </c>
      <c r="E45" s="44">
        <f>+$C$11</f>
        <v>4.5</v>
      </c>
      <c r="F45" s="46"/>
      <c r="G45" s="46">
        <v>1000000</v>
      </c>
      <c r="H45" s="55">
        <f t="shared" ref="H45" si="18">+H16</f>
        <v>3</v>
      </c>
      <c r="I45" s="30">
        <f t="shared" si="13"/>
        <v>13500000</v>
      </c>
    </row>
    <row r="46" spans="2:9">
      <c r="B46" s="16"/>
      <c r="C46" s="14" t="s">
        <v>73</v>
      </c>
      <c r="D46" s="34"/>
      <c r="E46" s="35"/>
      <c r="F46" s="36"/>
      <c r="G46" s="36"/>
      <c r="H46" s="35"/>
      <c r="I46" s="39">
        <f>SUM(I37:I45)</f>
        <v>32623178.586383291</v>
      </c>
    </row>
    <row r="47" spans="2:9">
      <c r="B47" s="51"/>
      <c r="C47" s="51"/>
      <c r="D47" s="51"/>
      <c r="E47" s="51"/>
      <c r="F47" s="51"/>
      <c r="G47" s="51"/>
      <c r="H47" s="51"/>
      <c r="I47" s="56"/>
    </row>
    <row r="48" spans="2:9">
      <c r="B48" s="18">
        <v>5</v>
      </c>
      <c r="C48" s="14" t="s">
        <v>74</v>
      </c>
      <c r="D48" s="19"/>
      <c r="E48" s="19"/>
      <c r="F48" s="19"/>
      <c r="G48" s="19"/>
      <c r="H48" s="19"/>
      <c r="I48" s="22"/>
    </row>
    <row r="49" spans="2:9" ht="12.75" customHeight="1">
      <c r="B49" s="23" t="s">
        <v>75</v>
      </c>
      <c r="C49" s="51" t="s">
        <v>76</v>
      </c>
      <c r="D49" s="64" t="s">
        <v>77</v>
      </c>
      <c r="E49" s="27">
        <v>1</v>
      </c>
      <c r="F49" s="65">
        <v>2.5999999999999998E-4</v>
      </c>
      <c r="G49" s="66"/>
      <c r="H49" s="67">
        <v>2.5999999999999998E-4</v>
      </c>
      <c r="I49" s="30">
        <f>+$E49*$F49*I$78</f>
        <v>689741.53143999993</v>
      </c>
    </row>
    <row r="50" spans="2:9">
      <c r="B50" s="23">
        <v>5.2</v>
      </c>
      <c r="C50" s="51" t="s">
        <v>78</v>
      </c>
      <c r="D50" s="64" t="s">
        <v>77</v>
      </c>
      <c r="E50" s="27">
        <v>1</v>
      </c>
      <c r="F50" s="65">
        <v>2.4000000000000001E-4</v>
      </c>
      <c r="G50" s="66"/>
      <c r="H50" s="67">
        <v>2.4000000000000001E-4</v>
      </c>
      <c r="I50" s="30">
        <f t="shared" ref="I50:I52" si="19">+$E50*$F50*$I$78</f>
        <v>636684.49056000006</v>
      </c>
    </row>
    <row r="51" spans="2:9">
      <c r="B51" s="23">
        <v>5.3</v>
      </c>
      <c r="C51" s="51" t="s">
        <v>79</v>
      </c>
      <c r="D51" s="64" t="s">
        <v>77</v>
      </c>
      <c r="E51" s="27">
        <v>1</v>
      </c>
      <c r="F51" s="65">
        <v>3.2000000000000003E-4</v>
      </c>
      <c r="G51" s="66"/>
      <c r="H51" s="67">
        <v>3.2000000000000003E-4</v>
      </c>
      <c r="I51" s="30">
        <f t="shared" si="19"/>
        <v>848912.65408000012</v>
      </c>
    </row>
    <row r="52" spans="2:9">
      <c r="B52" s="23">
        <v>5.4</v>
      </c>
      <c r="C52" s="51" t="s">
        <v>80</v>
      </c>
      <c r="D52" s="64" t="s">
        <v>77</v>
      </c>
      <c r="E52" s="27">
        <v>1</v>
      </c>
      <c r="F52" s="65">
        <v>3.2000000000000003E-4</v>
      </c>
      <c r="G52" s="66"/>
      <c r="H52" s="67">
        <v>3.2000000000000003E-4</v>
      </c>
      <c r="I52" s="30">
        <f t="shared" si="19"/>
        <v>848912.65408000012</v>
      </c>
    </row>
    <row r="53" spans="2:9">
      <c r="B53" s="23">
        <v>5.5</v>
      </c>
      <c r="C53" s="51" t="s">
        <v>81</v>
      </c>
      <c r="D53" s="64" t="s">
        <v>77</v>
      </c>
      <c r="E53" s="27">
        <v>1</v>
      </c>
      <c r="F53" s="65">
        <v>2.1700000000000001E-3</v>
      </c>
      <c r="G53" s="66"/>
      <c r="H53" s="67">
        <v>2.1700000000000001E-3</v>
      </c>
      <c r="I53" s="30">
        <f>+$E53*$F53*$I$78</f>
        <v>5756688.9354800005</v>
      </c>
    </row>
    <row r="54" spans="2:9">
      <c r="B54" s="16"/>
      <c r="C54" s="14" t="s">
        <v>82</v>
      </c>
      <c r="D54" s="34"/>
      <c r="E54" s="35"/>
      <c r="F54" s="36"/>
      <c r="G54" s="36"/>
      <c r="H54" s="35"/>
      <c r="I54" s="39">
        <f>SUM(I49:I53)</f>
        <v>8780940.2656400017</v>
      </c>
    </row>
    <row r="55" spans="2:9">
      <c r="B55" s="51"/>
      <c r="C55" s="51"/>
      <c r="D55" s="51"/>
      <c r="E55" s="51"/>
      <c r="F55" s="51"/>
      <c r="G55" s="51"/>
      <c r="H55" s="51"/>
      <c r="I55" s="54"/>
    </row>
    <row r="56" spans="2:9">
      <c r="B56" s="18">
        <v>6</v>
      </c>
      <c r="C56" s="14" t="s">
        <v>83</v>
      </c>
      <c r="D56" s="19"/>
      <c r="E56" s="19"/>
      <c r="F56" s="19"/>
      <c r="G56" s="19"/>
      <c r="H56" s="19"/>
      <c r="I56" s="22"/>
    </row>
    <row r="57" spans="2:9">
      <c r="B57" s="64" t="s">
        <v>84</v>
      </c>
      <c r="C57" s="51" t="s">
        <v>85</v>
      </c>
      <c r="D57" s="64" t="s">
        <v>51</v>
      </c>
      <c r="E57" s="64">
        <v>1</v>
      </c>
      <c r="F57" s="70">
        <v>0.02</v>
      </c>
      <c r="G57" s="51"/>
      <c r="H57" s="51"/>
      <c r="I57" s="30">
        <f t="shared" ref="I57:I60" si="20">+$E57*$F57*$I$78</f>
        <v>53057040.880000003</v>
      </c>
    </row>
    <row r="58" spans="2:9">
      <c r="B58" s="64" t="s">
        <v>86</v>
      </c>
      <c r="C58" s="51" t="s">
        <v>87</v>
      </c>
      <c r="D58" s="64" t="s">
        <v>51</v>
      </c>
      <c r="E58" s="64">
        <v>1</v>
      </c>
      <c r="F58" s="70">
        <v>0.01</v>
      </c>
      <c r="G58" s="51"/>
      <c r="H58" s="51"/>
      <c r="I58" s="30">
        <f t="shared" si="20"/>
        <v>26528520.440000001</v>
      </c>
    </row>
    <row r="59" spans="2:9">
      <c r="B59" s="64" t="s">
        <v>88</v>
      </c>
      <c r="C59" s="51" t="s">
        <v>89</v>
      </c>
      <c r="D59" s="64" t="s">
        <v>51</v>
      </c>
      <c r="E59" s="64">
        <v>1</v>
      </c>
      <c r="F59" s="70">
        <v>0.05</v>
      </c>
      <c r="G59" s="51"/>
      <c r="H59" s="51"/>
      <c r="I59" s="30">
        <f t="shared" si="20"/>
        <v>132642602.2</v>
      </c>
    </row>
    <row r="60" spans="2:9">
      <c r="B60" s="64" t="s">
        <v>90</v>
      </c>
      <c r="C60" s="51" t="s">
        <v>91</v>
      </c>
      <c r="D60" s="64" t="s">
        <v>51</v>
      </c>
      <c r="E60" s="64">
        <v>1</v>
      </c>
      <c r="F60" s="70">
        <v>0.02</v>
      </c>
      <c r="G60" s="51"/>
      <c r="H60" s="51"/>
      <c r="I60" s="30">
        <f t="shared" si="20"/>
        <v>53057040.880000003</v>
      </c>
    </row>
    <row r="61" spans="2:9">
      <c r="B61" s="16"/>
      <c r="C61" s="14" t="s">
        <v>92</v>
      </c>
      <c r="D61" s="34"/>
      <c r="E61" s="35"/>
      <c r="F61" s="35"/>
      <c r="G61" s="36"/>
      <c r="H61" s="36"/>
      <c r="I61" s="39">
        <f>SUM(I57:I60)</f>
        <v>265285204.40000001</v>
      </c>
    </row>
    <row r="62" spans="2:9">
      <c r="B62" s="51"/>
      <c r="C62" s="76"/>
      <c r="D62" s="51"/>
      <c r="E62" s="51"/>
      <c r="F62" s="51"/>
      <c r="G62" s="51"/>
      <c r="H62" s="137"/>
      <c r="I62" s="137"/>
    </row>
    <row r="63" spans="2:9">
      <c r="B63" s="51"/>
      <c r="C63" s="76"/>
      <c r="D63" s="51"/>
      <c r="E63" s="51"/>
      <c r="F63" s="79"/>
      <c r="G63" s="81" t="s">
        <v>93</v>
      </c>
      <c r="H63" s="139">
        <v>0.1966</v>
      </c>
      <c r="I63" s="82">
        <f>+H63*I73</f>
        <v>415214323.58124352</v>
      </c>
    </row>
    <row r="64" spans="2:9">
      <c r="B64" s="51"/>
      <c r="C64" s="76"/>
      <c r="D64" s="51"/>
      <c r="E64" s="51"/>
      <c r="F64" s="51"/>
      <c r="G64" s="83"/>
      <c r="H64" s="51"/>
      <c r="I64" s="51"/>
    </row>
    <row r="65" spans="2:9">
      <c r="B65" s="51"/>
      <c r="C65" s="76"/>
      <c r="D65" s="51"/>
      <c r="E65" s="51"/>
      <c r="F65" s="79"/>
      <c r="G65" s="81" t="s">
        <v>94</v>
      </c>
      <c r="H65" s="79">
        <v>0.05</v>
      </c>
      <c r="I65" s="85">
        <f>+H65*I73</f>
        <v>105598759.81211688</v>
      </c>
    </row>
    <row r="66" spans="2:9" s="33" customFormat="1">
      <c r="B66" s="51"/>
      <c r="C66" s="76"/>
      <c r="D66" s="51"/>
      <c r="E66" s="51"/>
      <c r="F66" s="86"/>
      <c r="G66" s="81"/>
      <c r="H66" s="86"/>
      <c r="I66" s="87"/>
    </row>
    <row r="67" spans="2:9" s="33" customFormat="1">
      <c r="B67" s="51"/>
      <c r="C67" s="76"/>
      <c r="D67" s="88"/>
      <c r="E67" s="88"/>
      <c r="F67" s="89"/>
      <c r="G67" s="81" t="s">
        <v>95</v>
      </c>
      <c r="H67" s="89">
        <f>H63+H65</f>
        <v>0.24659999999999999</v>
      </c>
      <c r="I67" s="85">
        <f>+ROUND(I63+I65,0)</f>
        <v>520813083</v>
      </c>
    </row>
    <row r="68" spans="2:9" s="33" customFormat="1">
      <c r="B68" s="51"/>
      <c r="C68" s="76"/>
      <c r="D68" s="88"/>
      <c r="E68" s="88"/>
      <c r="F68" s="80"/>
      <c r="G68" s="83"/>
      <c r="H68" s="89"/>
      <c r="I68" s="89"/>
    </row>
    <row r="69" spans="2:9" s="33" customFormat="1">
      <c r="B69" s="51"/>
      <c r="C69" s="76"/>
      <c r="D69" s="88"/>
      <c r="E69" s="88"/>
      <c r="F69" s="80"/>
      <c r="G69" s="81" t="s">
        <v>96</v>
      </c>
      <c r="H69" s="89">
        <v>0.19</v>
      </c>
      <c r="I69" s="85">
        <f>+ROUND(I65*0.19,0)</f>
        <v>20063764</v>
      </c>
    </row>
    <row r="70" spans="2:9" s="33" customFormat="1">
      <c r="B70" s="51"/>
      <c r="C70" s="76"/>
      <c r="D70" s="51"/>
      <c r="E70" s="51"/>
      <c r="F70" s="51"/>
      <c r="G70" s="83"/>
      <c r="H70" s="51"/>
      <c r="I70" s="87"/>
    </row>
    <row r="71" spans="2:9" s="33" customFormat="1">
      <c r="B71" s="51"/>
      <c r="C71" s="76"/>
      <c r="D71" s="51"/>
      <c r="E71" s="51"/>
      <c r="F71" s="51"/>
      <c r="G71" s="81" t="s">
        <v>97</v>
      </c>
      <c r="H71" s="51"/>
      <c r="I71" s="85">
        <f>+I67+I69</f>
        <v>540876847</v>
      </c>
    </row>
    <row r="72" spans="2:9" s="33" customFormat="1">
      <c r="B72" s="40"/>
      <c r="C72" s="40"/>
      <c r="D72" s="40"/>
      <c r="E72" s="40"/>
      <c r="F72" s="40"/>
      <c r="G72" s="40"/>
      <c r="H72" s="40"/>
      <c r="I72" s="143">
        <f>+H67+(H65*H69)+1</f>
        <v>1.2561</v>
      </c>
    </row>
    <row r="73" spans="2:9" s="33" customFormat="1">
      <c r="B73" s="40"/>
      <c r="C73" s="40"/>
      <c r="H73" s="127" t="s">
        <v>98</v>
      </c>
      <c r="I73" s="91">
        <f>+I78/I72</f>
        <v>2111975196.2423375</v>
      </c>
    </row>
    <row r="74" spans="2:9" s="33" customFormat="1">
      <c r="B74" s="40"/>
      <c r="C74" s="40"/>
      <c r="H74" s="127" t="s">
        <v>99</v>
      </c>
      <c r="I74" s="91">
        <f>+I63</f>
        <v>415214323.58124352</v>
      </c>
    </row>
    <row r="75" spans="2:9" s="33" customFormat="1">
      <c r="B75" s="40"/>
      <c r="C75" s="40"/>
      <c r="H75" s="127" t="s">
        <v>100</v>
      </c>
      <c r="I75" s="91">
        <f>+I65</f>
        <v>105598759.81211688</v>
      </c>
    </row>
    <row r="76" spans="2:9" s="33" customFormat="1">
      <c r="B76" s="40"/>
      <c r="C76" s="40"/>
      <c r="H76" s="127" t="s">
        <v>101</v>
      </c>
      <c r="I76" s="91">
        <f>+I69</f>
        <v>20063764</v>
      </c>
    </row>
    <row r="77" spans="2:9" s="33" customFormat="1">
      <c r="B77" s="40"/>
      <c r="C77" s="40"/>
      <c r="H77" s="128"/>
      <c r="I77" s="133">
        <f>+SUM(I73:I76)</f>
        <v>2652852043.6356978</v>
      </c>
    </row>
    <row r="78" spans="2:9" s="33" customFormat="1">
      <c r="B78" s="40"/>
      <c r="C78" s="40"/>
      <c r="H78" s="129" t="s">
        <v>102</v>
      </c>
      <c r="I78" s="93">
        <f>+'DETALLE PRESUPUESTO OFICIAL'!D10</f>
        <v>2652852044</v>
      </c>
    </row>
    <row r="79" spans="2:9" s="33" customFormat="1">
      <c r="B79" s="40"/>
      <c r="C79" s="40"/>
      <c r="D79" s="40"/>
      <c r="E79" s="40"/>
      <c r="F79" s="40"/>
      <c r="H79" s="130"/>
      <c r="I79" s="40"/>
    </row>
  </sheetData>
  <mergeCells count="5">
    <mergeCell ref="I11:I13"/>
    <mergeCell ref="C3:I3"/>
    <mergeCell ref="C5:I5"/>
    <mergeCell ref="C6:I6"/>
    <mergeCell ref="C7:I7"/>
  </mergeCells>
  <pageMargins left="0.7" right="0.7" top="0.75" bottom="0.75" header="0.3" footer="0.3"/>
  <pageSetup paperSize="5" scale="91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B2:K79"/>
  <sheetViews>
    <sheetView view="pageBreakPreview" topLeftCell="A54" zoomScale="85" zoomScaleNormal="90" zoomScaleSheetLayoutView="85" workbookViewId="0">
      <selection activeCell="I77" sqref="I77"/>
    </sheetView>
  </sheetViews>
  <sheetFormatPr baseColWidth="10" defaultColWidth="11.42578125" defaultRowHeight="12.75"/>
  <cols>
    <col min="1" max="1" width="11.42578125" style="5"/>
    <col min="2" max="2" width="11.5703125" style="4" bestFit="1" customWidth="1"/>
    <col min="3" max="3" width="42" style="4" customWidth="1"/>
    <col min="4" max="4" width="13.5703125" style="4" customWidth="1"/>
    <col min="5" max="5" width="14.42578125" style="4" customWidth="1"/>
    <col min="6" max="6" width="18.42578125" style="4" customWidth="1"/>
    <col min="7" max="7" width="30.42578125" style="4" customWidth="1"/>
    <col min="8" max="8" width="14.28515625" style="4" customWidth="1"/>
    <col min="9" max="9" width="25.140625" style="4" customWidth="1"/>
    <col min="10" max="11" width="11.42578125" style="4"/>
    <col min="12" max="16384" width="11.42578125" style="5"/>
  </cols>
  <sheetData>
    <row r="2" spans="2:9">
      <c r="B2" s="1"/>
      <c r="C2" s="1"/>
      <c r="D2" s="2"/>
      <c r="E2" s="2"/>
      <c r="F2" s="2"/>
      <c r="G2" s="3"/>
      <c r="H2" s="3"/>
      <c r="I2" s="3"/>
    </row>
    <row r="3" spans="2:9">
      <c r="B3" s="1"/>
      <c r="C3" s="155" t="s">
        <v>0</v>
      </c>
      <c r="D3" s="155"/>
      <c r="E3" s="155"/>
      <c r="F3" s="155"/>
      <c r="G3" s="155"/>
      <c r="H3" s="155"/>
      <c r="I3" s="155"/>
    </row>
    <row r="4" spans="2:9">
      <c r="B4" s="1"/>
      <c r="C4" s="1"/>
      <c r="D4" s="2"/>
      <c r="E4" s="2"/>
      <c r="F4" s="2"/>
      <c r="G4" s="3"/>
      <c r="H4" s="3"/>
      <c r="I4" s="3"/>
    </row>
    <row r="5" spans="2:9">
      <c r="B5" s="1"/>
      <c r="C5" s="155" t="s">
        <v>1</v>
      </c>
      <c r="D5" s="155"/>
      <c r="E5" s="155"/>
      <c r="F5" s="155"/>
      <c r="G5" s="155"/>
      <c r="H5" s="155"/>
      <c r="I5" s="155"/>
    </row>
    <row r="6" spans="2:9" ht="24.75" customHeight="1">
      <c r="B6" s="1"/>
      <c r="C6" s="156" t="s">
        <v>2</v>
      </c>
      <c r="D6" s="156"/>
      <c r="E6" s="156"/>
      <c r="F6" s="156"/>
      <c r="G6" s="156"/>
      <c r="H6" s="156"/>
      <c r="I6" s="156"/>
    </row>
    <row r="7" spans="2:9">
      <c r="B7" s="1"/>
      <c r="C7" s="155" t="s">
        <v>3</v>
      </c>
      <c r="D7" s="155"/>
      <c r="E7" s="155"/>
      <c r="F7" s="155"/>
      <c r="G7" s="155"/>
      <c r="H7" s="155"/>
      <c r="I7" s="155"/>
    </row>
    <row r="8" spans="2:9">
      <c r="B8" s="1"/>
      <c r="C8" s="136"/>
      <c r="D8" s="136"/>
      <c r="E8" s="136"/>
      <c r="F8" s="136"/>
      <c r="G8" s="136"/>
      <c r="H8" s="136"/>
      <c r="I8" s="136"/>
    </row>
    <row r="9" spans="2:9">
      <c r="B9" s="1"/>
      <c r="C9" s="136"/>
      <c r="D9" s="136"/>
      <c r="E9" s="136"/>
      <c r="F9" s="136"/>
      <c r="G9" s="136"/>
      <c r="H9" s="136"/>
      <c r="I9" s="136"/>
    </row>
    <row r="10" spans="2:9">
      <c r="D10" s="136"/>
      <c r="E10" s="136"/>
      <c r="F10" s="136"/>
      <c r="G10" s="136"/>
    </row>
    <row r="11" spans="2:9" ht="25.5">
      <c r="B11" s="136" t="s">
        <v>4</v>
      </c>
      <c r="C11" s="7">
        <v>4.5</v>
      </c>
      <c r="D11" s="8"/>
      <c r="E11" s="8"/>
      <c r="F11" s="8"/>
      <c r="G11" s="8"/>
      <c r="H11" s="9" t="s">
        <v>6</v>
      </c>
      <c r="I11" s="152" t="s">
        <v>21</v>
      </c>
    </row>
    <row r="12" spans="2:9" ht="40.5" customHeight="1">
      <c r="B12" s="12"/>
      <c r="C12" s="12"/>
      <c r="D12" s="12"/>
      <c r="E12" s="12"/>
      <c r="F12" s="13"/>
      <c r="G12" s="14" t="s">
        <v>22</v>
      </c>
      <c r="H12" s="9">
        <v>4</v>
      </c>
      <c r="I12" s="153"/>
    </row>
    <row r="13" spans="2:9" ht="26.25" customHeight="1">
      <c r="B13" s="16"/>
      <c r="C13" s="17" t="s">
        <v>23</v>
      </c>
      <c r="D13" s="9" t="s">
        <v>24</v>
      </c>
      <c r="E13" s="9" t="s">
        <v>4</v>
      </c>
      <c r="F13" s="9" t="s">
        <v>25</v>
      </c>
      <c r="G13" s="17" t="s">
        <v>26</v>
      </c>
      <c r="H13" s="9" t="s">
        <v>27</v>
      </c>
      <c r="I13" s="154"/>
    </row>
    <row r="14" spans="2:9">
      <c r="B14" s="18">
        <v>1</v>
      </c>
      <c r="C14" s="14" t="s">
        <v>28</v>
      </c>
      <c r="D14" s="19"/>
      <c r="E14" s="19"/>
      <c r="F14" s="19"/>
      <c r="G14" s="19"/>
      <c r="H14" s="19"/>
      <c r="I14" s="19"/>
    </row>
    <row r="15" spans="2:9">
      <c r="B15" s="23">
        <v>1.1000000000000001</v>
      </c>
      <c r="C15" s="24" t="s">
        <v>29</v>
      </c>
      <c r="D15" s="25" t="s">
        <v>30</v>
      </c>
      <c r="E15" s="25">
        <f t="shared" ref="E15:E20" si="0">+$C$11</f>
        <v>4.5</v>
      </c>
      <c r="F15" s="26">
        <v>1</v>
      </c>
      <c r="G15" s="27">
        <v>5000000</v>
      </c>
      <c r="H15" s="28">
        <v>1</v>
      </c>
      <c r="I15" s="30">
        <f>+$E15*$F15*$G15*H15</f>
        <v>22500000</v>
      </c>
    </row>
    <row r="16" spans="2:9" ht="16.5" customHeight="1">
      <c r="B16" s="23">
        <v>1.2</v>
      </c>
      <c r="C16" s="24" t="s">
        <v>31</v>
      </c>
      <c r="D16" s="25" t="s">
        <v>30</v>
      </c>
      <c r="E16" s="25">
        <f t="shared" si="0"/>
        <v>4.5</v>
      </c>
      <c r="F16" s="26">
        <v>1</v>
      </c>
      <c r="G16" s="27">
        <v>2500000</v>
      </c>
      <c r="H16" s="28">
        <f t="shared" ref="H16" si="1">+H12</f>
        <v>4</v>
      </c>
      <c r="I16" s="30">
        <f t="shared" ref="I16:I20" si="2">+$E16*$F16*$G16*H16</f>
        <v>45000000</v>
      </c>
    </row>
    <row r="17" spans="2:9" ht="17.25" customHeight="1">
      <c r="B17" s="23">
        <v>1.3</v>
      </c>
      <c r="C17" s="24" t="s">
        <v>32</v>
      </c>
      <c r="D17" s="25" t="s">
        <v>30</v>
      </c>
      <c r="E17" s="25">
        <f t="shared" si="0"/>
        <v>4.5</v>
      </c>
      <c r="F17" s="26">
        <v>1</v>
      </c>
      <c r="G17" s="27">
        <v>2000000</v>
      </c>
      <c r="H17" s="28">
        <v>1</v>
      </c>
      <c r="I17" s="30">
        <f t="shared" si="2"/>
        <v>9000000</v>
      </c>
    </row>
    <row r="18" spans="2:9" ht="18" customHeight="1">
      <c r="B18" s="23">
        <v>1.4</v>
      </c>
      <c r="C18" s="24" t="s">
        <v>33</v>
      </c>
      <c r="D18" s="25" t="s">
        <v>30</v>
      </c>
      <c r="E18" s="25">
        <f t="shared" si="0"/>
        <v>4.5</v>
      </c>
      <c r="F18" s="26">
        <v>1</v>
      </c>
      <c r="G18" s="27">
        <v>2000000</v>
      </c>
      <c r="H18" s="28">
        <v>1</v>
      </c>
      <c r="I18" s="30">
        <f t="shared" si="2"/>
        <v>9000000</v>
      </c>
    </row>
    <row r="19" spans="2:9" ht="20.25" customHeight="1">
      <c r="B19" s="23">
        <v>1.5</v>
      </c>
      <c r="C19" s="24" t="s">
        <v>34</v>
      </c>
      <c r="D19" s="25" t="s">
        <v>30</v>
      </c>
      <c r="E19" s="25">
        <f t="shared" si="0"/>
        <v>4.5</v>
      </c>
      <c r="F19" s="26">
        <v>1</v>
      </c>
      <c r="G19" s="27">
        <v>2000000</v>
      </c>
      <c r="H19" s="28">
        <v>1</v>
      </c>
      <c r="I19" s="30">
        <f t="shared" si="2"/>
        <v>9000000</v>
      </c>
    </row>
    <row r="20" spans="2:9" s="33" customFormat="1" ht="25.5">
      <c r="B20" s="23">
        <v>1.6</v>
      </c>
      <c r="C20" s="32" t="s">
        <v>35</v>
      </c>
      <c r="D20" s="25" t="s">
        <v>30</v>
      </c>
      <c r="E20" s="25">
        <f t="shared" si="0"/>
        <v>4.5</v>
      </c>
      <c r="F20" s="26">
        <v>1</v>
      </c>
      <c r="G20" s="27">
        <v>1750000</v>
      </c>
      <c r="H20" s="28">
        <v>1</v>
      </c>
      <c r="I20" s="30">
        <f t="shared" si="2"/>
        <v>7875000</v>
      </c>
    </row>
    <row r="21" spans="2:9" s="33" customFormat="1">
      <c r="B21" s="16"/>
      <c r="C21" s="14" t="s">
        <v>36</v>
      </c>
      <c r="D21" s="34"/>
      <c r="E21" s="34"/>
      <c r="F21" s="35"/>
      <c r="G21" s="36"/>
      <c r="H21" s="35"/>
      <c r="I21" s="39">
        <f>SUM(I15:I20)</f>
        <v>102375000</v>
      </c>
    </row>
    <row r="22" spans="2:9" s="33" customFormat="1">
      <c r="B22" s="40"/>
      <c r="C22" s="40"/>
      <c r="D22" s="40"/>
      <c r="E22" s="40"/>
      <c r="F22" s="40"/>
      <c r="G22" s="40"/>
      <c r="H22" s="40"/>
      <c r="I22" s="40"/>
    </row>
    <row r="23" spans="2:9" s="33" customFormat="1">
      <c r="B23" s="18">
        <v>2</v>
      </c>
      <c r="C23" s="14" t="s">
        <v>37</v>
      </c>
      <c r="D23" s="19"/>
      <c r="E23" s="19"/>
      <c r="F23" s="19"/>
      <c r="G23" s="19"/>
      <c r="H23" s="19"/>
      <c r="I23" s="19"/>
    </row>
    <row r="24" spans="2:9" s="33" customFormat="1">
      <c r="B24" s="42" t="s">
        <v>38</v>
      </c>
      <c r="C24" s="43" t="s">
        <v>39</v>
      </c>
      <c r="D24" s="44" t="s">
        <v>30</v>
      </c>
      <c r="E24" s="44">
        <f>+$C$11</f>
        <v>4.5</v>
      </c>
      <c r="F24" s="45"/>
      <c r="G24" s="46">
        <v>250000</v>
      </c>
      <c r="H24" s="45">
        <f t="shared" ref="H24" si="3">+H16</f>
        <v>4</v>
      </c>
      <c r="I24" s="30">
        <f>+$E24*$G24*H24</f>
        <v>4500000</v>
      </c>
    </row>
    <row r="25" spans="2:9" s="33" customFormat="1" ht="25.5">
      <c r="B25" s="42" t="s">
        <v>40</v>
      </c>
      <c r="C25" s="43" t="s">
        <v>41</v>
      </c>
      <c r="D25" s="44" t="s">
        <v>30</v>
      </c>
      <c r="E25" s="44">
        <f>+$C$11</f>
        <v>4.5</v>
      </c>
      <c r="F25" s="45"/>
      <c r="G25" s="46">
        <v>150000</v>
      </c>
      <c r="H25" s="45">
        <f t="shared" ref="H25" si="4">+H16</f>
        <v>4</v>
      </c>
      <c r="I25" s="30">
        <f t="shared" ref="I25:I27" si="5">+$E25*$G25*H25</f>
        <v>2700000</v>
      </c>
    </row>
    <row r="26" spans="2:9" s="33" customFormat="1">
      <c r="B26" s="42" t="s">
        <v>42</v>
      </c>
      <c r="C26" s="49" t="s">
        <v>43</v>
      </c>
      <c r="D26" s="44" t="s">
        <v>30</v>
      </c>
      <c r="E26" s="44">
        <f>+$C$11</f>
        <v>4.5</v>
      </c>
      <c r="F26" s="45"/>
      <c r="G26" s="46">
        <v>150000</v>
      </c>
      <c r="H26" s="45">
        <f t="shared" ref="H26" si="6">+H16</f>
        <v>4</v>
      </c>
      <c r="I26" s="30">
        <f t="shared" si="5"/>
        <v>2700000</v>
      </c>
    </row>
    <row r="27" spans="2:9" s="33" customFormat="1">
      <c r="B27" s="42" t="s">
        <v>44</v>
      </c>
      <c r="C27" s="49" t="s">
        <v>45</v>
      </c>
      <c r="D27" s="44" t="s">
        <v>30</v>
      </c>
      <c r="E27" s="44">
        <f>+$C$11</f>
        <v>4.5</v>
      </c>
      <c r="F27" s="45"/>
      <c r="G27" s="46">
        <v>200000</v>
      </c>
      <c r="H27" s="45">
        <f t="shared" ref="H27" si="7">+H16</f>
        <v>4</v>
      </c>
      <c r="I27" s="30">
        <f t="shared" si="5"/>
        <v>3600000</v>
      </c>
    </row>
    <row r="28" spans="2:9" s="33" customFormat="1">
      <c r="B28" s="16"/>
      <c r="C28" s="14" t="s">
        <v>46</v>
      </c>
      <c r="D28" s="34"/>
      <c r="E28" s="34"/>
      <c r="F28" s="35"/>
      <c r="G28" s="36"/>
      <c r="H28" s="35"/>
      <c r="I28" s="39">
        <f>SUM(I24:I27)</f>
        <v>13500000</v>
      </c>
    </row>
    <row r="29" spans="2:9" s="33" customFormat="1">
      <c r="B29" s="50"/>
      <c r="C29" s="51"/>
      <c r="D29" s="51"/>
      <c r="E29" s="51"/>
      <c r="F29" s="51"/>
      <c r="G29" s="51"/>
      <c r="H29" s="51"/>
      <c r="I29" s="51"/>
    </row>
    <row r="30" spans="2:9" s="33" customFormat="1">
      <c r="B30" s="18">
        <v>3</v>
      </c>
      <c r="C30" s="14" t="s">
        <v>47</v>
      </c>
      <c r="D30" s="19"/>
      <c r="E30" s="19"/>
      <c r="F30" s="19"/>
      <c r="G30" s="19"/>
      <c r="H30" s="19"/>
      <c r="I30" s="19"/>
    </row>
    <row r="31" spans="2:9" s="33" customFormat="1">
      <c r="B31" s="42">
        <v>3.1</v>
      </c>
      <c r="C31" s="43" t="s">
        <v>48</v>
      </c>
      <c r="D31" s="44" t="s">
        <v>30</v>
      </c>
      <c r="E31" s="44">
        <f>+$C$11</f>
        <v>4.5</v>
      </c>
      <c r="F31" s="46"/>
      <c r="G31" s="46">
        <v>250000</v>
      </c>
      <c r="H31" s="45">
        <f t="shared" ref="H31" si="8">+H16</f>
        <v>4</v>
      </c>
      <c r="I31" s="30">
        <f>+$E31*$G31*H31</f>
        <v>4500000</v>
      </c>
    </row>
    <row r="32" spans="2:9" s="33" customFormat="1">
      <c r="B32" s="42">
        <v>3.2</v>
      </c>
      <c r="C32" s="49" t="s">
        <v>49</v>
      </c>
      <c r="D32" s="44" t="s">
        <v>30</v>
      </c>
      <c r="E32" s="44">
        <f>+$C$11</f>
        <v>4.5</v>
      </c>
      <c r="F32" s="46"/>
      <c r="G32" s="46">
        <v>150000</v>
      </c>
      <c r="H32" s="45">
        <f t="shared" ref="H32" si="9">+H16+H15</f>
        <v>5</v>
      </c>
      <c r="I32" s="30">
        <f t="shared" ref="I32:I33" si="10">+$E32*$G32*H32</f>
        <v>3375000</v>
      </c>
    </row>
    <row r="33" spans="2:9">
      <c r="B33" s="42">
        <v>3.3</v>
      </c>
      <c r="C33" s="49" t="s">
        <v>50</v>
      </c>
      <c r="D33" s="44" t="s">
        <v>51</v>
      </c>
      <c r="E33" s="55">
        <v>1</v>
      </c>
      <c r="F33" s="46"/>
      <c r="G33" s="46">
        <v>400000</v>
      </c>
      <c r="H33" s="45">
        <f t="shared" ref="H33" si="11">+H16</f>
        <v>4</v>
      </c>
      <c r="I33" s="30">
        <f t="shared" si="10"/>
        <v>1600000</v>
      </c>
    </row>
    <row r="34" spans="2:9">
      <c r="B34" s="16"/>
      <c r="C34" s="14" t="s">
        <v>52</v>
      </c>
      <c r="D34" s="34"/>
      <c r="E34" s="35"/>
      <c r="F34" s="36"/>
      <c r="G34" s="36"/>
      <c r="H34" s="35"/>
      <c r="I34" s="39">
        <f>SUM(I31:I33)</f>
        <v>9475000</v>
      </c>
    </row>
    <row r="35" spans="2:9">
      <c r="B35" s="51"/>
      <c r="C35" s="51"/>
      <c r="D35" s="51"/>
      <c r="E35" s="51"/>
      <c r="F35" s="51"/>
      <c r="G35" s="51"/>
      <c r="H35" s="51"/>
      <c r="I35" s="51"/>
    </row>
    <row r="36" spans="2:9">
      <c r="B36" s="18">
        <v>4</v>
      </c>
      <c r="C36" s="14" t="s">
        <v>53</v>
      </c>
      <c r="D36" s="19"/>
      <c r="E36" s="19"/>
      <c r="F36" s="19"/>
      <c r="G36" s="19"/>
      <c r="H36" s="19"/>
      <c r="I36" s="19"/>
    </row>
    <row r="37" spans="2:9" ht="25.5">
      <c r="B37" s="42" t="s">
        <v>54</v>
      </c>
      <c r="C37" s="57" t="s">
        <v>55</v>
      </c>
      <c r="D37" s="58" t="s">
        <v>56</v>
      </c>
      <c r="E37" s="59">
        <v>0.05</v>
      </c>
      <c r="F37" s="46"/>
      <c r="G37" s="46"/>
      <c r="H37" s="60"/>
      <c r="I37" s="30">
        <f>+$E37*I$21</f>
        <v>5118750</v>
      </c>
    </row>
    <row r="38" spans="2:9" ht="38.25">
      <c r="B38" s="42" t="s">
        <v>57</v>
      </c>
      <c r="C38" s="63" t="s">
        <v>58</v>
      </c>
      <c r="D38" s="44" t="s">
        <v>30</v>
      </c>
      <c r="E38" s="44">
        <v>1</v>
      </c>
      <c r="F38" s="46"/>
      <c r="G38" s="46">
        <v>400000</v>
      </c>
      <c r="H38" s="55">
        <f t="shared" ref="H38" si="12">+H16</f>
        <v>4</v>
      </c>
      <c r="I38" s="30">
        <f>+$E38*$G38*H38</f>
        <v>1600000</v>
      </c>
    </row>
    <row r="39" spans="2:9">
      <c r="B39" s="42" t="s">
        <v>59</v>
      </c>
      <c r="C39" s="49" t="s">
        <v>60</v>
      </c>
      <c r="D39" s="44" t="s">
        <v>30</v>
      </c>
      <c r="E39" s="44">
        <f>+$C$11</f>
        <v>4.5</v>
      </c>
      <c r="F39" s="46"/>
      <c r="G39" s="46">
        <v>200000</v>
      </c>
      <c r="H39" s="55">
        <f t="shared" ref="H39" si="13">+H16</f>
        <v>4</v>
      </c>
      <c r="I39" s="30">
        <f t="shared" ref="I39:I45" si="14">+$E39*$G39*H39</f>
        <v>3600000</v>
      </c>
    </row>
    <row r="40" spans="2:9">
      <c r="B40" s="42" t="s">
        <v>61</v>
      </c>
      <c r="C40" s="49" t="s">
        <v>62</v>
      </c>
      <c r="D40" s="44" t="s">
        <v>30</v>
      </c>
      <c r="E40" s="44">
        <f>+$C$11</f>
        <v>4.5</v>
      </c>
      <c r="F40" s="46"/>
      <c r="G40" s="46">
        <v>150000</v>
      </c>
      <c r="H40" s="55">
        <f t="shared" ref="H40" si="15">+H16</f>
        <v>4</v>
      </c>
      <c r="I40" s="30">
        <f t="shared" si="14"/>
        <v>2700000</v>
      </c>
    </row>
    <row r="41" spans="2:9">
      <c r="B41" s="42" t="s">
        <v>63</v>
      </c>
      <c r="C41" s="49" t="s">
        <v>64</v>
      </c>
      <c r="D41" s="44" t="s">
        <v>30</v>
      </c>
      <c r="E41" s="44">
        <f>+$C$11</f>
        <v>4.5</v>
      </c>
      <c r="F41" s="46"/>
      <c r="G41" s="46">
        <v>100000</v>
      </c>
      <c r="H41" s="55">
        <f t="shared" ref="H41" si="16">+H16</f>
        <v>4</v>
      </c>
      <c r="I41" s="30">
        <f t="shared" si="14"/>
        <v>1800000</v>
      </c>
    </row>
    <row r="42" spans="2:9">
      <c r="B42" s="42" t="s">
        <v>65</v>
      </c>
      <c r="C42" s="49" t="s">
        <v>66</v>
      </c>
      <c r="D42" s="44" t="s">
        <v>51</v>
      </c>
      <c r="E42" s="55">
        <v>1</v>
      </c>
      <c r="F42" s="46"/>
      <c r="G42" s="46">
        <v>400000</v>
      </c>
      <c r="H42" s="55">
        <f t="shared" ref="H42" si="17">+H16</f>
        <v>4</v>
      </c>
      <c r="I42" s="30">
        <f t="shared" si="14"/>
        <v>1600000</v>
      </c>
    </row>
    <row r="43" spans="2:9">
      <c r="B43" s="42" t="s">
        <v>67</v>
      </c>
      <c r="C43" s="49" t="s">
        <v>68</v>
      </c>
      <c r="D43" s="44" t="s">
        <v>51</v>
      </c>
      <c r="E43" s="55">
        <v>1</v>
      </c>
      <c r="F43" s="46"/>
      <c r="G43" s="46">
        <v>800000</v>
      </c>
      <c r="H43" s="55">
        <f t="shared" ref="H43" si="18">+H16</f>
        <v>4</v>
      </c>
      <c r="I43" s="30">
        <f t="shared" si="14"/>
        <v>3200000</v>
      </c>
    </row>
    <row r="44" spans="2:9" ht="25.5">
      <c r="B44" s="42" t="s">
        <v>69</v>
      </c>
      <c r="C44" s="43" t="s">
        <v>70</v>
      </c>
      <c r="D44" s="44" t="s">
        <v>30</v>
      </c>
      <c r="E44" s="44">
        <f>+$C$11</f>
        <v>4.5</v>
      </c>
      <c r="F44" s="46"/>
      <c r="G44" s="46">
        <v>832407.32674319344</v>
      </c>
      <c r="H44" s="55">
        <v>1</v>
      </c>
      <c r="I44" s="30">
        <f t="shared" si="14"/>
        <v>3745832.9703443702</v>
      </c>
    </row>
    <row r="45" spans="2:9" ht="25.5">
      <c r="B45" s="42" t="s">
        <v>71</v>
      </c>
      <c r="C45" s="43" t="s">
        <v>72</v>
      </c>
      <c r="D45" s="44" t="s">
        <v>30</v>
      </c>
      <c r="E45" s="44">
        <f>+$C$11</f>
        <v>4.5</v>
      </c>
      <c r="F45" s="46"/>
      <c r="G45" s="46">
        <v>1000000</v>
      </c>
      <c r="H45" s="55">
        <f t="shared" ref="H45" si="19">+H16</f>
        <v>4</v>
      </c>
      <c r="I45" s="30">
        <f t="shared" si="14"/>
        <v>18000000</v>
      </c>
    </row>
    <row r="46" spans="2:9">
      <c r="B46" s="16"/>
      <c r="C46" s="14" t="s">
        <v>73</v>
      </c>
      <c r="D46" s="34"/>
      <c r="E46" s="35"/>
      <c r="F46" s="36"/>
      <c r="G46" s="36"/>
      <c r="H46" s="35"/>
      <c r="I46" s="39">
        <f>SUM(I37:I45)</f>
        <v>41364582.970344372</v>
      </c>
    </row>
    <row r="47" spans="2:9">
      <c r="B47" s="51"/>
      <c r="C47" s="51"/>
      <c r="D47" s="51"/>
      <c r="E47" s="51"/>
      <c r="F47" s="51"/>
      <c r="G47" s="51"/>
      <c r="H47" s="51"/>
      <c r="I47" s="51"/>
    </row>
    <row r="48" spans="2:9">
      <c r="B48" s="18">
        <v>5</v>
      </c>
      <c r="C48" s="14" t="s">
        <v>74</v>
      </c>
      <c r="D48" s="19"/>
      <c r="E48" s="19"/>
      <c r="F48" s="19"/>
      <c r="G48" s="19"/>
      <c r="H48" s="19"/>
      <c r="I48" s="19"/>
    </row>
    <row r="49" spans="2:9" ht="12.75" customHeight="1">
      <c r="B49" s="23" t="s">
        <v>75</v>
      </c>
      <c r="C49" s="51" t="s">
        <v>76</v>
      </c>
      <c r="D49" s="64" t="s">
        <v>77</v>
      </c>
      <c r="E49" s="27">
        <v>1</v>
      </c>
      <c r="F49" s="65">
        <v>2.5999999999999998E-4</v>
      </c>
      <c r="G49" s="66"/>
      <c r="H49" s="67"/>
      <c r="I49" s="30">
        <f>+$E49*$F49*I$78</f>
        <v>1127393.3845199998</v>
      </c>
    </row>
    <row r="50" spans="2:9">
      <c r="B50" s="23">
        <v>5.2</v>
      </c>
      <c r="C50" s="51" t="s">
        <v>78</v>
      </c>
      <c r="D50" s="64" t="s">
        <v>77</v>
      </c>
      <c r="E50" s="27">
        <v>1</v>
      </c>
      <c r="F50" s="65">
        <v>2.4000000000000001E-4</v>
      </c>
      <c r="G50" s="66"/>
      <c r="H50" s="67"/>
      <c r="I50" s="30">
        <f t="shared" ref="I50:I53" si="20">+$E50*$F50*I$78</f>
        <v>1040670.81648</v>
      </c>
    </row>
    <row r="51" spans="2:9">
      <c r="B51" s="23">
        <v>5.3</v>
      </c>
      <c r="C51" s="51" t="s">
        <v>79</v>
      </c>
      <c r="D51" s="64" t="s">
        <v>77</v>
      </c>
      <c r="E51" s="27">
        <v>1</v>
      </c>
      <c r="F51" s="65">
        <v>3.2000000000000003E-4</v>
      </c>
      <c r="G51" s="66"/>
      <c r="H51" s="67"/>
      <c r="I51" s="30">
        <f t="shared" si="20"/>
        <v>1387561.0886400002</v>
      </c>
    </row>
    <row r="52" spans="2:9">
      <c r="B52" s="23">
        <v>5.4</v>
      </c>
      <c r="C52" s="51" t="s">
        <v>80</v>
      </c>
      <c r="D52" s="64" t="s">
        <v>77</v>
      </c>
      <c r="E52" s="27">
        <v>1</v>
      </c>
      <c r="F52" s="65">
        <v>3.2000000000000003E-4</v>
      </c>
      <c r="G52" s="66"/>
      <c r="H52" s="67"/>
      <c r="I52" s="30">
        <f t="shared" si="20"/>
        <v>1387561.0886400002</v>
      </c>
    </row>
    <row r="53" spans="2:9">
      <c r="B53" s="23">
        <v>5.5</v>
      </c>
      <c r="C53" s="51" t="s">
        <v>81</v>
      </c>
      <c r="D53" s="64" t="s">
        <v>77</v>
      </c>
      <c r="E53" s="27">
        <v>1</v>
      </c>
      <c r="F53" s="65">
        <v>2.1700000000000001E-3</v>
      </c>
      <c r="G53" s="66"/>
      <c r="H53" s="67"/>
      <c r="I53" s="30">
        <f t="shared" si="20"/>
        <v>9409398.6323400009</v>
      </c>
    </row>
    <row r="54" spans="2:9">
      <c r="B54" s="16"/>
      <c r="C54" s="14" t="s">
        <v>82</v>
      </c>
      <c r="D54" s="34"/>
      <c r="E54" s="35"/>
      <c r="F54" s="36"/>
      <c r="G54" s="36"/>
      <c r="H54" s="35"/>
      <c r="I54" s="39">
        <f>SUM(I49:I53)</f>
        <v>14352585.010620002</v>
      </c>
    </row>
    <row r="55" spans="2:9">
      <c r="B55" s="51"/>
      <c r="C55" s="51"/>
      <c r="D55" s="51"/>
      <c r="E55" s="51"/>
      <c r="F55" s="51"/>
      <c r="G55" s="51"/>
      <c r="H55" s="51"/>
      <c r="I55" s="51"/>
    </row>
    <row r="56" spans="2:9">
      <c r="B56" s="18">
        <v>6</v>
      </c>
      <c r="C56" s="14" t="s">
        <v>83</v>
      </c>
      <c r="D56" s="19"/>
      <c r="E56" s="19"/>
      <c r="F56" s="19"/>
      <c r="G56" s="19"/>
      <c r="H56" s="19"/>
      <c r="I56" s="19"/>
    </row>
    <row r="57" spans="2:9">
      <c r="B57" s="64" t="s">
        <v>84</v>
      </c>
      <c r="C57" s="51" t="s">
        <v>85</v>
      </c>
      <c r="D57" s="64" t="s">
        <v>51</v>
      </c>
      <c r="E57" s="64">
        <v>1</v>
      </c>
      <c r="F57" s="70">
        <v>0.02</v>
      </c>
      <c r="G57" s="51"/>
      <c r="H57" s="51"/>
      <c r="I57" s="30">
        <f>+$E57*$F57*I$78</f>
        <v>86722568.040000007</v>
      </c>
    </row>
    <row r="58" spans="2:9">
      <c r="B58" s="64" t="s">
        <v>86</v>
      </c>
      <c r="C58" s="51" t="s">
        <v>87</v>
      </c>
      <c r="D58" s="64" t="s">
        <v>51</v>
      </c>
      <c r="E58" s="64">
        <v>1</v>
      </c>
      <c r="F58" s="70">
        <v>0.01</v>
      </c>
      <c r="G58" s="51"/>
      <c r="H58" s="51"/>
      <c r="I58" s="30">
        <f t="shared" ref="I58:I60" si="21">+$E58*$F58*I$78</f>
        <v>43361284.020000003</v>
      </c>
    </row>
    <row r="59" spans="2:9">
      <c r="B59" s="64" t="s">
        <v>88</v>
      </c>
      <c r="C59" s="51" t="s">
        <v>89</v>
      </c>
      <c r="D59" s="64" t="s">
        <v>51</v>
      </c>
      <c r="E59" s="64">
        <v>1</v>
      </c>
      <c r="F59" s="70">
        <v>0.05</v>
      </c>
      <c r="G59" s="51"/>
      <c r="H59" s="51"/>
      <c r="I59" s="30">
        <f t="shared" si="21"/>
        <v>216806420.10000002</v>
      </c>
    </row>
    <row r="60" spans="2:9">
      <c r="B60" s="64" t="s">
        <v>90</v>
      </c>
      <c r="C60" s="51" t="s">
        <v>91</v>
      </c>
      <c r="D60" s="64" t="s">
        <v>51</v>
      </c>
      <c r="E60" s="64">
        <v>1</v>
      </c>
      <c r="F60" s="70">
        <v>0.02</v>
      </c>
      <c r="G60" s="51"/>
      <c r="H60" s="72"/>
      <c r="I60" s="30">
        <f t="shared" si="21"/>
        <v>86722568.040000007</v>
      </c>
    </row>
    <row r="61" spans="2:9">
      <c r="B61" s="16"/>
      <c r="C61" s="14" t="s">
        <v>92</v>
      </c>
      <c r="D61" s="34"/>
      <c r="E61" s="35"/>
      <c r="F61" s="35"/>
      <c r="G61" s="36"/>
      <c r="H61" s="36"/>
      <c r="I61" s="39">
        <f>SUM(I57:I60)</f>
        <v>433612840.20000005</v>
      </c>
    </row>
    <row r="62" spans="2:9">
      <c r="B62" s="51"/>
      <c r="C62" s="76"/>
      <c r="D62" s="51"/>
      <c r="E62" s="51"/>
      <c r="F62" s="51"/>
      <c r="G62" s="51"/>
      <c r="H62" s="137"/>
      <c r="I62" s="137"/>
    </row>
    <row r="63" spans="2:9">
      <c r="B63" s="51"/>
      <c r="C63" s="76"/>
      <c r="D63" s="51"/>
      <c r="E63" s="51"/>
      <c r="F63" s="79"/>
      <c r="G63" s="81" t="s">
        <v>93</v>
      </c>
      <c r="H63" s="139">
        <v>0.17499999999999999</v>
      </c>
      <c r="I63" s="82">
        <f>+H63*I73</f>
        <v>614680008.38396108</v>
      </c>
    </row>
    <row r="64" spans="2:9">
      <c r="B64" s="51"/>
      <c r="C64" s="76"/>
      <c r="D64" s="51"/>
      <c r="E64" s="51"/>
      <c r="F64" s="51"/>
      <c r="G64" s="83"/>
      <c r="H64" s="51"/>
      <c r="I64" s="51"/>
    </row>
    <row r="65" spans="2:9">
      <c r="B65" s="51"/>
      <c r="C65" s="76"/>
      <c r="D65" s="51"/>
      <c r="E65" s="51"/>
      <c r="F65" s="79"/>
      <c r="G65" s="81" t="s">
        <v>94</v>
      </c>
      <c r="H65" s="79">
        <v>0.05</v>
      </c>
      <c r="I65" s="85">
        <f>+H65*I73</f>
        <v>175622859.53827465</v>
      </c>
    </row>
    <row r="66" spans="2:9" s="33" customFormat="1">
      <c r="B66" s="51"/>
      <c r="C66" s="76"/>
      <c r="D66" s="51"/>
      <c r="E66" s="51"/>
      <c r="F66" s="86"/>
      <c r="G66" s="81"/>
      <c r="H66" s="86"/>
      <c r="I66" s="87"/>
    </row>
    <row r="67" spans="2:9" s="33" customFormat="1">
      <c r="B67" s="51"/>
      <c r="C67" s="76"/>
      <c r="D67" s="88"/>
      <c r="E67" s="88"/>
      <c r="F67" s="89"/>
      <c r="G67" s="81" t="s">
        <v>95</v>
      </c>
      <c r="H67" s="89">
        <f>H63+H65</f>
        <v>0.22499999999999998</v>
      </c>
      <c r="I67" s="85">
        <f>+ROUND(I63+I65,0)</f>
        <v>790302868</v>
      </c>
    </row>
    <row r="68" spans="2:9" s="33" customFormat="1">
      <c r="B68" s="51"/>
      <c r="C68" s="76"/>
      <c r="D68" s="88"/>
      <c r="E68" s="88"/>
      <c r="F68" s="80"/>
      <c r="G68" s="83"/>
      <c r="H68" s="89"/>
      <c r="I68" s="89"/>
    </row>
    <row r="69" spans="2:9" s="33" customFormat="1">
      <c r="B69" s="51"/>
      <c r="C69" s="76"/>
      <c r="D69" s="88"/>
      <c r="E69" s="88"/>
      <c r="F69" s="80"/>
      <c r="G69" s="81" t="s">
        <v>96</v>
      </c>
      <c r="H69" s="89">
        <v>0.19</v>
      </c>
      <c r="I69" s="85">
        <f>+ROUND(I65*0.19,0)</f>
        <v>33368343</v>
      </c>
    </row>
    <row r="70" spans="2:9" s="33" customFormat="1">
      <c r="B70" s="51"/>
      <c r="C70" s="76"/>
      <c r="D70" s="51"/>
      <c r="E70" s="51"/>
      <c r="F70" s="51"/>
      <c r="G70" s="83"/>
      <c r="H70" s="51"/>
      <c r="I70" s="87"/>
    </row>
    <row r="71" spans="2:9" s="33" customFormat="1">
      <c r="B71" s="51"/>
      <c r="C71" s="76"/>
      <c r="D71" s="51"/>
      <c r="E71" s="51"/>
      <c r="F71" s="51"/>
      <c r="G71" s="81" t="s">
        <v>97</v>
      </c>
      <c r="H71" s="51"/>
      <c r="I71" s="85">
        <f>+I67+I69</f>
        <v>823671211</v>
      </c>
    </row>
    <row r="72" spans="2:9" s="33" customFormat="1">
      <c r="B72" s="40"/>
      <c r="C72" s="40"/>
      <c r="D72" s="40"/>
      <c r="E72" s="40"/>
      <c r="F72" s="40"/>
      <c r="G72" s="40"/>
      <c r="H72" s="40"/>
      <c r="I72" s="142">
        <f>+H67+(H65*H69)+1</f>
        <v>1.2344999999999999</v>
      </c>
    </row>
    <row r="73" spans="2:9" s="33" customFormat="1">
      <c r="B73" s="40"/>
      <c r="C73" s="40"/>
      <c r="H73" s="127" t="s">
        <v>98</v>
      </c>
      <c r="I73" s="91">
        <f>+I78/I72</f>
        <v>3512457190.7654924</v>
      </c>
    </row>
    <row r="74" spans="2:9" s="33" customFormat="1">
      <c r="B74" s="40"/>
      <c r="C74" s="40"/>
      <c r="H74" s="127" t="s">
        <v>99</v>
      </c>
      <c r="I74" s="91">
        <f>+I63</f>
        <v>614680008.38396108</v>
      </c>
    </row>
    <row r="75" spans="2:9" s="33" customFormat="1">
      <c r="B75" s="40"/>
      <c r="C75" s="40"/>
      <c r="H75" s="127" t="s">
        <v>100</v>
      </c>
      <c r="I75" s="91">
        <f>+I65</f>
        <v>175622859.53827465</v>
      </c>
    </row>
    <row r="76" spans="2:9" s="33" customFormat="1">
      <c r="B76" s="40"/>
      <c r="C76" s="40"/>
      <c r="H76" s="127" t="s">
        <v>101</v>
      </c>
      <c r="I76" s="91">
        <f>+I69</f>
        <v>33368343</v>
      </c>
    </row>
    <row r="77" spans="2:9" s="33" customFormat="1">
      <c r="B77" s="40"/>
      <c r="C77" s="40"/>
      <c r="H77" s="128"/>
      <c r="I77" s="133"/>
    </row>
    <row r="78" spans="2:9" s="33" customFormat="1">
      <c r="B78" s="40"/>
      <c r="C78" s="40"/>
      <c r="H78" s="129" t="s">
        <v>102</v>
      </c>
      <c r="I78" s="93">
        <f>+'DETALLE PRESUPUESTO OFICIAL'!D22</f>
        <v>4336128402</v>
      </c>
    </row>
    <row r="79" spans="2:9" s="33" customFormat="1">
      <c r="B79" s="40"/>
      <c r="C79" s="40"/>
      <c r="D79" s="40"/>
      <c r="E79" s="40"/>
      <c r="F79" s="40"/>
      <c r="H79" s="40"/>
      <c r="I79" s="40"/>
    </row>
  </sheetData>
  <mergeCells count="5">
    <mergeCell ref="C3:I3"/>
    <mergeCell ref="C5:I5"/>
    <mergeCell ref="C6:I6"/>
    <mergeCell ref="C7:I7"/>
    <mergeCell ref="I11:I13"/>
  </mergeCells>
  <pageMargins left="0.7" right="0.7" top="0.75" bottom="0.75" header="0.3" footer="0.3"/>
  <pageSetup scale="2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B2:K79"/>
  <sheetViews>
    <sheetView view="pageBreakPreview" topLeftCell="A59" zoomScale="85" zoomScaleNormal="90" zoomScaleSheetLayoutView="85" workbookViewId="0">
      <selection activeCell="I72" sqref="I72"/>
    </sheetView>
  </sheetViews>
  <sheetFormatPr baseColWidth="10" defaultColWidth="11.42578125" defaultRowHeight="12.75"/>
  <cols>
    <col min="1" max="1" width="11.42578125" style="5"/>
    <col min="2" max="2" width="11.5703125" style="4" bestFit="1" customWidth="1"/>
    <col min="3" max="3" width="42" style="4" customWidth="1"/>
    <col min="4" max="4" width="13.5703125" style="4" customWidth="1"/>
    <col min="5" max="5" width="14.42578125" style="4" customWidth="1"/>
    <col min="6" max="6" width="18.42578125" style="4" customWidth="1"/>
    <col min="7" max="7" width="30.42578125" style="4" customWidth="1"/>
    <col min="8" max="8" width="14.28515625" style="4" customWidth="1"/>
    <col min="9" max="9" width="22.28515625" style="4" bestFit="1" customWidth="1"/>
    <col min="10" max="11" width="11.42578125" style="4"/>
    <col min="12" max="16384" width="11.42578125" style="5"/>
  </cols>
  <sheetData>
    <row r="2" spans="2:9">
      <c r="B2" s="1"/>
      <c r="C2" s="1"/>
      <c r="D2" s="2"/>
      <c r="E2" s="2"/>
      <c r="F2" s="2"/>
      <c r="G2" s="3"/>
      <c r="H2" s="3"/>
      <c r="I2" s="3"/>
    </row>
    <row r="3" spans="2:9">
      <c r="B3" s="1"/>
      <c r="C3" s="155" t="s">
        <v>0</v>
      </c>
      <c r="D3" s="155"/>
      <c r="E3" s="155"/>
      <c r="F3" s="155"/>
      <c r="G3" s="155"/>
      <c r="H3" s="155"/>
      <c r="I3" s="155"/>
    </row>
    <row r="4" spans="2:9">
      <c r="B4" s="1"/>
      <c r="C4" s="1"/>
      <c r="D4" s="2"/>
      <c r="E4" s="2"/>
      <c r="F4" s="2"/>
      <c r="G4" s="3"/>
      <c r="H4" s="3"/>
      <c r="I4" s="3"/>
    </row>
    <row r="5" spans="2:9">
      <c r="B5" s="1"/>
      <c r="C5" s="155" t="s">
        <v>1</v>
      </c>
      <c r="D5" s="155"/>
      <c r="E5" s="155"/>
      <c r="F5" s="155"/>
      <c r="G5" s="155"/>
      <c r="H5" s="155"/>
      <c r="I5" s="155"/>
    </row>
    <row r="6" spans="2:9" ht="24.75" customHeight="1">
      <c r="B6" s="1"/>
      <c r="C6" s="156" t="s">
        <v>2</v>
      </c>
      <c r="D6" s="156"/>
      <c r="E6" s="156"/>
      <c r="F6" s="156"/>
      <c r="G6" s="156"/>
      <c r="H6" s="156"/>
      <c r="I6" s="156"/>
    </row>
    <row r="7" spans="2:9">
      <c r="B7" s="1"/>
      <c r="C7" s="155" t="s">
        <v>3</v>
      </c>
      <c r="D7" s="155"/>
      <c r="E7" s="155"/>
      <c r="F7" s="155"/>
      <c r="G7" s="155"/>
      <c r="H7" s="155"/>
      <c r="I7" s="155"/>
    </row>
    <row r="8" spans="2:9">
      <c r="B8" s="1"/>
      <c r="C8" s="136"/>
      <c r="D8" s="136"/>
      <c r="E8" s="136"/>
      <c r="F8" s="136"/>
      <c r="G8" s="136"/>
      <c r="H8" s="136"/>
      <c r="I8" s="136"/>
    </row>
    <row r="9" spans="2:9">
      <c r="B9" s="1"/>
      <c r="C9" s="136"/>
      <c r="D9" s="136"/>
      <c r="E9" s="136"/>
      <c r="F9" s="136"/>
      <c r="G9" s="136"/>
      <c r="H9" s="136"/>
      <c r="I9" s="136"/>
    </row>
    <row r="10" spans="2:9">
      <c r="D10" s="136"/>
      <c r="E10" s="136"/>
      <c r="F10" s="136"/>
      <c r="G10" s="136"/>
    </row>
    <row r="11" spans="2:9" ht="25.5">
      <c r="B11" s="136" t="s">
        <v>4</v>
      </c>
      <c r="C11" s="7">
        <v>4.5</v>
      </c>
      <c r="D11" s="8"/>
      <c r="E11" s="8"/>
      <c r="F11" s="8"/>
      <c r="G11" s="8"/>
      <c r="H11" s="9" t="s">
        <v>7</v>
      </c>
      <c r="I11" s="152" t="s">
        <v>21</v>
      </c>
    </row>
    <row r="12" spans="2:9" ht="40.5" customHeight="1">
      <c r="B12" s="12"/>
      <c r="C12" s="12"/>
      <c r="D12" s="12"/>
      <c r="E12" s="12"/>
      <c r="F12" s="13"/>
      <c r="G12" s="14" t="s">
        <v>22</v>
      </c>
      <c r="H12" s="9">
        <v>2</v>
      </c>
      <c r="I12" s="153"/>
    </row>
    <row r="13" spans="2:9" ht="26.25" customHeight="1">
      <c r="B13" s="16"/>
      <c r="C13" s="17" t="s">
        <v>23</v>
      </c>
      <c r="D13" s="9" t="s">
        <v>24</v>
      </c>
      <c r="E13" s="9" t="s">
        <v>4</v>
      </c>
      <c r="F13" s="9" t="s">
        <v>25</v>
      </c>
      <c r="G13" s="17" t="s">
        <v>26</v>
      </c>
      <c r="H13" s="9" t="s">
        <v>27</v>
      </c>
      <c r="I13" s="154"/>
    </row>
    <row r="14" spans="2:9">
      <c r="B14" s="18">
        <v>1</v>
      </c>
      <c r="C14" s="14" t="s">
        <v>28</v>
      </c>
      <c r="D14" s="19"/>
      <c r="E14" s="19"/>
      <c r="F14" s="19"/>
      <c r="G14" s="19"/>
      <c r="H14" s="19"/>
      <c r="I14" s="19"/>
    </row>
    <row r="15" spans="2:9">
      <c r="B15" s="23">
        <v>1.1000000000000001</v>
      </c>
      <c r="C15" s="24" t="s">
        <v>29</v>
      </c>
      <c r="D15" s="25" t="s">
        <v>30</v>
      </c>
      <c r="E15" s="25">
        <f t="shared" ref="E15:E20" si="0">+$C$11</f>
        <v>4.5</v>
      </c>
      <c r="F15" s="26">
        <v>1</v>
      </c>
      <c r="G15" s="27">
        <v>5000000</v>
      </c>
      <c r="H15" s="28">
        <v>1</v>
      </c>
      <c r="I15" s="30">
        <f>+$E15*$F15*$G15*H15</f>
        <v>22500000</v>
      </c>
    </row>
    <row r="16" spans="2:9" ht="16.5" customHeight="1">
      <c r="B16" s="23">
        <v>1.2</v>
      </c>
      <c r="C16" s="24" t="s">
        <v>31</v>
      </c>
      <c r="D16" s="25" t="s">
        <v>30</v>
      </c>
      <c r="E16" s="25">
        <f t="shared" si="0"/>
        <v>4.5</v>
      </c>
      <c r="F16" s="26">
        <v>1</v>
      </c>
      <c r="G16" s="27">
        <v>2500000</v>
      </c>
      <c r="H16" s="28">
        <f t="shared" ref="H16" si="1">+H12</f>
        <v>2</v>
      </c>
      <c r="I16" s="30">
        <f t="shared" ref="I16:I20" si="2">+$E16*$F16*$G16*H16</f>
        <v>22500000</v>
      </c>
    </row>
    <row r="17" spans="2:9" ht="17.25" customHeight="1">
      <c r="B17" s="23">
        <v>1.3</v>
      </c>
      <c r="C17" s="24" t="s">
        <v>32</v>
      </c>
      <c r="D17" s="25" t="s">
        <v>30</v>
      </c>
      <c r="E17" s="25">
        <f t="shared" si="0"/>
        <v>4.5</v>
      </c>
      <c r="F17" s="26">
        <v>1</v>
      </c>
      <c r="G17" s="27">
        <v>2000000</v>
      </c>
      <c r="H17" s="28">
        <v>1</v>
      </c>
      <c r="I17" s="30">
        <f t="shared" si="2"/>
        <v>9000000</v>
      </c>
    </row>
    <row r="18" spans="2:9" ht="18" customHeight="1">
      <c r="B18" s="23">
        <v>1.4</v>
      </c>
      <c r="C18" s="24" t="s">
        <v>33</v>
      </c>
      <c r="D18" s="25" t="s">
        <v>30</v>
      </c>
      <c r="E18" s="25">
        <f t="shared" si="0"/>
        <v>4.5</v>
      </c>
      <c r="F18" s="26">
        <v>1</v>
      </c>
      <c r="G18" s="27">
        <v>2000000</v>
      </c>
      <c r="H18" s="28">
        <v>1</v>
      </c>
      <c r="I18" s="30">
        <f t="shared" si="2"/>
        <v>9000000</v>
      </c>
    </row>
    <row r="19" spans="2:9" ht="20.25" customHeight="1">
      <c r="B19" s="23">
        <v>1.5</v>
      </c>
      <c r="C19" s="24" t="s">
        <v>34</v>
      </c>
      <c r="D19" s="25" t="s">
        <v>30</v>
      </c>
      <c r="E19" s="25">
        <f t="shared" si="0"/>
        <v>4.5</v>
      </c>
      <c r="F19" s="26">
        <v>1</v>
      </c>
      <c r="G19" s="27">
        <v>2000000</v>
      </c>
      <c r="H19" s="28">
        <v>1</v>
      </c>
      <c r="I19" s="30">
        <f t="shared" si="2"/>
        <v>9000000</v>
      </c>
    </row>
    <row r="20" spans="2:9" s="33" customFormat="1" ht="25.5">
      <c r="B20" s="23">
        <v>1.6</v>
      </c>
      <c r="C20" s="32" t="s">
        <v>35</v>
      </c>
      <c r="D20" s="25" t="s">
        <v>30</v>
      </c>
      <c r="E20" s="25">
        <f t="shared" si="0"/>
        <v>4.5</v>
      </c>
      <c r="F20" s="26">
        <v>1</v>
      </c>
      <c r="G20" s="27">
        <v>1750000</v>
      </c>
      <c r="H20" s="28">
        <v>1</v>
      </c>
      <c r="I20" s="30">
        <f t="shared" si="2"/>
        <v>7875000</v>
      </c>
    </row>
    <row r="21" spans="2:9" s="33" customFormat="1">
      <c r="B21" s="16"/>
      <c r="C21" s="14" t="s">
        <v>36</v>
      </c>
      <c r="D21" s="34"/>
      <c r="E21" s="34"/>
      <c r="F21" s="35"/>
      <c r="G21" s="36"/>
      <c r="H21" s="35"/>
      <c r="I21" s="39">
        <f>SUM(I15:I20)</f>
        <v>79875000</v>
      </c>
    </row>
    <row r="22" spans="2:9" s="33" customFormat="1">
      <c r="B22" s="40"/>
      <c r="C22" s="40"/>
      <c r="D22" s="40"/>
      <c r="E22" s="40"/>
      <c r="F22" s="40"/>
      <c r="G22" s="40"/>
      <c r="H22" s="40"/>
      <c r="I22" s="40"/>
    </row>
    <row r="23" spans="2:9" s="33" customFormat="1">
      <c r="B23" s="18">
        <v>2</v>
      </c>
      <c r="C23" s="14" t="s">
        <v>37</v>
      </c>
      <c r="D23" s="19"/>
      <c r="E23" s="19"/>
      <c r="F23" s="19"/>
      <c r="G23" s="19"/>
      <c r="H23" s="19"/>
      <c r="I23" s="19"/>
    </row>
    <row r="24" spans="2:9" s="33" customFormat="1">
      <c r="B24" s="42" t="s">
        <v>38</v>
      </c>
      <c r="C24" s="43" t="s">
        <v>39</v>
      </c>
      <c r="D24" s="44" t="s">
        <v>30</v>
      </c>
      <c r="E24" s="44">
        <f>+$C$11</f>
        <v>4.5</v>
      </c>
      <c r="F24" s="45"/>
      <c r="G24" s="46">
        <v>250000</v>
      </c>
      <c r="H24" s="45">
        <f t="shared" ref="H24" si="3">+H16</f>
        <v>2</v>
      </c>
      <c r="I24" s="30">
        <f>+$E24*$G24*H24</f>
        <v>2250000</v>
      </c>
    </row>
    <row r="25" spans="2:9" s="33" customFormat="1" ht="25.5">
      <c r="B25" s="42" t="s">
        <v>40</v>
      </c>
      <c r="C25" s="43" t="s">
        <v>41</v>
      </c>
      <c r="D25" s="44" t="s">
        <v>30</v>
      </c>
      <c r="E25" s="44">
        <f>+$C$11</f>
        <v>4.5</v>
      </c>
      <c r="F25" s="45"/>
      <c r="G25" s="46">
        <v>150000</v>
      </c>
      <c r="H25" s="45">
        <f t="shared" ref="H25" si="4">+H16</f>
        <v>2</v>
      </c>
      <c r="I25" s="30">
        <f t="shared" ref="I25:I27" si="5">+$E25*$G25*H25</f>
        <v>1350000</v>
      </c>
    </row>
    <row r="26" spans="2:9" s="33" customFormat="1">
      <c r="B26" s="42" t="s">
        <v>42</v>
      </c>
      <c r="C26" s="49" t="s">
        <v>43</v>
      </c>
      <c r="D26" s="44" t="s">
        <v>30</v>
      </c>
      <c r="E26" s="44">
        <f>+$C$11</f>
        <v>4.5</v>
      </c>
      <c r="F26" s="45"/>
      <c r="G26" s="46">
        <v>150000</v>
      </c>
      <c r="H26" s="45">
        <f t="shared" ref="H26" si="6">+H16</f>
        <v>2</v>
      </c>
      <c r="I26" s="30">
        <f t="shared" si="5"/>
        <v>1350000</v>
      </c>
    </row>
    <row r="27" spans="2:9" s="33" customFormat="1">
      <c r="B27" s="42" t="s">
        <v>44</v>
      </c>
      <c r="C27" s="49" t="s">
        <v>45</v>
      </c>
      <c r="D27" s="44" t="s">
        <v>30</v>
      </c>
      <c r="E27" s="44">
        <f>+$C$11</f>
        <v>4.5</v>
      </c>
      <c r="F27" s="45"/>
      <c r="G27" s="46">
        <v>200000</v>
      </c>
      <c r="H27" s="45">
        <f t="shared" ref="H27" si="7">+H16</f>
        <v>2</v>
      </c>
      <c r="I27" s="30">
        <f t="shared" si="5"/>
        <v>1800000</v>
      </c>
    </row>
    <row r="28" spans="2:9" s="33" customFormat="1">
      <c r="B28" s="16"/>
      <c r="C28" s="14" t="s">
        <v>46</v>
      </c>
      <c r="D28" s="34"/>
      <c r="E28" s="34"/>
      <c r="F28" s="35"/>
      <c r="G28" s="36"/>
      <c r="H28" s="35"/>
      <c r="I28" s="39">
        <f>SUM(I24:I27)</f>
        <v>6750000</v>
      </c>
    </row>
    <row r="29" spans="2:9" s="33" customFormat="1">
      <c r="B29" s="50"/>
      <c r="C29" s="51"/>
      <c r="D29" s="51"/>
      <c r="E29" s="51"/>
      <c r="F29" s="51"/>
      <c r="G29" s="51"/>
      <c r="H29" s="51"/>
      <c r="I29" s="51"/>
    </row>
    <row r="30" spans="2:9" s="33" customFormat="1">
      <c r="B30" s="18">
        <v>3</v>
      </c>
      <c r="C30" s="14" t="s">
        <v>47</v>
      </c>
      <c r="D30" s="19"/>
      <c r="E30" s="19"/>
      <c r="F30" s="19"/>
      <c r="G30" s="19"/>
      <c r="H30" s="19"/>
      <c r="I30" s="19"/>
    </row>
    <row r="31" spans="2:9" s="33" customFormat="1">
      <c r="B31" s="42">
        <v>3.1</v>
      </c>
      <c r="C31" s="43" t="s">
        <v>48</v>
      </c>
      <c r="D31" s="44" t="s">
        <v>30</v>
      </c>
      <c r="E31" s="44">
        <f>+$C$11</f>
        <v>4.5</v>
      </c>
      <c r="F31" s="46"/>
      <c r="G31" s="46">
        <v>250000</v>
      </c>
      <c r="H31" s="45">
        <f t="shared" ref="H31" si="8">+H16</f>
        <v>2</v>
      </c>
      <c r="I31" s="30">
        <f>+$E31*$G31*H31</f>
        <v>2250000</v>
      </c>
    </row>
    <row r="32" spans="2:9" s="33" customFormat="1">
      <c r="B32" s="42">
        <v>3.2</v>
      </c>
      <c r="C32" s="49" t="s">
        <v>49</v>
      </c>
      <c r="D32" s="44" t="s">
        <v>30</v>
      </c>
      <c r="E32" s="44">
        <f>+$C$11</f>
        <v>4.5</v>
      </c>
      <c r="F32" s="46"/>
      <c r="G32" s="46">
        <v>150000</v>
      </c>
      <c r="H32" s="45">
        <f t="shared" ref="H32" si="9">+H16+H15</f>
        <v>3</v>
      </c>
      <c r="I32" s="30">
        <f t="shared" ref="I32:I33" si="10">+$E32*$G32*H32</f>
        <v>2025000</v>
      </c>
    </row>
    <row r="33" spans="2:9">
      <c r="B33" s="42">
        <v>3.3</v>
      </c>
      <c r="C33" s="49" t="s">
        <v>50</v>
      </c>
      <c r="D33" s="44" t="s">
        <v>51</v>
      </c>
      <c r="E33" s="55">
        <v>1</v>
      </c>
      <c r="F33" s="46"/>
      <c r="G33" s="46">
        <v>400000</v>
      </c>
      <c r="H33" s="45">
        <f t="shared" ref="H33" si="11">+H16</f>
        <v>2</v>
      </c>
      <c r="I33" s="30">
        <f t="shared" si="10"/>
        <v>800000</v>
      </c>
    </row>
    <row r="34" spans="2:9">
      <c r="B34" s="16"/>
      <c r="C34" s="14" t="s">
        <v>52</v>
      </c>
      <c r="D34" s="34"/>
      <c r="E34" s="35"/>
      <c r="F34" s="36"/>
      <c r="G34" s="36"/>
      <c r="H34" s="35"/>
      <c r="I34" s="39">
        <f>SUM(I31:I33)</f>
        <v>5075000</v>
      </c>
    </row>
    <row r="35" spans="2:9">
      <c r="B35" s="51"/>
      <c r="C35" s="51"/>
      <c r="D35" s="51"/>
      <c r="E35" s="51"/>
      <c r="F35" s="51"/>
      <c r="G35" s="51"/>
      <c r="H35" s="51"/>
      <c r="I35" s="51"/>
    </row>
    <row r="36" spans="2:9">
      <c r="B36" s="18">
        <v>4</v>
      </c>
      <c r="C36" s="14" t="s">
        <v>53</v>
      </c>
      <c r="D36" s="19"/>
      <c r="E36" s="19"/>
      <c r="F36" s="19"/>
      <c r="G36" s="19"/>
      <c r="H36" s="19"/>
      <c r="I36" s="19"/>
    </row>
    <row r="37" spans="2:9" ht="25.5">
      <c r="B37" s="42" t="s">
        <v>54</v>
      </c>
      <c r="C37" s="57" t="s">
        <v>55</v>
      </c>
      <c r="D37" s="58" t="s">
        <v>56</v>
      </c>
      <c r="E37" s="59">
        <v>0.05</v>
      </c>
      <c r="F37" s="46"/>
      <c r="G37" s="46"/>
      <c r="H37" s="60"/>
      <c r="I37" s="30">
        <f>+$E37*I$21</f>
        <v>3993750</v>
      </c>
    </row>
    <row r="38" spans="2:9" ht="38.25">
      <c r="B38" s="42" t="s">
        <v>57</v>
      </c>
      <c r="C38" s="63" t="s">
        <v>58</v>
      </c>
      <c r="D38" s="44" t="s">
        <v>30</v>
      </c>
      <c r="E38" s="44">
        <v>1</v>
      </c>
      <c r="F38" s="46"/>
      <c r="G38" s="46">
        <v>400000</v>
      </c>
      <c r="H38" s="55">
        <f t="shared" ref="H38" si="12">+H16</f>
        <v>2</v>
      </c>
      <c r="I38" s="30">
        <f>+$E38*$G38*H38</f>
        <v>800000</v>
      </c>
    </row>
    <row r="39" spans="2:9">
      <c r="B39" s="42" t="s">
        <v>59</v>
      </c>
      <c r="C39" s="49" t="s">
        <v>60</v>
      </c>
      <c r="D39" s="44" t="s">
        <v>30</v>
      </c>
      <c r="E39" s="44">
        <f>+$C$11</f>
        <v>4.5</v>
      </c>
      <c r="F39" s="46"/>
      <c r="G39" s="46">
        <v>200000</v>
      </c>
      <c r="H39" s="55">
        <f t="shared" ref="H39" si="13">+H16</f>
        <v>2</v>
      </c>
      <c r="I39" s="30">
        <f t="shared" ref="I39:I45" si="14">+$E39*$G39*H39</f>
        <v>1800000</v>
      </c>
    </row>
    <row r="40" spans="2:9">
      <c r="B40" s="42" t="s">
        <v>61</v>
      </c>
      <c r="C40" s="49" t="s">
        <v>62</v>
      </c>
      <c r="D40" s="44" t="s">
        <v>30</v>
      </c>
      <c r="E40" s="44">
        <f>+$C$11</f>
        <v>4.5</v>
      </c>
      <c r="F40" s="46"/>
      <c r="G40" s="46">
        <v>150000</v>
      </c>
      <c r="H40" s="55">
        <f t="shared" ref="H40" si="15">+H16</f>
        <v>2</v>
      </c>
      <c r="I40" s="30">
        <f t="shared" si="14"/>
        <v>1350000</v>
      </c>
    </row>
    <row r="41" spans="2:9">
      <c r="B41" s="42" t="s">
        <v>63</v>
      </c>
      <c r="C41" s="49" t="s">
        <v>64</v>
      </c>
      <c r="D41" s="44" t="s">
        <v>30</v>
      </c>
      <c r="E41" s="44">
        <f>+$C$11</f>
        <v>4.5</v>
      </c>
      <c r="F41" s="46"/>
      <c r="G41" s="46">
        <v>100000</v>
      </c>
      <c r="H41" s="55">
        <f t="shared" ref="H41" si="16">+H16</f>
        <v>2</v>
      </c>
      <c r="I41" s="30">
        <f t="shared" si="14"/>
        <v>900000</v>
      </c>
    </row>
    <row r="42" spans="2:9">
      <c r="B42" s="42" t="s">
        <v>65</v>
      </c>
      <c r="C42" s="49" t="s">
        <v>66</v>
      </c>
      <c r="D42" s="44" t="s">
        <v>51</v>
      </c>
      <c r="E42" s="55">
        <v>1</v>
      </c>
      <c r="F42" s="46"/>
      <c r="G42" s="46">
        <v>400000</v>
      </c>
      <c r="H42" s="55">
        <f t="shared" ref="H42" si="17">+H16</f>
        <v>2</v>
      </c>
      <c r="I42" s="30">
        <f t="shared" si="14"/>
        <v>800000</v>
      </c>
    </row>
    <row r="43" spans="2:9">
      <c r="B43" s="42" t="s">
        <v>67</v>
      </c>
      <c r="C43" s="49" t="s">
        <v>68</v>
      </c>
      <c r="D43" s="44" t="s">
        <v>51</v>
      </c>
      <c r="E43" s="55">
        <v>1</v>
      </c>
      <c r="F43" s="46"/>
      <c r="G43" s="46">
        <v>800000</v>
      </c>
      <c r="H43" s="55">
        <f t="shared" ref="H43" si="18">+H16</f>
        <v>2</v>
      </c>
      <c r="I43" s="30">
        <f t="shared" si="14"/>
        <v>1600000</v>
      </c>
    </row>
    <row r="44" spans="2:9" ht="25.5">
      <c r="B44" s="42" t="s">
        <v>69</v>
      </c>
      <c r="C44" s="43" t="s">
        <v>70</v>
      </c>
      <c r="D44" s="44" t="s">
        <v>30</v>
      </c>
      <c r="E44" s="44">
        <f>+$C$11</f>
        <v>4.5</v>
      </c>
      <c r="F44" s="46"/>
      <c r="G44" s="46">
        <v>814942.20751161175</v>
      </c>
      <c r="H44" s="55">
        <v>1</v>
      </c>
      <c r="I44" s="30">
        <f t="shared" si="14"/>
        <v>3667239.9338022526</v>
      </c>
    </row>
    <row r="45" spans="2:9" ht="25.5">
      <c r="B45" s="42" t="s">
        <v>71</v>
      </c>
      <c r="C45" s="43" t="s">
        <v>72</v>
      </c>
      <c r="D45" s="44" t="s">
        <v>30</v>
      </c>
      <c r="E45" s="44">
        <f>+$C$11</f>
        <v>4.5</v>
      </c>
      <c r="F45" s="46"/>
      <c r="G45" s="46">
        <v>1000000</v>
      </c>
      <c r="H45" s="55">
        <f t="shared" ref="H45" si="19">+H16</f>
        <v>2</v>
      </c>
      <c r="I45" s="30">
        <f t="shared" si="14"/>
        <v>9000000</v>
      </c>
    </row>
    <row r="46" spans="2:9">
      <c r="B46" s="16"/>
      <c r="C46" s="14" t="s">
        <v>73</v>
      </c>
      <c r="D46" s="34"/>
      <c r="E46" s="35"/>
      <c r="F46" s="36"/>
      <c r="G46" s="36"/>
      <c r="H46" s="35"/>
      <c r="I46" s="39">
        <f>SUM(I37:I45)</f>
        <v>23910989.933802254</v>
      </c>
    </row>
    <row r="47" spans="2:9">
      <c r="B47" s="51"/>
      <c r="C47" s="51"/>
      <c r="D47" s="51"/>
      <c r="E47" s="51"/>
      <c r="F47" s="51"/>
      <c r="G47" s="51"/>
      <c r="H47" s="51"/>
      <c r="I47" s="51"/>
    </row>
    <row r="48" spans="2:9">
      <c r="B48" s="18">
        <v>5</v>
      </c>
      <c r="C48" s="14" t="s">
        <v>74</v>
      </c>
      <c r="D48" s="19"/>
      <c r="E48" s="19"/>
      <c r="F48" s="19"/>
      <c r="G48" s="19"/>
      <c r="H48" s="19"/>
      <c r="I48" s="19"/>
    </row>
    <row r="49" spans="2:9" ht="12.75" customHeight="1">
      <c r="B49" s="23" t="s">
        <v>75</v>
      </c>
      <c r="C49" s="51" t="s">
        <v>76</v>
      </c>
      <c r="D49" s="64" t="s">
        <v>77</v>
      </c>
      <c r="E49" s="27">
        <v>1</v>
      </c>
      <c r="F49" s="65">
        <v>2.5999999999999998E-4</v>
      </c>
      <c r="G49" s="66"/>
      <c r="H49" s="67"/>
      <c r="I49" s="30">
        <f>+$E49*$F49*I$78</f>
        <v>882903.03841999988</v>
      </c>
    </row>
    <row r="50" spans="2:9">
      <c r="B50" s="23">
        <v>5.2</v>
      </c>
      <c r="C50" s="51" t="s">
        <v>78</v>
      </c>
      <c r="D50" s="64" t="s">
        <v>77</v>
      </c>
      <c r="E50" s="27">
        <v>1</v>
      </c>
      <c r="F50" s="65">
        <v>2.4000000000000001E-4</v>
      </c>
      <c r="G50" s="66"/>
      <c r="H50" s="67"/>
      <c r="I50" s="30">
        <f t="shared" ref="I50:I53" si="20">+$E50*$F50*I$78</f>
        <v>814987.42008000007</v>
      </c>
    </row>
    <row r="51" spans="2:9">
      <c r="B51" s="23">
        <v>5.3</v>
      </c>
      <c r="C51" s="51" t="s">
        <v>79</v>
      </c>
      <c r="D51" s="64" t="s">
        <v>77</v>
      </c>
      <c r="E51" s="27">
        <v>1</v>
      </c>
      <c r="F51" s="65">
        <v>3.2000000000000003E-4</v>
      </c>
      <c r="G51" s="66"/>
      <c r="H51" s="67"/>
      <c r="I51" s="30">
        <f t="shared" si="20"/>
        <v>1086649.89344</v>
      </c>
    </row>
    <row r="52" spans="2:9">
      <c r="B52" s="23">
        <v>5.4</v>
      </c>
      <c r="C52" s="51" t="s">
        <v>80</v>
      </c>
      <c r="D52" s="64" t="s">
        <v>77</v>
      </c>
      <c r="E52" s="27">
        <v>1</v>
      </c>
      <c r="F52" s="65">
        <v>3.2000000000000003E-4</v>
      </c>
      <c r="G52" s="66"/>
      <c r="H52" s="67"/>
      <c r="I52" s="30">
        <f t="shared" si="20"/>
        <v>1086649.89344</v>
      </c>
    </row>
    <row r="53" spans="2:9">
      <c r="B53" s="23">
        <v>5.5</v>
      </c>
      <c r="C53" s="51" t="s">
        <v>81</v>
      </c>
      <c r="D53" s="64" t="s">
        <v>77</v>
      </c>
      <c r="E53" s="27">
        <v>1</v>
      </c>
      <c r="F53" s="65">
        <v>2.1700000000000001E-3</v>
      </c>
      <c r="G53" s="66"/>
      <c r="H53" s="67"/>
      <c r="I53" s="30">
        <f t="shared" si="20"/>
        <v>7368844.5898900004</v>
      </c>
    </row>
    <row r="54" spans="2:9">
      <c r="B54" s="16"/>
      <c r="C54" s="14" t="s">
        <v>82</v>
      </c>
      <c r="D54" s="34"/>
      <c r="E54" s="35"/>
      <c r="F54" s="36"/>
      <c r="G54" s="36"/>
      <c r="H54" s="35"/>
      <c r="I54" s="39">
        <f>SUM(I49:I53)</f>
        <v>11240034.835270001</v>
      </c>
    </row>
    <row r="55" spans="2:9">
      <c r="B55" s="51"/>
      <c r="C55" s="51"/>
      <c r="D55" s="51"/>
      <c r="E55" s="51"/>
      <c r="F55" s="51"/>
      <c r="G55" s="51"/>
      <c r="H55" s="51"/>
      <c r="I55" s="51"/>
    </row>
    <row r="56" spans="2:9">
      <c r="B56" s="18">
        <v>6</v>
      </c>
      <c r="C56" s="14" t="s">
        <v>83</v>
      </c>
      <c r="D56" s="19"/>
      <c r="E56" s="19"/>
      <c r="F56" s="19"/>
      <c r="G56" s="19"/>
      <c r="H56" s="19"/>
      <c r="I56" s="19"/>
    </row>
    <row r="57" spans="2:9">
      <c r="B57" s="64" t="s">
        <v>84</v>
      </c>
      <c r="C57" s="51" t="s">
        <v>85</v>
      </c>
      <c r="D57" s="64" t="s">
        <v>51</v>
      </c>
      <c r="E57" s="64">
        <v>1</v>
      </c>
      <c r="F57" s="70">
        <v>0.02</v>
      </c>
      <c r="G57" s="51"/>
      <c r="H57" s="51"/>
      <c r="I57" s="30">
        <f t="shared" ref="I57:I60" si="21">+$E57*$F57*I$78</f>
        <v>67915618.340000004</v>
      </c>
    </row>
    <row r="58" spans="2:9">
      <c r="B58" s="64" t="s">
        <v>86</v>
      </c>
      <c r="C58" s="51" t="s">
        <v>87</v>
      </c>
      <c r="D58" s="64" t="s">
        <v>51</v>
      </c>
      <c r="E58" s="64">
        <v>1</v>
      </c>
      <c r="F58" s="70">
        <v>0.01</v>
      </c>
      <c r="G58" s="51"/>
      <c r="H58" s="51"/>
      <c r="I58" s="30">
        <f t="shared" si="21"/>
        <v>33957809.170000002</v>
      </c>
    </row>
    <row r="59" spans="2:9">
      <c r="B59" s="64" t="s">
        <v>88</v>
      </c>
      <c r="C59" s="51" t="s">
        <v>89</v>
      </c>
      <c r="D59" s="64" t="s">
        <v>51</v>
      </c>
      <c r="E59" s="64">
        <v>1</v>
      </c>
      <c r="F59" s="70">
        <v>0.05</v>
      </c>
      <c r="G59" s="51"/>
      <c r="H59" s="51"/>
      <c r="I59" s="30">
        <f t="shared" si="21"/>
        <v>169789045.85000002</v>
      </c>
    </row>
    <row r="60" spans="2:9">
      <c r="B60" s="64" t="s">
        <v>90</v>
      </c>
      <c r="C60" s="51" t="s">
        <v>91</v>
      </c>
      <c r="D60" s="64" t="s">
        <v>51</v>
      </c>
      <c r="E60" s="64">
        <v>1</v>
      </c>
      <c r="F60" s="70">
        <v>0.02</v>
      </c>
      <c r="G60" s="51"/>
      <c r="H60" s="51"/>
      <c r="I60" s="30">
        <f t="shared" si="21"/>
        <v>67915618.340000004</v>
      </c>
    </row>
    <row r="61" spans="2:9">
      <c r="B61" s="16"/>
      <c r="C61" s="14" t="s">
        <v>92</v>
      </c>
      <c r="D61" s="34"/>
      <c r="E61" s="35"/>
      <c r="F61" s="35"/>
      <c r="G61" s="36"/>
      <c r="H61" s="36"/>
      <c r="I61" s="39">
        <f>SUM(I57:I60)</f>
        <v>339578091.70000005</v>
      </c>
    </row>
    <row r="62" spans="2:9">
      <c r="B62" s="51"/>
      <c r="C62" s="76"/>
      <c r="D62" s="51"/>
      <c r="E62" s="51"/>
      <c r="F62" s="51"/>
      <c r="G62" s="51"/>
      <c r="H62" s="137"/>
      <c r="I62" s="137"/>
    </row>
    <row r="63" spans="2:9">
      <c r="B63" s="51"/>
      <c r="C63" s="76"/>
      <c r="D63" s="51"/>
      <c r="E63" s="51"/>
      <c r="F63" s="79"/>
      <c r="G63" s="81" t="s">
        <v>93</v>
      </c>
      <c r="H63" s="139">
        <v>0.16869999999999999</v>
      </c>
      <c r="I63" s="82">
        <f>+H63*I73</f>
        <v>466429116.34741896</v>
      </c>
    </row>
    <row r="64" spans="2:9">
      <c r="B64" s="51"/>
      <c r="C64" s="76"/>
      <c r="D64" s="51"/>
      <c r="E64" s="51"/>
      <c r="F64" s="51"/>
      <c r="G64" s="83"/>
      <c r="H64" s="51"/>
      <c r="I64" s="51"/>
    </row>
    <row r="65" spans="2:9">
      <c r="B65" s="51"/>
      <c r="C65" s="76"/>
      <c r="D65" s="51"/>
      <c r="E65" s="51"/>
      <c r="F65" s="79"/>
      <c r="G65" s="81" t="s">
        <v>94</v>
      </c>
      <c r="H65" s="79">
        <v>0.05</v>
      </c>
      <c r="I65" s="85">
        <f>+H65*I73</f>
        <v>138242180.30451068</v>
      </c>
    </row>
    <row r="66" spans="2:9" s="33" customFormat="1">
      <c r="B66" s="51"/>
      <c r="C66" s="76"/>
      <c r="D66" s="51"/>
      <c r="E66" s="51"/>
      <c r="F66" s="86"/>
      <c r="G66" s="81"/>
      <c r="H66" s="86"/>
      <c r="I66" s="87"/>
    </row>
    <row r="67" spans="2:9" s="33" customFormat="1">
      <c r="B67" s="51"/>
      <c r="C67" s="76"/>
      <c r="D67" s="88"/>
      <c r="E67" s="88"/>
      <c r="F67" s="89"/>
      <c r="G67" s="81" t="s">
        <v>95</v>
      </c>
      <c r="H67" s="89">
        <f>H63+H65</f>
        <v>0.21870000000000001</v>
      </c>
      <c r="I67" s="85">
        <f>+ROUND(I63+I65,0)</f>
        <v>604671297</v>
      </c>
    </row>
    <row r="68" spans="2:9" s="33" customFormat="1">
      <c r="B68" s="51"/>
      <c r="C68" s="76"/>
      <c r="D68" s="88"/>
      <c r="E68" s="88"/>
      <c r="F68" s="80"/>
      <c r="G68" s="83"/>
      <c r="H68" s="89"/>
      <c r="I68" s="89"/>
    </row>
    <row r="69" spans="2:9" s="33" customFormat="1">
      <c r="B69" s="51"/>
      <c r="C69" s="76"/>
      <c r="D69" s="88"/>
      <c r="E69" s="88"/>
      <c r="F69" s="80"/>
      <c r="G69" s="81" t="s">
        <v>96</v>
      </c>
      <c r="H69" s="89">
        <v>0.19</v>
      </c>
      <c r="I69" s="85">
        <f>+ROUND(I65*0.19,0)</f>
        <v>26266014</v>
      </c>
    </row>
    <row r="70" spans="2:9" s="33" customFormat="1">
      <c r="B70" s="51"/>
      <c r="C70" s="76"/>
      <c r="D70" s="51"/>
      <c r="E70" s="51"/>
      <c r="F70" s="51"/>
      <c r="G70" s="83"/>
      <c r="H70" s="51"/>
      <c r="I70" s="87"/>
    </row>
    <row r="71" spans="2:9" s="33" customFormat="1">
      <c r="B71" s="51"/>
      <c r="C71" s="76"/>
      <c r="D71" s="51"/>
      <c r="E71" s="51"/>
      <c r="F71" s="51"/>
      <c r="G71" s="81" t="s">
        <v>97</v>
      </c>
      <c r="H71" s="51"/>
      <c r="I71" s="85">
        <f>+I67+I69</f>
        <v>630937311</v>
      </c>
    </row>
    <row r="72" spans="2:9" s="33" customFormat="1">
      <c r="B72" s="40"/>
      <c r="C72" s="40"/>
      <c r="D72" s="40"/>
      <c r="E72" s="40"/>
      <c r="F72" s="40"/>
      <c r="G72" s="40"/>
      <c r="H72" s="40"/>
      <c r="I72" s="142">
        <f>+H67+(H65*H69)+1</f>
        <v>1.2282</v>
      </c>
    </row>
    <row r="73" spans="2:9" s="33" customFormat="1">
      <c r="B73" s="40"/>
      <c r="C73" s="40"/>
      <c r="H73" s="127" t="s">
        <v>98</v>
      </c>
      <c r="I73" s="91">
        <f>+I78/I72</f>
        <v>2764843606.0902133</v>
      </c>
    </row>
    <row r="74" spans="2:9" s="33" customFormat="1">
      <c r="B74" s="40"/>
      <c r="C74" s="40"/>
      <c r="H74" s="127" t="s">
        <v>99</v>
      </c>
      <c r="I74" s="91">
        <f>+I63</f>
        <v>466429116.34741896</v>
      </c>
    </row>
    <row r="75" spans="2:9" s="33" customFormat="1">
      <c r="B75" s="40"/>
      <c r="C75" s="40"/>
      <c r="H75" s="127" t="s">
        <v>100</v>
      </c>
      <c r="I75" s="91">
        <f>+I65</f>
        <v>138242180.30451068</v>
      </c>
    </row>
    <row r="76" spans="2:9" s="33" customFormat="1">
      <c r="B76" s="40"/>
      <c r="C76" s="40"/>
      <c r="H76" s="127" t="s">
        <v>101</v>
      </c>
      <c r="I76" s="91">
        <f>+I69</f>
        <v>26266014</v>
      </c>
    </row>
    <row r="77" spans="2:9" s="33" customFormat="1">
      <c r="B77" s="40"/>
      <c r="C77" s="40"/>
      <c r="H77" s="128"/>
      <c r="I77" s="133"/>
    </row>
    <row r="78" spans="2:9" s="33" customFormat="1">
      <c r="B78" s="40"/>
      <c r="C78" s="40"/>
      <c r="H78" s="129" t="s">
        <v>102</v>
      </c>
      <c r="I78" s="93">
        <f>+'DETALLE PRESUPUESTO OFICIAL'!D32</f>
        <v>3395780917</v>
      </c>
    </row>
    <row r="79" spans="2:9" s="33" customFormat="1">
      <c r="B79" s="40"/>
      <c r="C79" s="40"/>
      <c r="D79" s="40"/>
      <c r="E79" s="40"/>
      <c r="F79" s="40"/>
      <c r="H79" s="40"/>
      <c r="I79" s="40"/>
    </row>
  </sheetData>
  <mergeCells count="5">
    <mergeCell ref="C3:I3"/>
    <mergeCell ref="C5:I5"/>
    <mergeCell ref="C6:I6"/>
    <mergeCell ref="C7:I7"/>
    <mergeCell ref="I11:I13"/>
  </mergeCells>
  <pageMargins left="0.7" right="0.7" top="0.75" bottom="0.75" header="0.3" footer="0.3"/>
  <pageSetup scale="2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2:K83"/>
  <sheetViews>
    <sheetView view="pageBreakPreview" topLeftCell="A60" zoomScale="90" zoomScaleNormal="90" zoomScaleSheetLayoutView="90" workbookViewId="0">
      <selection activeCell="G81" sqref="G81"/>
    </sheetView>
  </sheetViews>
  <sheetFormatPr baseColWidth="10" defaultColWidth="11.42578125" defaultRowHeight="12.75"/>
  <cols>
    <col min="1" max="1" width="11.42578125" style="5"/>
    <col min="2" max="2" width="11.5703125" style="4" bestFit="1" customWidth="1"/>
    <col min="3" max="3" width="42" style="4" customWidth="1"/>
    <col min="4" max="4" width="13.5703125" style="4" customWidth="1"/>
    <col min="5" max="5" width="14.42578125" style="4" customWidth="1"/>
    <col min="6" max="6" width="18.42578125" style="4" customWidth="1"/>
    <col min="7" max="7" width="30.42578125" style="4" customWidth="1"/>
    <col min="8" max="8" width="14.28515625" style="4" customWidth="1"/>
    <col min="9" max="9" width="16.28515625" style="4" customWidth="1"/>
    <col min="10" max="11" width="14.85546875" style="5" bestFit="1" customWidth="1"/>
    <col min="12" max="16384" width="11.42578125" style="5"/>
  </cols>
  <sheetData>
    <row r="2" spans="2:9">
      <c r="B2" s="1"/>
      <c r="C2" s="1"/>
      <c r="D2" s="2"/>
      <c r="E2" s="2"/>
      <c r="F2" s="2"/>
      <c r="G2" s="3"/>
      <c r="H2" s="3"/>
      <c r="I2" s="3"/>
    </row>
    <row r="3" spans="2:9">
      <c r="B3" s="1"/>
      <c r="C3" s="155" t="s">
        <v>0</v>
      </c>
      <c r="D3" s="155"/>
      <c r="E3" s="155"/>
      <c r="F3" s="155"/>
      <c r="G3" s="155"/>
      <c r="H3" s="155"/>
      <c r="I3" s="155"/>
    </row>
    <row r="4" spans="2:9">
      <c r="B4" s="1"/>
      <c r="C4" s="1"/>
      <c r="D4" s="2"/>
      <c r="E4" s="2"/>
      <c r="F4" s="2"/>
      <c r="G4" s="3"/>
      <c r="H4" s="3"/>
      <c r="I4" s="3"/>
    </row>
    <row r="5" spans="2:9">
      <c r="B5" s="1"/>
      <c r="C5" s="155" t="s">
        <v>1</v>
      </c>
      <c r="D5" s="155"/>
      <c r="E5" s="155"/>
      <c r="F5" s="155"/>
      <c r="G5" s="155"/>
      <c r="H5" s="155"/>
      <c r="I5" s="155"/>
    </row>
    <row r="6" spans="2:9" ht="24.75" customHeight="1">
      <c r="B6" s="1"/>
      <c r="C6" s="156" t="s">
        <v>2</v>
      </c>
      <c r="D6" s="156"/>
      <c r="E6" s="156"/>
      <c r="F6" s="156"/>
      <c r="G6" s="156"/>
      <c r="H6" s="156"/>
      <c r="I6" s="156"/>
    </row>
    <row r="7" spans="2:9">
      <c r="B7" s="1"/>
      <c r="C7" s="155" t="s">
        <v>3</v>
      </c>
      <c r="D7" s="155"/>
      <c r="E7" s="155"/>
      <c r="F7" s="155"/>
      <c r="G7" s="155"/>
      <c r="H7" s="155"/>
      <c r="I7" s="155"/>
    </row>
    <row r="8" spans="2:9">
      <c r="B8" s="1"/>
      <c r="C8" s="146"/>
      <c r="D8" s="146"/>
      <c r="E8" s="146"/>
      <c r="F8" s="146"/>
      <c r="G8" s="146"/>
      <c r="H8" s="146"/>
      <c r="I8" s="146"/>
    </row>
    <row r="9" spans="2:9">
      <c r="B9" s="1"/>
      <c r="C9" s="146"/>
      <c r="D9" s="146"/>
      <c r="E9" s="146"/>
      <c r="F9" s="146"/>
      <c r="G9" s="146"/>
      <c r="H9" s="146"/>
      <c r="I9" s="146"/>
    </row>
    <row r="10" spans="2:9">
      <c r="D10" s="146"/>
      <c r="E10" s="146"/>
      <c r="F10" s="146"/>
      <c r="G10" s="146"/>
    </row>
    <row r="11" spans="2:9" ht="25.5">
      <c r="B11" s="146" t="s">
        <v>4</v>
      </c>
      <c r="C11" s="7">
        <v>4.5</v>
      </c>
      <c r="D11" s="8"/>
      <c r="E11" s="8"/>
      <c r="F11" s="8"/>
      <c r="G11" s="8"/>
      <c r="H11" s="9" t="s">
        <v>8</v>
      </c>
      <c r="I11" s="152" t="s">
        <v>21</v>
      </c>
    </row>
    <row r="12" spans="2:9" ht="40.5" customHeight="1">
      <c r="B12" s="12"/>
      <c r="C12" s="12"/>
      <c r="D12" s="12"/>
      <c r="E12" s="12"/>
      <c r="F12" s="13"/>
      <c r="G12" s="14" t="s">
        <v>22</v>
      </c>
      <c r="H12" s="9">
        <v>1</v>
      </c>
      <c r="I12" s="153"/>
    </row>
    <row r="13" spans="2:9" ht="26.25" customHeight="1">
      <c r="B13" s="16"/>
      <c r="C13" s="17" t="s">
        <v>23</v>
      </c>
      <c r="D13" s="9" t="s">
        <v>24</v>
      </c>
      <c r="E13" s="9" t="s">
        <v>4</v>
      </c>
      <c r="F13" s="9" t="s">
        <v>25</v>
      </c>
      <c r="G13" s="17" t="s">
        <v>26</v>
      </c>
      <c r="H13" s="9" t="s">
        <v>27</v>
      </c>
      <c r="I13" s="154"/>
    </row>
    <row r="14" spans="2:9">
      <c r="B14" s="18">
        <v>1</v>
      </c>
      <c r="C14" s="14" t="s">
        <v>28</v>
      </c>
      <c r="D14" s="19"/>
      <c r="E14" s="19"/>
      <c r="F14" s="19"/>
      <c r="G14" s="19"/>
      <c r="H14" s="19"/>
      <c r="I14" s="19"/>
    </row>
    <row r="15" spans="2:9">
      <c r="B15" s="23">
        <v>1.1000000000000001</v>
      </c>
      <c r="C15" s="24" t="s">
        <v>29</v>
      </c>
      <c r="D15" s="25" t="s">
        <v>30</v>
      </c>
      <c r="E15" s="25">
        <f t="shared" ref="E15:E20" si="0">+$C$11</f>
        <v>4.5</v>
      </c>
      <c r="F15" s="26">
        <v>1</v>
      </c>
      <c r="G15" s="27">
        <v>5000000</v>
      </c>
      <c r="H15" s="28">
        <v>1</v>
      </c>
      <c r="I15" s="30">
        <f>+$E15*$F15*$G15*H15</f>
        <v>22500000</v>
      </c>
    </row>
    <row r="16" spans="2:9" ht="16.5" customHeight="1">
      <c r="B16" s="23">
        <v>1.2</v>
      </c>
      <c r="C16" s="24" t="s">
        <v>31</v>
      </c>
      <c r="D16" s="25" t="s">
        <v>30</v>
      </c>
      <c r="E16" s="25">
        <f t="shared" si="0"/>
        <v>4.5</v>
      </c>
      <c r="F16" s="26">
        <v>1</v>
      </c>
      <c r="G16" s="27">
        <v>2500000</v>
      </c>
      <c r="H16" s="28">
        <f t="shared" ref="H16" si="1">+H12</f>
        <v>1</v>
      </c>
      <c r="I16" s="30">
        <f t="shared" ref="I16:I20" si="2">+$E16*$F16*$G16*H16</f>
        <v>11250000</v>
      </c>
    </row>
    <row r="17" spans="2:9" ht="17.25" customHeight="1">
      <c r="B17" s="23">
        <v>1.3</v>
      </c>
      <c r="C17" s="24" t="s">
        <v>32</v>
      </c>
      <c r="D17" s="25" t="s">
        <v>30</v>
      </c>
      <c r="E17" s="25">
        <f t="shared" si="0"/>
        <v>4.5</v>
      </c>
      <c r="F17" s="26">
        <v>1</v>
      </c>
      <c r="G17" s="27">
        <v>2000000</v>
      </c>
      <c r="H17" s="28">
        <v>1</v>
      </c>
      <c r="I17" s="30">
        <f t="shared" si="2"/>
        <v>9000000</v>
      </c>
    </row>
    <row r="18" spans="2:9" ht="18" customHeight="1">
      <c r="B18" s="23">
        <v>1.4</v>
      </c>
      <c r="C18" s="24" t="s">
        <v>33</v>
      </c>
      <c r="D18" s="25" t="s">
        <v>30</v>
      </c>
      <c r="E18" s="25">
        <f t="shared" si="0"/>
        <v>4.5</v>
      </c>
      <c r="F18" s="26">
        <v>1</v>
      </c>
      <c r="G18" s="27">
        <v>2000000</v>
      </c>
      <c r="H18" s="28">
        <v>1</v>
      </c>
      <c r="I18" s="30">
        <f t="shared" si="2"/>
        <v>9000000</v>
      </c>
    </row>
    <row r="19" spans="2:9" ht="20.25" customHeight="1">
      <c r="B19" s="23">
        <v>1.5</v>
      </c>
      <c r="C19" s="24" t="s">
        <v>34</v>
      </c>
      <c r="D19" s="25" t="s">
        <v>30</v>
      </c>
      <c r="E19" s="25">
        <f t="shared" si="0"/>
        <v>4.5</v>
      </c>
      <c r="F19" s="26">
        <v>1</v>
      </c>
      <c r="G19" s="27">
        <v>2000000</v>
      </c>
      <c r="H19" s="28">
        <v>1</v>
      </c>
      <c r="I19" s="30">
        <f t="shared" si="2"/>
        <v>9000000</v>
      </c>
    </row>
    <row r="20" spans="2:9" s="33" customFormat="1" ht="25.5">
      <c r="B20" s="23">
        <v>1.6</v>
      </c>
      <c r="C20" s="32" t="s">
        <v>35</v>
      </c>
      <c r="D20" s="25" t="s">
        <v>30</v>
      </c>
      <c r="E20" s="25">
        <f t="shared" si="0"/>
        <v>4.5</v>
      </c>
      <c r="F20" s="26">
        <v>1</v>
      </c>
      <c r="G20" s="27">
        <v>1750000</v>
      </c>
      <c r="H20" s="28">
        <v>1</v>
      </c>
      <c r="I20" s="30">
        <f t="shared" si="2"/>
        <v>7875000</v>
      </c>
    </row>
    <row r="21" spans="2:9" s="33" customFormat="1">
      <c r="B21" s="16"/>
      <c r="C21" s="14" t="s">
        <v>36</v>
      </c>
      <c r="D21" s="34"/>
      <c r="E21" s="34"/>
      <c r="F21" s="35"/>
      <c r="G21" s="36"/>
      <c r="H21" s="35"/>
      <c r="I21" s="39">
        <f>SUM(I15:I20)</f>
        <v>68625000</v>
      </c>
    </row>
    <row r="22" spans="2:9" s="33" customFormat="1">
      <c r="B22" s="40"/>
      <c r="C22" s="40"/>
      <c r="D22" s="40"/>
      <c r="E22" s="40"/>
      <c r="F22" s="40"/>
      <c r="G22" s="40"/>
      <c r="H22" s="40"/>
      <c r="I22" s="40"/>
    </row>
    <row r="23" spans="2:9" s="33" customFormat="1">
      <c r="B23" s="18">
        <v>2</v>
      </c>
      <c r="C23" s="14" t="s">
        <v>37</v>
      </c>
      <c r="D23" s="19"/>
      <c r="E23" s="19"/>
      <c r="F23" s="19"/>
      <c r="G23" s="19"/>
      <c r="H23" s="19"/>
      <c r="I23" s="19"/>
    </row>
    <row r="24" spans="2:9" s="33" customFormat="1">
      <c r="B24" s="42" t="s">
        <v>38</v>
      </c>
      <c r="C24" s="43" t="s">
        <v>39</v>
      </c>
      <c r="D24" s="44" t="s">
        <v>30</v>
      </c>
      <c r="E24" s="44">
        <f>+$C$11</f>
        <v>4.5</v>
      </c>
      <c r="F24" s="45"/>
      <c r="G24" s="46">
        <v>250000</v>
      </c>
      <c r="H24" s="45">
        <f t="shared" ref="H24" si="3">+H16</f>
        <v>1</v>
      </c>
      <c r="I24" s="30">
        <f>+$E24*$G24*H24</f>
        <v>1125000</v>
      </c>
    </row>
    <row r="25" spans="2:9" s="33" customFormat="1" ht="25.5">
      <c r="B25" s="42" t="s">
        <v>40</v>
      </c>
      <c r="C25" s="43" t="s">
        <v>41</v>
      </c>
      <c r="D25" s="44" t="s">
        <v>30</v>
      </c>
      <c r="E25" s="44">
        <f>+$C$11</f>
        <v>4.5</v>
      </c>
      <c r="F25" s="45"/>
      <c r="G25" s="46">
        <v>150000</v>
      </c>
      <c r="H25" s="45">
        <f t="shared" ref="H25" si="4">+H16</f>
        <v>1</v>
      </c>
      <c r="I25" s="30">
        <f t="shared" ref="I25:I27" si="5">+$E25*$G25*H25</f>
        <v>675000</v>
      </c>
    </row>
    <row r="26" spans="2:9" s="33" customFormat="1">
      <c r="B26" s="42" t="s">
        <v>42</v>
      </c>
      <c r="C26" s="49" t="s">
        <v>43</v>
      </c>
      <c r="D26" s="44" t="s">
        <v>30</v>
      </c>
      <c r="E26" s="44">
        <f>+$C$11</f>
        <v>4.5</v>
      </c>
      <c r="F26" s="45"/>
      <c r="G26" s="46">
        <v>150000</v>
      </c>
      <c r="H26" s="45">
        <f t="shared" ref="H26" si="6">+H16</f>
        <v>1</v>
      </c>
      <c r="I26" s="30">
        <f t="shared" si="5"/>
        <v>675000</v>
      </c>
    </row>
    <row r="27" spans="2:9" s="33" customFormat="1">
      <c r="B27" s="42" t="s">
        <v>44</v>
      </c>
      <c r="C27" s="49" t="s">
        <v>45</v>
      </c>
      <c r="D27" s="44" t="s">
        <v>30</v>
      </c>
      <c r="E27" s="44">
        <f>+$C$11</f>
        <v>4.5</v>
      </c>
      <c r="F27" s="45"/>
      <c r="G27" s="46">
        <v>200000</v>
      </c>
      <c r="H27" s="45">
        <f t="shared" ref="H27" si="7">+H16</f>
        <v>1</v>
      </c>
      <c r="I27" s="30">
        <f t="shared" si="5"/>
        <v>900000</v>
      </c>
    </row>
    <row r="28" spans="2:9" s="33" customFormat="1">
      <c r="B28" s="16"/>
      <c r="C28" s="14" t="s">
        <v>46</v>
      </c>
      <c r="D28" s="34"/>
      <c r="E28" s="34"/>
      <c r="F28" s="35"/>
      <c r="G28" s="36"/>
      <c r="H28" s="35"/>
      <c r="I28" s="39">
        <f>SUM(I24:I27)</f>
        <v>3375000</v>
      </c>
    </row>
    <row r="29" spans="2:9" s="33" customFormat="1">
      <c r="B29" s="50"/>
      <c r="C29" s="51"/>
      <c r="D29" s="51"/>
      <c r="E29" s="51"/>
      <c r="F29" s="51"/>
      <c r="G29" s="51"/>
      <c r="H29" s="51"/>
      <c r="I29" s="51"/>
    </row>
    <row r="30" spans="2:9" s="33" customFormat="1">
      <c r="B30" s="18">
        <v>3</v>
      </c>
      <c r="C30" s="14" t="s">
        <v>47</v>
      </c>
      <c r="D30" s="19"/>
      <c r="E30" s="19"/>
      <c r="F30" s="19"/>
      <c r="G30" s="19"/>
      <c r="H30" s="19"/>
      <c r="I30" s="19"/>
    </row>
    <row r="31" spans="2:9" s="33" customFormat="1">
      <c r="B31" s="42">
        <v>3.1</v>
      </c>
      <c r="C31" s="43" t="s">
        <v>48</v>
      </c>
      <c r="D31" s="44" t="s">
        <v>30</v>
      </c>
      <c r="E31" s="44">
        <f>+$C$11</f>
        <v>4.5</v>
      </c>
      <c r="F31" s="46"/>
      <c r="G31" s="46">
        <v>250000</v>
      </c>
      <c r="H31" s="45">
        <f t="shared" ref="H31" si="8">+H16</f>
        <v>1</v>
      </c>
      <c r="I31" s="30">
        <f>+$E31*$G31*H31</f>
        <v>1125000</v>
      </c>
    </row>
    <row r="32" spans="2:9" s="33" customFormat="1">
      <c r="B32" s="42">
        <v>3.2</v>
      </c>
      <c r="C32" s="49" t="s">
        <v>49</v>
      </c>
      <c r="D32" s="44" t="s">
        <v>30</v>
      </c>
      <c r="E32" s="44">
        <f>+$C$11</f>
        <v>4.5</v>
      </c>
      <c r="F32" s="46"/>
      <c r="G32" s="46">
        <v>150000</v>
      </c>
      <c r="H32" s="45">
        <f t="shared" ref="H32" si="9">+H16+H15</f>
        <v>2</v>
      </c>
      <c r="I32" s="30">
        <f t="shared" ref="I32:I33" si="10">+$E32*$G32*H32</f>
        <v>1350000</v>
      </c>
    </row>
    <row r="33" spans="2:9">
      <c r="B33" s="42">
        <v>3.3</v>
      </c>
      <c r="C33" s="49" t="s">
        <v>50</v>
      </c>
      <c r="D33" s="44" t="s">
        <v>51</v>
      </c>
      <c r="E33" s="55">
        <v>1</v>
      </c>
      <c r="F33" s="46"/>
      <c r="G33" s="46">
        <v>400000</v>
      </c>
      <c r="H33" s="45">
        <f t="shared" ref="H33" si="11">+H16</f>
        <v>1</v>
      </c>
      <c r="I33" s="30">
        <f t="shared" si="10"/>
        <v>400000</v>
      </c>
    </row>
    <row r="34" spans="2:9">
      <c r="B34" s="16"/>
      <c r="C34" s="14" t="s">
        <v>52</v>
      </c>
      <c r="D34" s="34"/>
      <c r="E34" s="35"/>
      <c r="F34" s="36"/>
      <c r="G34" s="36"/>
      <c r="H34" s="35"/>
      <c r="I34" s="39">
        <f>SUM(I31:I33)</f>
        <v>2875000</v>
      </c>
    </row>
    <row r="35" spans="2:9">
      <c r="B35" s="51"/>
      <c r="C35" s="51"/>
      <c r="D35" s="51"/>
      <c r="E35" s="51"/>
      <c r="F35" s="51"/>
      <c r="G35" s="51"/>
      <c r="H35" s="51"/>
      <c r="I35" s="51"/>
    </row>
    <row r="36" spans="2:9">
      <c r="B36" s="18">
        <v>4</v>
      </c>
      <c r="C36" s="14" t="s">
        <v>53</v>
      </c>
      <c r="D36" s="19"/>
      <c r="E36" s="19"/>
      <c r="F36" s="19"/>
      <c r="G36" s="19"/>
      <c r="H36" s="19"/>
      <c r="I36" s="19"/>
    </row>
    <row r="37" spans="2:9" ht="25.5">
      <c r="B37" s="42" t="s">
        <v>54</v>
      </c>
      <c r="C37" s="57" t="s">
        <v>55</v>
      </c>
      <c r="D37" s="58" t="s">
        <v>56</v>
      </c>
      <c r="E37" s="59">
        <v>0.05</v>
      </c>
      <c r="F37" s="46"/>
      <c r="G37" s="46"/>
      <c r="H37" s="60"/>
      <c r="I37" s="30">
        <f>+$E37*I$21</f>
        <v>3431250</v>
      </c>
    </row>
    <row r="38" spans="2:9" ht="38.25">
      <c r="B38" s="42" t="s">
        <v>57</v>
      </c>
      <c r="C38" s="63" t="s">
        <v>58</v>
      </c>
      <c r="D38" s="44" t="s">
        <v>30</v>
      </c>
      <c r="E38" s="44">
        <v>1</v>
      </c>
      <c r="F38" s="46"/>
      <c r="G38" s="46">
        <v>400000</v>
      </c>
      <c r="H38" s="55">
        <f t="shared" ref="H38" si="12">+H16</f>
        <v>1</v>
      </c>
      <c r="I38" s="30">
        <f>+$E38*$G38*H38</f>
        <v>400000</v>
      </c>
    </row>
    <row r="39" spans="2:9">
      <c r="B39" s="42" t="s">
        <v>59</v>
      </c>
      <c r="C39" s="49" t="s">
        <v>60</v>
      </c>
      <c r="D39" s="44" t="s">
        <v>30</v>
      </c>
      <c r="E39" s="44">
        <f>+$C$11</f>
        <v>4.5</v>
      </c>
      <c r="F39" s="46"/>
      <c r="G39" s="46">
        <v>200000</v>
      </c>
      <c r="H39" s="55">
        <f t="shared" ref="H39" si="13">+H16</f>
        <v>1</v>
      </c>
      <c r="I39" s="30">
        <f t="shared" ref="I39:I45" si="14">+$E39*$G39*H39</f>
        <v>900000</v>
      </c>
    </row>
    <row r="40" spans="2:9">
      <c r="B40" s="42" t="s">
        <v>61</v>
      </c>
      <c r="C40" s="49" t="s">
        <v>62</v>
      </c>
      <c r="D40" s="44" t="s">
        <v>30</v>
      </c>
      <c r="E40" s="44">
        <f>+$C$11</f>
        <v>4.5</v>
      </c>
      <c r="F40" s="46"/>
      <c r="G40" s="46">
        <v>150000</v>
      </c>
      <c r="H40" s="55">
        <f t="shared" ref="H40" si="15">+H16</f>
        <v>1</v>
      </c>
      <c r="I40" s="30">
        <f t="shared" si="14"/>
        <v>675000</v>
      </c>
    </row>
    <row r="41" spans="2:9">
      <c r="B41" s="42" t="s">
        <v>63</v>
      </c>
      <c r="C41" s="49" t="s">
        <v>64</v>
      </c>
      <c r="D41" s="44" t="s">
        <v>30</v>
      </c>
      <c r="E41" s="44">
        <f>+$C$11</f>
        <v>4.5</v>
      </c>
      <c r="F41" s="46"/>
      <c r="G41" s="46">
        <v>100000</v>
      </c>
      <c r="H41" s="55">
        <f t="shared" ref="H41" si="16">+H16</f>
        <v>1</v>
      </c>
      <c r="I41" s="30">
        <f t="shared" si="14"/>
        <v>450000</v>
      </c>
    </row>
    <row r="42" spans="2:9">
      <c r="B42" s="42" t="s">
        <v>65</v>
      </c>
      <c r="C42" s="49" t="s">
        <v>66</v>
      </c>
      <c r="D42" s="44" t="s">
        <v>51</v>
      </c>
      <c r="E42" s="55">
        <v>1</v>
      </c>
      <c r="F42" s="46"/>
      <c r="G42" s="46">
        <v>400000</v>
      </c>
      <c r="H42" s="55">
        <f t="shared" ref="H42" si="17">+H16</f>
        <v>1</v>
      </c>
      <c r="I42" s="30">
        <f t="shared" si="14"/>
        <v>400000</v>
      </c>
    </row>
    <row r="43" spans="2:9">
      <c r="B43" s="42" t="s">
        <v>67</v>
      </c>
      <c r="C43" s="49" t="s">
        <v>68</v>
      </c>
      <c r="D43" s="44" t="s">
        <v>51</v>
      </c>
      <c r="E43" s="55">
        <v>1</v>
      </c>
      <c r="F43" s="46"/>
      <c r="G43" s="46">
        <v>800000</v>
      </c>
      <c r="H43" s="55">
        <f t="shared" ref="H43" si="18">+H16</f>
        <v>1</v>
      </c>
      <c r="I43" s="30">
        <f t="shared" si="14"/>
        <v>800000</v>
      </c>
    </row>
    <row r="44" spans="2:9" ht="25.5">
      <c r="B44" s="42" t="s">
        <v>69</v>
      </c>
      <c r="C44" s="43" t="s">
        <v>70</v>
      </c>
      <c r="D44" s="44" t="s">
        <v>30</v>
      </c>
      <c r="E44" s="44">
        <f>+$C$11</f>
        <v>4.5</v>
      </c>
      <c r="F44" s="46"/>
      <c r="G44" s="46">
        <v>703268.96733100549</v>
      </c>
      <c r="H44" s="55">
        <v>1</v>
      </c>
      <c r="I44" s="30">
        <f t="shared" si="14"/>
        <v>3164710.3529895246</v>
      </c>
    </row>
    <row r="45" spans="2:9" ht="25.5">
      <c r="B45" s="42" t="s">
        <v>71</v>
      </c>
      <c r="C45" s="43" t="s">
        <v>72</v>
      </c>
      <c r="D45" s="44" t="s">
        <v>30</v>
      </c>
      <c r="E45" s="44">
        <f>+$C$11</f>
        <v>4.5</v>
      </c>
      <c r="F45" s="46"/>
      <c r="G45" s="46">
        <v>1000000</v>
      </c>
      <c r="H45" s="55">
        <f t="shared" ref="H45" si="19">+H16</f>
        <v>1</v>
      </c>
      <c r="I45" s="30">
        <f t="shared" si="14"/>
        <v>4500000</v>
      </c>
    </row>
    <row r="46" spans="2:9">
      <c r="B46" s="16"/>
      <c r="C46" s="14" t="s">
        <v>73</v>
      </c>
      <c r="D46" s="34"/>
      <c r="E46" s="35"/>
      <c r="F46" s="36"/>
      <c r="G46" s="36"/>
      <c r="H46" s="35"/>
      <c r="I46" s="39">
        <f>SUM(I37:I45)</f>
        <v>14720960.352989525</v>
      </c>
    </row>
    <row r="47" spans="2:9">
      <c r="B47" s="51"/>
      <c r="C47" s="51"/>
      <c r="D47" s="51"/>
      <c r="E47" s="51"/>
      <c r="F47" s="51"/>
      <c r="G47" s="51"/>
      <c r="H47" s="51"/>
      <c r="I47" s="51"/>
    </row>
    <row r="48" spans="2:9">
      <c r="B48" s="18">
        <v>5</v>
      </c>
      <c r="C48" s="14" t="s">
        <v>74</v>
      </c>
      <c r="D48" s="19"/>
      <c r="E48" s="19"/>
      <c r="F48" s="19"/>
      <c r="G48" s="19"/>
      <c r="H48" s="19"/>
      <c r="I48" s="19"/>
    </row>
    <row r="49" spans="2:9" ht="12.75" customHeight="1">
      <c r="B49" s="23" t="s">
        <v>75</v>
      </c>
      <c r="C49" s="51" t="s">
        <v>76</v>
      </c>
      <c r="D49" s="64" t="s">
        <v>77</v>
      </c>
      <c r="E49" s="27">
        <v>1</v>
      </c>
      <c r="F49" s="65">
        <v>2.5999999999999998E-4</v>
      </c>
      <c r="G49" s="66"/>
      <c r="H49" s="67"/>
      <c r="I49" s="30">
        <f>+$E49*$F49*I$78</f>
        <v>364179.83263999998</v>
      </c>
    </row>
    <row r="50" spans="2:9">
      <c r="B50" s="23">
        <v>5.2</v>
      </c>
      <c r="C50" s="51" t="s">
        <v>78</v>
      </c>
      <c r="D50" s="64" t="s">
        <v>77</v>
      </c>
      <c r="E50" s="27">
        <v>1</v>
      </c>
      <c r="F50" s="65">
        <v>2.4000000000000001E-4</v>
      </c>
      <c r="G50" s="66"/>
      <c r="H50" s="67"/>
      <c r="I50" s="30">
        <f t="shared" ref="I50:I53" si="20">+$E50*$F50*I$78</f>
        <v>336165.99936000002</v>
      </c>
    </row>
    <row r="51" spans="2:9">
      <c r="B51" s="23">
        <v>5.3</v>
      </c>
      <c r="C51" s="51" t="s">
        <v>79</v>
      </c>
      <c r="D51" s="64" t="s">
        <v>77</v>
      </c>
      <c r="E51" s="27">
        <v>1</v>
      </c>
      <c r="F51" s="65">
        <v>3.2000000000000003E-4</v>
      </c>
      <c r="G51" s="66"/>
      <c r="H51" s="67"/>
      <c r="I51" s="30">
        <f t="shared" si="20"/>
        <v>448221.33248000004</v>
      </c>
    </row>
    <row r="52" spans="2:9">
      <c r="B52" s="23">
        <v>5.4</v>
      </c>
      <c r="C52" s="51" t="s">
        <v>80</v>
      </c>
      <c r="D52" s="64" t="s">
        <v>77</v>
      </c>
      <c r="E52" s="27">
        <v>1</v>
      </c>
      <c r="F52" s="65">
        <v>3.2000000000000003E-4</v>
      </c>
      <c r="G52" s="66"/>
      <c r="H52" s="67"/>
      <c r="I52" s="30">
        <f t="shared" si="20"/>
        <v>448221.33248000004</v>
      </c>
    </row>
    <row r="53" spans="2:9">
      <c r="B53" s="23">
        <v>5.5</v>
      </c>
      <c r="C53" s="51" t="s">
        <v>81</v>
      </c>
      <c r="D53" s="64" t="s">
        <v>77</v>
      </c>
      <c r="E53" s="27">
        <v>1</v>
      </c>
      <c r="F53" s="65">
        <v>2.1700000000000001E-3</v>
      </c>
      <c r="G53" s="66"/>
      <c r="H53" s="67"/>
      <c r="I53" s="30">
        <f t="shared" si="20"/>
        <v>3039500.9108799999</v>
      </c>
    </row>
    <row r="54" spans="2:9">
      <c r="B54" s="16"/>
      <c r="C54" s="14" t="s">
        <v>82</v>
      </c>
      <c r="D54" s="34"/>
      <c r="E54" s="35"/>
      <c r="F54" s="36"/>
      <c r="G54" s="36"/>
      <c r="H54" s="35"/>
      <c r="I54" s="39">
        <f>SUM(I49:I53)</f>
        <v>4636289.4078400005</v>
      </c>
    </row>
    <row r="55" spans="2:9">
      <c r="B55" s="51"/>
      <c r="C55" s="51"/>
      <c r="D55" s="51"/>
      <c r="E55" s="51"/>
      <c r="F55" s="51"/>
      <c r="G55" s="51"/>
      <c r="H55" s="51"/>
      <c r="I55" s="51"/>
    </row>
    <row r="56" spans="2:9">
      <c r="B56" s="18">
        <v>6</v>
      </c>
      <c r="C56" s="14" t="s">
        <v>83</v>
      </c>
      <c r="D56" s="19"/>
      <c r="E56" s="19"/>
      <c r="F56" s="19"/>
      <c r="G56" s="19"/>
      <c r="H56" s="19"/>
      <c r="I56" s="19"/>
    </row>
    <row r="57" spans="2:9">
      <c r="B57" s="64" t="s">
        <v>84</v>
      </c>
      <c r="C57" s="51" t="s">
        <v>85</v>
      </c>
      <c r="D57" s="64" t="s">
        <v>51</v>
      </c>
      <c r="E57" s="64">
        <v>1</v>
      </c>
      <c r="F57" s="70">
        <v>0.02</v>
      </c>
      <c r="G57" s="51"/>
      <c r="H57" s="51"/>
      <c r="I57" s="30">
        <f t="shared" ref="I57:I60" si="21">+$E57*$F57*I$78</f>
        <v>28013833.280000001</v>
      </c>
    </row>
    <row r="58" spans="2:9">
      <c r="B58" s="64" t="s">
        <v>86</v>
      </c>
      <c r="C58" s="51" t="s">
        <v>87</v>
      </c>
      <c r="D58" s="64" t="s">
        <v>51</v>
      </c>
      <c r="E58" s="64">
        <v>1</v>
      </c>
      <c r="F58" s="70">
        <v>0.01</v>
      </c>
      <c r="G58" s="51"/>
      <c r="H58" s="51"/>
      <c r="I58" s="30">
        <f t="shared" si="21"/>
        <v>14006916.640000001</v>
      </c>
    </row>
    <row r="59" spans="2:9">
      <c r="B59" s="64" t="s">
        <v>88</v>
      </c>
      <c r="C59" s="51" t="s">
        <v>89</v>
      </c>
      <c r="D59" s="64" t="s">
        <v>51</v>
      </c>
      <c r="E59" s="64">
        <v>1</v>
      </c>
      <c r="F59" s="70">
        <v>0.05</v>
      </c>
      <c r="G59" s="51"/>
      <c r="H59" s="51"/>
      <c r="I59" s="30">
        <f t="shared" si="21"/>
        <v>70034583.200000003</v>
      </c>
    </row>
    <row r="60" spans="2:9">
      <c r="B60" s="64" t="s">
        <v>90</v>
      </c>
      <c r="C60" s="51" t="s">
        <v>91</v>
      </c>
      <c r="D60" s="64" t="s">
        <v>51</v>
      </c>
      <c r="E60" s="64">
        <v>1</v>
      </c>
      <c r="F60" s="70">
        <v>0.02</v>
      </c>
      <c r="G60" s="51"/>
      <c r="H60" s="51"/>
      <c r="I60" s="30">
        <f t="shared" si="21"/>
        <v>28013833.280000001</v>
      </c>
    </row>
    <row r="61" spans="2:9">
      <c r="B61" s="16"/>
      <c r="C61" s="14" t="s">
        <v>92</v>
      </c>
      <c r="D61" s="34"/>
      <c r="E61" s="35"/>
      <c r="F61" s="35"/>
      <c r="G61" s="36"/>
      <c r="H61" s="36"/>
      <c r="I61" s="39">
        <f>SUM(I57:I60)</f>
        <v>140069166.40000001</v>
      </c>
    </row>
    <row r="62" spans="2:9">
      <c r="B62" s="51"/>
      <c r="C62" s="76"/>
      <c r="D62" s="51"/>
      <c r="E62" s="51"/>
      <c r="F62" s="51"/>
      <c r="G62" s="51"/>
      <c r="H62" s="137"/>
      <c r="I62" s="131"/>
    </row>
    <row r="63" spans="2:9">
      <c r="B63" s="51"/>
      <c r="C63" s="76"/>
      <c r="D63" s="51"/>
      <c r="E63" s="51"/>
      <c r="F63" s="79"/>
      <c r="G63" s="81" t="s">
        <v>93</v>
      </c>
      <c r="H63" s="148">
        <f>+I63/I73</f>
        <v>0.21092124820542343</v>
      </c>
      <c r="I63" s="82">
        <f>+I61+I54+I46+I34+I28+I21</f>
        <v>234301416.16082954</v>
      </c>
    </row>
    <row r="64" spans="2:9">
      <c r="B64" s="51"/>
      <c r="C64" s="76"/>
      <c r="D64" s="51"/>
      <c r="E64" s="51"/>
      <c r="F64" s="51"/>
      <c r="G64" s="83"/>
      <c r="H64" s="51"/>
      <c r="I64" s="144"/>
    </row>
    <row r="65" spans="2:11">
      <c r="B65" s="51"/>
      <c r="C65" s="76"/>
      <c r="D65" s="51"/>
      <c r="E65" s="51"/>
      <c r="F65" s="79"/>
      <c r="G65" s="81" t="s">
        <v>94</v>
      </c>
      <c r="H65" s="79">
        <v>0.05</v>
      </c>
      <c r="I65" s="85">
        <f>+H65*I73</f>
        <v>55542392.754246213</v>
      </c>
    </row>
    <row r="66" spans="2:11" s="33" customFormat="1">
      <c r="B66" s="51"/>
      <c r="C66" s="76"/>
      <c r="D66" s="51"/>
      <c r="E66" s="51"/>
      <c r="F66" s="86"/>
      <c r="G66" s="81"/>
      <c r="H66" s="86"/>
      <c r="I66" s="87"/>
      <c r="J66" s="5"/>
      <c r="K66" s="5"/>
    </row>
    <row r="67" spans="2:11" s="33" customFormat="1">
      <c r="B67" s="51"/>
      <c r="C67" s="76"/>
      <c r="D67" s="88"/>
      <c r="E67" s="88"/>
      <c r="F67" s="89"/>
      <c r="G67" s="81" t="s">
        <v>95</v>
      </c>
      <c r="H67" s="89">
        <f>H63+H65</f>
        <v>0.26092124820542345</v>
      </c>
      <c r="I67" s="85">
        <f>+ROUND(I63+I65,0)</f>
        <v>289843809</v>
      </c>
      <c r="J67" s="5"/>
      <c r="K67" s="5"/>
    </row>
    <row r="68" spans="2:11" s="33" customFormat="1">
      <c r="B68" s="51"/>
      <c r="C68" s="76"/>
      <c r="D68" s="88"/>
      <c r="E68" s="88"/>
      <c r="F68" s="80"/>
      <c r="G68" s="83"/>
      <c r="H68" s="89"/>
      <c r="I68" s="89"/>
      <c r="J68" s="5"/>
      <c r="K68" s="5"/>
    </row>
    <row r="69" spans="2:11" s="33" customFormat="1">
      <c r="B69" s="51"/>
      <c r="C69" s="76"/>
      <c r="D69" s="88"/>
      <c r="E69" s="88"/>
      <c r="F69" s="80"/>
      <c r="G69" s="81" t="s">
        <v>96</v>
      </c>
      <c r="H69" s="89">
        <v>0</v>
      </c>
      <c r="I69" s="85"/>
      <c r="J69" s="5"/>
      <c r="K69" s="5"/>
    </row>
    <row r="70" spans="2:11" s="33" customFormat="1">
      <c r="B70" s="51"/>
      <c r="C70" s="76"/>
      <c r="D70" s="51"/>
      <c r="E70" s="51"/>
      <c r="F70" s="51"/>
      <c r="G70" s="83"/>
      <c r="H70" s="51"/>
      <c r="I70" s="87"/>
      <c r="J70" s="5"/>
    </row>
    <row r="71" spans="2:11" s="33" customFormat="1">
      <c r="B71" s="51"/>
      <c r="C71" s="76"/>
      <c r="D71" s="51"/>
      <c r="E71" s="51"/>
      <c r="F71" s="51"/>
      <c r="G71" s="81" t="s">
        <v>97</v>
      </c>
      <c r="H71" s="51"/>
      <c r="I71" s="85">
        <f>+I67+I69</f>
        <v>289843809</v>
      </c>
      <c r="J71" s="5"/>
    </row>
    <row r="72" spans="2:11" s="33" customFormat="1">
      <c r="B72" s="40"/>
      <c r="C72" s="40"/>
      <c r="D72" s="40"/>
      <c r="E72" s="40"/>
      <c r="F72" s="40"/>
      <c r="G72" s="40"/>
      <c r="H72" s="40"/>
      <c r="I72" s="142">
        <f>+H67+(H65*H69)+1</f>
        <v>1.2609212482054235</v>
      </c>
      <c r="J72" s="5"/>
    </row>
    <row r="73" spans="2:11" s="33" customFormat="1">
      <c r="B73" s="40"/>
      <c r="C73" s="40"/>
      <c r="H73" s="127" t="s">
        <v>98</v>
      </c>
      <c r="I73" s="91">
        <v>1110847855.0849242</v>
      </c>
      <c r="J73" s="5"/>
    </row>
    <row r="74" spans="2:11" s="33" customFormat="1">
      <c r="B74" s="40"/>
      <c r="C74" s="40"/>
      <c r="H74" s="127" t="s">
        <v>99</v>
      </c>
      <c r="I74" s="91">
        <f>+I63</f>
        <v>234301416.16082954</v>
      </c>
      <c r="J74" s="5"/>
    </row>
    <row r="75" spans="2:11" s="33" customFormat="1">
      <c r="B75" s="40"/>
      <c r="C75" s="40"/>
      <c r="H75" s="127" t="s">
        <v>100</v>
      </c>
      <c r="I75" s="91">
        <f>+I65</f>
        <v>55542392.754246213</v>
      </c>
      <c r="J75" s="5"/>
    </row>
    <row r="76" spans="2:11" s="33" customFormat="1">
      <c r="B76" s="40"/>
      <c r="C76" s="40"/>
      <c r="H76" s="127" t="s">
        <v>101</v>
      </c>
      <c r="I76" s="91">
        <v>0</v>
      </c>
      <c r="J76" s="5"/>
    </row>
    <row r="77" spans="2:11" s="33" customFormat="1">
      <c r="B77" s="40"/>
      <c r="C77" s="40"/>
      <c r="H77" s="128"/>
      <c r="I77" s="133"/>
      <c r="J77" s="5"/>
    </row>
    <row r="78" spans="2:11" s="33" customFormat="1">
      <c r="B78" s="40"/>
      <c r="C78" s="40"/>
      <c r="H78" s="129" t="s">
        <v>102</v>
      </c>
      <c r="I78" s="93">
        <v>1400691664</v>
      </c>
      <c r="J78" s="5"/>
    </row>
    <row r="79" spans="2:11" s="33" customFormat="1">
      <c r="B79" s="40"/>
      <c r="C79" s="40"/>
      <c r="D79" s="40"/>
      <c r="E79" s="40"/>
      <c r="F79" s="40"/>
      <c r="H79" s="40"/>
      <c r="I79" s="40"/>
      <c r="J79" s="5"/>
    </row>
    <row r="80" spans="2:11">
      <c r="K80" s="33"/>
    </row>
    <row r="81" spans="11:11">
      <c r="K81" s="33"/>
    </row>
    <row r="82" spans="11:11">
      <c r="K82" s="33"/>
    </row>
    <row r="83" spans="11:11">
      <c r="K83" s="33"/>
    </row>
  </sheetData>
  <mergeCells count="5">
    <mergeCell ref="C3:I3"/>
    <mergeCell ref="C5:I5"/>
    <mergeCell ref="C6:I6"/>
    <mergeCell ref="C7:I7"/>
    <mergeCell ref="I11:I13"/>
  </mergeCells>
  <pageMargins left="0.7" right="0.7" top="0.75" bottom="0.75" header="0.3" footer="0.3"/>
  <pageSetup scale="2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B2:J79"/>
  <sheetViews>
    <sheetView view="pageBreakPreview" topLeftCell="A55" zoomScaleNormal="90" zoomScaleSheetLayoutView="100" workbookViewId="0">
      <selection activeCell="C9" sqref="C9"/>
    </sheetView>
  </sheetViews>
  <sheetFormatPr baseColWidth="10" defaultColWidth="11.42578125" defaultRowHeight="12.75"/>
  <cols>
    <col min="1" max="1" width="11.42578125" style="5"/>
    <col min="2" max="2" width="11.5703125" style="4" bestFit="1" customWidth="1"/>
    <col min="3" max="3" width="42" style="4" customWidth="1"/>
    <col min="4" max="4" width="13.5703125" style="4" customWidth="1"/>
    <col min="5" max="5" width="14.42578125" style="4" customWidth="1"/>
    <col min="6" max="6" width="18.42578125" style="4" customWidth="1"/>
    <col min="7" max="7" width="30.42578125" style="4" customWidth="1"/>
    <col min="8" max="8" width="17.7109375" style="4" customWidth="1"/>
    <col min="9" max="9" width="17.42578125" style="4" customWidth="1"/>
    <col min="10" max="10" width="11.42578125" style="4"/>
    <col min="11" max="16384" width="11.42578125" style="5"/>
  </cols>
  <sheetData>
    <row r="2" spans="2:9">
      <c r="B2" s="1"/>
      <c r="C2" s="1"/>
      <c r="D2" s="2"/>
      <c r="E2" s="2"/>
      <c r="F2" s="2"/>
      <c r="G2" s="3"/>
      <c r="H2" s="3"/>
      <c r="I2" s="3"/>
    </row>
    <row r="3" spans="2:9">
      <c r="B3" s="1"/>
      <c r="C3" s="155" t="s">
        <v>0</v>
      </c>
      <c r="D3" s="155"/>
      <c r="E3" s="155"/>
      <c r="F3" s="155"/>
      <c r="G3" s="155"/>
      <c r="H3" s="155"/>
      <c r="I3" s="155"/>
    </row>
    <row r="4" spans="2:9">
      <c r="B4" s="1"/>
      <c r="C4" s="1"/>
      <c r="D4" s="2"/>
      <c r="E4" s="2"/>
      <c r="F4" s="2"/>
      <c r="G4" s="3"/>
      <c r="H4" s="3"/>
      <c r="I4" s="3"/>
    </row>
    <row r="5" spans="2:9">
      <c r="B5" s="1"/>
      <c r="C5" s="155" t="s">
        <v>1</v>
      </c>
      <c r="D5" s="155"/>
      <c r="E5" s="155"/>
      <c r="F5" s="155"/>
      <c r="G5" s="155"/>
      <c r="H5" s="155"/>
      <c r="I5" s="155"/>
    </row>
    <row r="6" spans="2:9" ht="24.75" customHeight="1">
      <c r="B6" s="1"/>
      <c r="C6" s="156" t="s">
        <v>2</v>
      </c>
      <c r="D6" s="156"/>
      <c r="E6" s="156"/>
      <c r="F6" s="156"/>
      <c r="G6" s="156"/>
      <c r="H6" s="156"/>
      <c r="I6" s="156"/>
    </row>
    <row r="7" spans="2:9">
      <c r="B7" s="1"/>
      <c r="C7" s="155" t="s">
        <v>3</v>
      </c>
      <c r="D7" s="155"/>
      <c r="E7" s="155"/>
      <c r="F7" s="155"/>
      <c r="G7" s="155"/>
      <c r="H7" s="155"/>
      <c r="I7" s="155"/>
    </row>
    <row r="8" spans="2:9">
      <c r="B8" s="1"/>
      <c r="C8" s="136"/>
      <c r="D8" s="136"/>
      <c r="E8" s="136"/>
      <c r="F8" s="136"/>
      <c r="G8" s="136"/>
      <c r="H8" s="136"/>
      <c r="I8" s="136"/>
    </row>
    <row r="9" spans="2:9">
      <c r="B9" s="1"/>
      <c r="C9" s="136"/>
      <c r="D9" s="136"/>
      <c r="E9" s="136"/>
      <c r="F9" s="136"/>
      <c r="G9" s="136"/>
      <c r="H9" s="136"/>
      <c r="I9" s="136"/>
    </row>
    <row r="10" spans="2:9">
      <c r="D10" s="136"/>
      <c r="E10" s="136"/>
      <c r="F10" s="136"/>
      <c r="G10" s="136"/>
    </row>
    <row r="11" spans="2:9" ht="25.5">
      <c r="B11" s="136" t="s">
        <v>4</v>
      </c>
      <c r="C11" s="7">
        <v>4.5</v>
      </c>
      <c r="D11" s="8"/>
      <c r="E11" s="8"/>
      <c r="F11" s="8"/>
      <c r="G11" s="8"/>
      <c r="H11" s="9" t="s">
        <v>9</v>
      </c>
      <c r="I11" s="152" t="s">
        <v>21</v>
      </c>
    </row>
    <row r="12" spans="2:9" ht="40.5" customHeight="1">
      <c r="B12" s="12"/>
      <c r="C12" s="12"/>
      <c r="D12" s="12"/>
      <c r="E12" s="12"/>
      <c r="F12" s="13"/>
      <c r="G12" s="14" t="s">
        <v>22</v>
      </c>
      <c r="H12" s="9">
        <v>2</v>
      </c>
      <c r="I12" s="153"/>
    </row>
    <row r="13" spans="2:9" ht="26.25" customHeight="1">
      <c r="B13" s="16"/>
      <c r="C13" s="17" t="s">
        <v>23</v>
      </c>
      <c r="D13" s="9" t="s">
        <v>24</v>
      </c>
      <c r="E13" s="9" t="s">
        <v>4</v>
      </c>
      <c r="F13" s="9" t="s">
        <v>25</v>
      </c>
      <c r="G13" s="17" t="s">
        <v>26</v>
      </c>
      <c r="H13" s="9" t="s">
        <v>27</v>
      </c>
      <c r="I13" s="154"/>
    </row>
    <row r="14" spans="2:9">
      <c r="B14" s="18">
        <v>1</v>
      </c>
      <c r="C14" s="14" t="s">
        <v>28</v>
      </c>
      <c r="D14" s="19"/>
      <c r="E14" s="19"/>
      <c r="F14" s="19"/>
      <c r="G14" s="19"/>
      <c r="H14" s="19"/>
      <c r="I14" s="19"/>
    </row>
    <row r="15" spans="2:9">
      <c r="B15" s="23">
        <v>1.1000000000000001</v>
      </c>
      <c r="C15" s="24" t="s">
        <v>29</v>
      </c>
      <c r="D15" s="25" t="s">
        <v>30</v>
      </c>
      <c r="E15" s="25">
        <f t="shared" ref="E15:E20" si="0">+$C$11</f>
        <v>4.5</v>
      </c>
      <c r="F15" s="26">
        <v>1</v>
      </c>
      <c r="G15" s="27">
        <v>5000000</v>
      </c>
      <c r="H15" s="28">
        <v>1</v>
      </c>
      <c r="I15" s="30">
        <f>+$E15*$F15*$G15*H15</f>
        <v>22500000</v>
      </c>
    </row>
    <row r="16" spans="2:9" ht="16.5" customHeight="1">
      <c r="B16" s="23">
        <v>1.2</v>
      </c>
      <c r="C16" s="24" t="s">
        <v>31</v>
      </c>
      <c r="D16" s="25" t="s">
        <v>30</v>
      </c>
      <c r="E16" s="25">
        <f t="shared" si="0"/>
        <v>4.5</v>
      </c>
      <c r="F16" s="26">
        <v>1</v>
      </c>
      <c r="G16" s="27">
        <v>2500000</v>
      </c>
      <c r="H16" s="28">
        <f t="shared" ref="H16" si="1">+H12</f>
        <v>2</v>
      </c>
      <c r="I16" s="30">
        <f t="shared" ref="I16:I20" si="2">+$E16*$F16*$G16*H16</f>
        <v>22500000</v>
      </c>
    </row>
    <row r="17" spans="2:9" ht="17.25" customHeight="1">
      <c r="B17" s="23">
        <v>1.3</v>
      </c>
      <c r="C17" s="24" t="s">
        <v>32</v>
      </c>
      <c r="D17" s="25" t="s">
        <v>30</v>
      </c>
      <c r="E17" s="25">
        <f t="shared" si="0"/>
        <v>4.5</v>
      </c>
      <c r="F17" s="26">
        <v>1</v>
      </c>
      <c r="G17" s="27">
        <v>2000000</v>
      </c>
      <c r="H17" s="28">
        <v>1</v>
      </c>
      <c r="I17" s="30">
        <f t="shared" si="2"/>
        <v>9000000</v>
      </c>
    </row>
    <row r="18" spans="2:9" ht="18" customHeight="1">
      <c r="B18" s="23">
        <v>1.4</v>
      </c>
      <c r="C18" s="24" t="s">
        <v>33</v>
      </c>
      <c r="D18" s="25" t="s">
        <v>30</v>
      </c>
      <c r="E18" s="25">
        <f t="shared" si="0"/>
        <v>4.5</v>
      </c>
      <c r="F18" s="26">
        <v>1</v>
      </c>
      <c r="G18" s="27">
        <v>2000000</v>
      </c>
      <c r="H18" s="28">
        <v>1</v>
      </c>
      <c r="I18" s="30">
        <f t="shared" si="2"/>
        <v>9000000</v>
      </c>
    </row>
    <row r="19" spans="2:9" ht="20.25" customHeight="1">
      <c r="B19" s="23">
        <v>1.5</v>
      </c>
      <c r="C19" s="24" t="s">
        <v>34</v>
      </c>
      <c r="D19" s="25" t="s">
        <v>30</v>
      </c>
      <c r="E19" s="25">
        <f t="shared" si="0"/>
        <v>4.5</v>
      </c>
      <c r="F19" s="26">
        <v>1</v>
      </c>
      <c r="G19" s="27">
        <v>2000000</v>
      </c>
      <c r="H19" s="28">
        <v>1</v>
      </c>
      <c r="I19" s="30">
        <f t="shared" si="2"/>
        <v>9000000</v>
      </c>
    </row>
    <row r="20" spans="2:9" s="33" customFormat="1" ht="25.5">
      <c r="B20" s="23">
        <v>1.6</v>
      </c>
      <c r="C20" s="32" t="s">
        <v>35</v>
      </c>
      <c r="D20" s="25" t="s">
        <v>30</v>
      </c>
      <c r="E20" s="25">
        <f t="shared" si="0"/>
        <v>4.5</v>
      </c>
      <c r="F20" s="26">
        <v>1</v>
      </c>
      <c r="G20" s="27">
        <v>1750000</v>
      </c>
      <c r="H20" s="28">
        <v>1</v>
      </c>
      <c r="I20" s="30">
        <f t="shared" si="2"/>
        <v>7875000</v>
      </c>
    </row>
    <row r="21" spans="2:9" s="33" customFormat="1">
      <c r="B21" s="16"/>
      <c r="C21" s="14" t="s">
        <v>36</v>
      </c>
      <c r="D21" s="34"/>
      <c r="E21" s="34"/>
      <c r="F21" s="35"/>
      <c r="G21" s="36"/>
      <c r="H21" s="35"/>
      <c r="I21" s="39">
        <f>SUM(I15:I20)</f>
        <v>79875000</v>
      </c>
    </row>
    <row r="22" spans="2:9" s="33" customFormat="1">
      <c r="B22" s="40"/>
      <c r="C22" s="40"/>
      <c r="D22" s="40"/>
      <c r="E22" s="40"/>
      <c r="F22" s="40"/>
      <c r="G22" s="40"/>
      <c r="H22" s="40"/>
      <c r="I22" s="40"/>
    </row>
    <row r="23" spans="2:9" s="33" customFormat="1">
      <c r="B23" s="18">
        <v>2</v>
      </c>
      <c r="C23" s="14" t="s">
        <v>37</v>
      </c>
      <c r="D23" s="19"/>
      <c r="E23" s="19"/>
      <c r="F23" s="19"/>
      <c r="G23" s="19"/>
      <c r="H23" s="19"/>
      <c r="I23" s="19"/>
    </row>
    <row r="24" spans="2:9" s="33" customFormat="1">
      <c r="B24" s="42" t="s">
        <v>38</v>
      </c>
      <c r="C24" s="43" t="s">
        <v>39</v>
      </c>
      <c r="D24" s="44" t="s">
        <v>30</v>
      </c>
      <c r="E24" s="44">
        <f>+$C$11</f>
        <v>4.5</v>
      </c>
      <c r="F24" s="45"/>
      <c r="G24" s="46">
        <v>250000</v>
      </c>
      <c r="H24" s="45">
        <f t="shared" ref="H24" si="3">+H16</f>
        <v>2</v>
      </c>
      <c r="I24" s="30">
        <f>+$E24*$G24*H24</f>
        <v>2250000</v>
      </c>
    </row>
    <row r="25" spans="2:9" s="33" customFormat="1" ht="25.5">
      <c r="B25" s="42" t="s">
        <v>40</v>
      </c>
      <c r="C25" s="43" t="s">
        <v>41</v>
      </c>
      <c r="D25" s="44" t="s">
        <v>30</v>
      </c>
      <c r="E25" s="44">
        <f>+$C$11</f>
        <v>4.5</v>
      </c>
      <c r="F25" s="45"/>
      <c r="G25" s="46">
        <v>150000</v>
      </c>
      <c r="H25" s="45">
        <f t="shared" ref="H25" si="4">+H16</f>
        <v>2</v>
      </c>
      <c r="I25" s="30">
        <f t="shared" ref="I25:I27" si="5">+$E25*$G25*H25</f>
        <v>1350000</v>
      </c>
    </row>
    <row r="26" spans="2:9" s="33" customFormat="1">
      <c r="B26" s="42" t="s">
        <v>42</v>
      </c>
      <c r="C26" s="49" t="s">
        <v>43</v>
      </c>
      <c r="D26" s="44" t="s">
        <v>30</v>
      </c>
      <c r="E26" s="44">
        <f>+$C$11</f>
        <v>4.5</v>
      </c>
      <c r="F26" s="45"/>
      <c r="G26" s="46">
        <v>150000</v>
      </c>
      <c r="H26" s="45">
        <f t="shared" ref="H26" si="6">+H16</f>
        <v>2</v>
      </c>
      <c r="I26" s="30">
        <f t="shared" si="5"/>
        <v>1350000</v>
      </c>
    </row>
    <row r="27" spans="2:9" s="33" customFormat="1">
      <c r="B27" s="42" t="s">
        <v>44</v>
      </c>
      <c r="C27" s="49" t="s">
        <v>45</v>
      </c>
      <c r="D27" s="44" t="s">
        <v>30</v>
      </c>
      <c r="E27" s="44">
        <f>+$C$11</f>
        <v>4.5</v>
      </c>
      <c r="F27" s="45"/>
      <c r="G27" s="46">
        <v>200000</v>
      </c>
      <c r="H27" s="45">
        <f t="shared" ref="H27" si="7">+H16</f>
        <v>2</v>
      </c>
      <c r="I27" s="30">
        <f t="shared" si="5"/>
        <v>1800000</v>
      </c>
    </row>
    <row r="28" spans="2:9" s="33" customFormat="1">
      <c r="B28" s="16"/>
      <c r="C28" s="14" t="s">
        <v>46</v>
      </c>
      <c r="D28" s="34"/>
      <c r="E28" s="34"/>
      <c r="F28" s="35"/>
      <c r="G28" s="36"/>
      <c r="H28" s="35"/>
      <c r="I28" s="39">
        <f>SUM(I24:I27)</f>
        <v>6750000</v>
      </c>
    </row>
    <row r="29" spans="2:9" s="33" customFormat="1">
      <c r="B29" s="50"/>
      <c r="C29" s="51"/>
      <c r="D29" s="51"/>
      <c r="E29" s="51"/>
      <c r="F29" s="51"/>
      <c r="G29" s="51"/>
      <c r="H29" s="51"/>
      <c r="I29" s="51"/>
    </row>
    <row r="30" spans="2:9" s="33" customFormat="1">
      <c r="B30" s="18">
        <v>3</v>
      </c>
      <c r="C30" s="14" t="s">
        <v>47</v>
      </c>
      <c r="D30" s="19"/>
      <c r="E30" s="19"/>
      <c r="F30" s="19"/>
      <c r="G30" s="19"/>
      <c r="H30" s="19"/>
      <c r="I30" s="19"/>
    </row>
    <row r="31" spans="2:9" s="33" customFormat="1">
      <c r="B31" s="42">
        <v>3.1</v>
      </c>
      <c r="C31" s="43" t="s">
        <v>48</v>
      </c>
      <c r="D31" s="44" t="s">
        <v>30</v>
      </c>
      <c r="E31" s="44">
        <f>+$C$11</f>
        <v>4.5</v>
      </c>
      <c r="F31" s="46"/>
      <c r="G31" s="46">
        <v>250000</v>
      </c>
      <c r="H31" s="45">
        <f t="shared" ref="H31" si="8">+H16</f>
        <v>2</v>
      </c>
      <c r="I31" s="30">
        <f>+$E31*$G31*H31</f>
        <v>2250000</v>
      </c>
    </row>
    <row r="32" spans="2:9" s="33" customFormat="1">
      <c r="B32" s="42">
        <v>3.2</v>
      </c>
      <c r="C32" s="49" t="s">
        <v>49</v>
      </c>
      <c r="D32" s="44" t="s">
        <v>30</v>
      </c>
      <c r="E32" s="44">
        <f>+$C$11</f>
        <v>4.5</v>
      </c>
      <c r="F32" s="46"/>
      <c r="G32" s="46">
        <v>150000</v>
      </c>
      <c r="H32" s="45">
        <f t="shared" ref="H32" si="9">+H16+H15</f>
        <v>3</v>
      </c>
      <c r="I32" s="30">
        <f t="shared" ref="I32:I33" si="10">+$E32*$G32*H32</f>
        <v>2025000</v>
      </c>
    </row>
    <row r="33" spans="2:9">
      <c r="B33" s="42">
        <v>3.3</v>
      </c>
      <c r="C33" s="49" t="s">
        <v>50</v>
      </c>
      <c r="D33" s="44" t="s">
        <v>51</v>
      </c>
      <c r="E33" s="55">
        <v>1</v>
      </c>
      <c r="F33" s="46"/>
      <c r="G33" s="46">
        <v>400000</v>
      </c>
      <c r="H33" s="45">
        <f t="shared" ref="H33" si="11">+H16</f>
        <v>2</v>
      </c>
      <c r="I33" s="30">
        <f t="shared" si="10"/>
        <v>800000</v>
      </c>
    </row>
    <row r="34" spans="2:9">
      <c r="B34" s="16"/>
      <c r="C34" s="14" t="s">
        <v>52</v>
      </c>
      <c r="D34" s="34"/>
      <c r="E34" s="35"/>
      <c r="F34" s="36"/>
      <c r="G34" s="36"/>
      <c r="H34" s="35"/>
      <c r="I34" s="39">
        <f>SUM(I31:I33)</f>
        <v>5075000</v>
      </c>
    </row>
    <row r="35" spans="2:9">
      <c r="B35" s="51"/>
      <c r="C35" s="51"/>
      <c r="D35" s="51"/>
      <c r="E35" s="51"/>
      <c r="F35" s="51"/>
      <c r="G35" s="51"/>
      <c r="H35" s="51"/>
      <c r="I35" s="51"/>
    </row>
    <row r="36" spans="2:9">
      <c r="B36" s="18">
        <v>4</v>
      </c>
      <c r="C36" s="14" t="s">
        <v>53</v>
      </c>
      <c r="D36" s="19"/>
      <c r="E36" s="19"/>
      <c r="F36" s="19"/>
      <c r="G36" s="19"/>
      <c r="H36" s="19"/>
      <c r="I36" s="19"/>
    </row>
    <row r="37" spans="2:9" ht="25.5">
      <c r="B37" s="42" t="s">
        <v>54</v>
      </c>
      <c r="C37" s="57" t="s">
        <v>55</v>
      </c>
      <c r="D37" s="58" t="s">
        <v>56</v>
      </c>
      <c r="E37" s="59">
        <v>0.05</v>
      </c>
      <c r="F37" s="46"/>
      <c r="G37" s="46"/>
      <c r="H37" s="60"/>
      <c r="I37" s="30">
        <f>+$E37*I$21</f>
        <v>3993750</v>
      </c>
    </row>
    <row r="38" spans="2:9" ht="38.25">
      <c r="B38" s="42" t="s">
        <v>57</v>
      </c>
      <c r="C38" s="63" t="s">
        <v>58</v>
      </c>
      <c r="D38" s="44" t="s">
        <v>30</v>
      </c>
      <c r="E38" s="44">
        <v>1</v>
      </c>
      <c r="F38" s="46"/>
      <c r="G38" s="46">
        <v>400000</v>
      </c>
      <c r="H38" s="55">
        <f t="shared" ref="H38" si="12">+H16</f>
        <v>2</v>
      </c>
      <c r="I38" s="30">
        <f>+$E38*$G38*H38</f>
        <v>800000</v>
      </c>
    </row>
    <row r="39" spans="2:9">
      <c r="B39" s="42" t="s">
        <v>59</v>
      </c>
      <c r="C39" s="49" t="s">
        <v>60</v>
      </c>
      <c r="D39" s="44" t="s">
        <v>30</v>
      </c>
      <c r="E39" s="44">
        <f>+$C$11</f>
        <v>4.5</v>
      </c>
      <c r="F39" s="46"/>
      <c r="G39" s="46">
        <v>200000</v>
      </c>
      <c r="H39" s="55">
        <f t="shared" ref="H39" si="13">+H16</f>
        <v>2</v>
      </c>
      <c r="I39" s="30">
        <f t="shared" ref="I39:I45" si="14">+$E39*$G39*H39</f>
        <v>1800000</v>
      </c>
    </row>
    <row r="40" spans="2:9">
      <c r="B40" s="42" t="s">
        <v>61</v>
      </c>
      <c r="C40" s="49" t="s">
        <v>62</v>
      </c>
      <c r="D40" s="44" t="s">
        <v>30</v>
      </c>
      <c r="E40" s="44">
        <f>+$C$11</f>
        <v>4.5</v>
      </c>
      <c r="F40" s="46"/>
      <c r="G40" s="46">
        <v>150000</v>
      </c>
      <c r="H40" s="55">
        <f t="shared" ref="H40" si="15">+H16</f>
        <v>2</v>
      </c>
      <c r="I40" s="30">
        <f t="shared" si="14"/>
        <v>1350000</v>
      </c>
    </row>
    <row r="41" spans="2:9">
      <c r="B41" s="42" t="s">
        <v>63</v>
      </c>
      <c r="C41" s="49" t="s">
        <v>64</v>
      </c>
      <c r="D41" s="44" t="s">
        <v>30</v>
      </c>
      <c r="E41" s="44">
        <f>+$C$11</f>
        <v>4.5</v>
      </c>
      <c r="F41" s="46"/>
      <c r="G41" s="46">
        <v>100000</v>
      </c>
      <c r="H41" s="55">
        <f t="shared" ref="H41" si="16">+H16</f>
        <v>2</v>
      </c>
      <c r="I41" s="30">
        <f t="shared" si="14"/>
        <v>900000</v>
      </c>
    </row>
    <row r="42" spans="2:9">
      <c r="B42" s="42" t="s">
        <v>65</v>
      </c>
      <c r="C42" s="49" t="s">
        <v>66</v>
      </c>
      <c r="D42" s="44" t="s">
        <v>51</v>
      </c>
      <c r="E42" s="55">
        <v>1</v>
      </c>
      <c r="F42" s="46"/>
      <c r="G42" s="46">
        <v>400000</v>
      </c>
      <c r="H42" s="55">
        <f t="shared" ref="H42" si="17">+H16</f>
        <v>2</v>
      </c>
      <c r="I42" s="30">
        <f t="shared" si="14"/>
        <v>800000</v>
      </c>
    </row>
    <row r="43" spans="2:9">
      <c r="B43" s="42" t="s">
        <v>67</v>
      </c>
      <c r="C43" s="49" t="s">
        <v>68</v>
      </c>
      <c r="D43" s="44" t="s">
        <v>51</v>
      </c>
      <c r="E43" s="55">
        <v>1</v>
      </c>
      <c r="F43" s="46"/>
      <c r="G43" s="46">
        <v>800000</v>
      </c>
      <c r="H43" s="55">
        <f t="shared" ref="H43" si="18">+H16</f>
        <v>2</v>
      </c>
      <c r="I43" s="30">
        <f t="shared" si="14"/>
        <v>1600000</v>
      </c>
    </row>
    <row r="44" spans="2:9" ht="25.5">
      <c r="B44" s="42" t="s">
        <v>69</v>
      </c>
      <c r="C44" s="43" t="s">
        <v>70</v>
      </c>
      <c r="D44" s="44" t="s">
        <v>30</v>
      </c>
      <c r="E44" s="44">
        <f>+$C$11</f>
        <v>4.5</v>
      </c>
      <c r="F44" s="141"/>
      <c r="G44" s="46">
        <v>822811.19203580881</v>
      </c>
      <c r="H44" s="55">
        <v>1</v>
      </c>
      <c r="I44" s="30">
        <f t="shared" si="14"/>
        <v>3702650.3641611398</v>
      </c>
    </row>
    <row r="45" spans="2:9" ht="25.5">
      <c r="B45" s="42" t="s">
        <v>71</v>
      </c>
      <c r="C45" s="43" t="s">
        <v>72</v>
      </c>
      <c r="D45" s="44" t="s">
        <v>30</v>
      </c>
      <c r="E45" s="44">
        <f>+$C$11</f>
        <v>4.5</v>
      </c>
      <c r="F45" s="46"/>
      <c r="G45" s="46">
        <v>1000000</v>
      </c>
      <c r="H45" s="55">
        <f t="shared" ref="H45" si="19">+H16</f>
        <v>2</v>
      </c>
      <c r="I45" s="30">
        <f t="shared" si="14"/>
        <v>9000000</v>
      </c>
    </row>
    <row r="46" spans="2:9">
      <c r="B46" s="16"/>
      <c r="C46" s="14" t="s">
        <v>73</v>
      </c>
      <c r="D46" s="34"/>
      <c r="E46" s="35"/>
      <c r="F46" s="36"/>
      <c r="G46" s="36"/>
      <c r="H46" s="35"/>
      <c r="I46" s="39">
        <f>SUM(I37:I45)</f>
        <v>23946400.364161141</v>
      </c>
    </row>
    <row r="47" spans="2:9">
      <c r="B47" s="51"/>
      <c r="C47" s="51"/>
      <c r="D47" s="51"/>
      <c r="E47" s="51"/>
      <c r="F47" s="51"/>
      <c r="G47" s="51"/>
      <c r="H47" s="51"/>
      <c r="I47" s="51"/>
    </row>
    <row r="48" spans="2:9">
      <c r="B48" s="18">
        <v>5</v>
      </c>
      <c r="C48" s="14" t="s">
        <v>74</v>
      </c>
      <c r="D48" s="19"/>
      <c r="E48" s="19"/>
      <c r="F48" s="19"/>
      <c r="G48" s="19"/>
      <c r="H48" s="19"/>
      <c r="I48" s="19"/>
    </row>
    <row r="49" spans="2:9" ht="12.75" customHeight="1">
      <c r="B49" s="23" t="s">
        <v>75</v>
      </c>
      <c r="C49" s="51" t="s">
        <v>76</v>
      </c>
      <c r="D49" s="64" t="s">
        <v>77</v>
      </c>
      <c r="E49" s="27">
        <v>1</v>
      </c>
      <c r="F49" s="65">
        <v>2.5999999999999998E-4</v>
      </c>
      <c r="G49" s="66"/>
      <c r="H49" s="67"/>
      <c r="I49" s="30">
        <f>+$E49*$F49*I$78</f>
        <v>409325.00751999998</v>
      </c>
    </row>
    <row r="50" spans="2:9">
      <c r="B50" s="23">
        <v>5.2</v>
      </c>
      <c r="C50" s="51" t="s">
        <v>78</v>
      </c>
      <c r="D50" s="64" t="s">
        <v>77</v>
      </c>
      <c r="E50" s="27">
        <v>1</v>
      </c>
      <c r="F50" s="65">
        <v>2.4000000000000001E-4</v>
      </c>
      <c r="G50" s="66"/>
      <c r="H50" s="67"/>
      <c r="I50" s="30">
        <f t="shared" ref="I50:I53" si="20">+$E50*$F50*I$78</f>
        <v>377838.46847999998</v>
      </c>
    </row>
    <row r="51" spans="2:9">
      <c r="B51" s="23">
        <v>5.3</v>
      </c>
      <c r="C51" s="51" t="s">
        <v>79</v>
      </c>
      <c r="D51" s="64" t="s">
        <v>77</v>
      </c>
      <c r="E51" s="27">
        <v>1</v>
      </c>
      <c r="F51" s="65">
        <v>3.2000000000000003E-4</v>
      </c>
      <c r="G51" s="66"/>
      <c r="H51" s="67"/>
      <c r="I51" s="30">
        <f t="shared" si="20"/>
        <v>503784.62464000005</v>
      </c>
    </row>
    <row r="52" spans="2:9">
      <c r="B52" s="23">
        <v>5.4</v>
      </c>
      <c r="C52" s="51" t="s">
        <v>80</v>
      </c>
      <c r="D52" s="64" t="s">
        <v>77</v>
      </c>
      <c r="E52" s="27">
        <v>1</v>
      </c>
      <c r="F52" s="65">
        <v>3.2000000000000003E-4</v>
      </c>
      <c r="G52" s="66"/>
      <c r="H52" s="67"/>
      <c r="I52" s="30">
        <f t="shared" si="20"/>
        <v>503784.62464000005</v>
      </c>
    </row>
    <row r="53" spans="2:9">
      <c r="B53" s="23">
        <v>5.5</v>
      </c>
      <c r="C53" s="51" t="s">
        <v>81</v>
      </c>
      <c r="D53" s="64" t="s">
        <v>77</v>
      </c>
      <c r="E53" s="27">
        <v>1</v>
      </c>
      <c r="F53" s="65">
        <v>2.1700000000000001E-3</v>
      </c>
      <c r="G53" s="66"/>
      <c r="H53" s="67"/>
      <c r="I53" s="30">
        <f t="shared" si="20"/>
        <v>3416289.4858400002</v>
      </c>
    </row>
    <row r="54" spans="2:9">
      <c r="B54" s="16"/>
      <c r="C54" s="14" t="s">
        <v>82</v>
      </c>
      <c r="D54" s="34"/>
      <c r="E54" s="35"/>
      <c r="F54" s="36"/>
      <c r="G54" s="36"/>
      <c r="H54" s="35"/>
      <c r="I54" s="39">
        <f>SUM(I49:I53)</f>
        <v>5211022.2111200001</v>
      </c>
    </row>
    <row r="55" spans="2:9">
      <c r="B55" s="51"/>
      <c r="C55" s="51"/>
      <c r="D55" s="51"/>
      <c r="E55" s="51"/>
      <c r="F55" s="51"/>
      <c r="G55" s="51"/>
      <c r="H55" s="51"/>
      <c r="I55" s="51"/>
    </row>
    <row r="56" spans="2:9">
      <c r="B56" s="18">
        <v>6</v>
      </c>
      <c r="C56" s="14" t="s">
        <v>83</v>
      </c>
      <c r="D56" s="19"/>
      <c r="E56" s="19"/>
      <c r="F56" s="19"/>
      <c r="G56" s="19"/>
      <c r="H56" s="19"/>
      <c r="I56" s="19"/>
    </row>
    <row r="57" spans="2:9">
      <c r="B57" s="64" t="s">
        <v>84</v>
      </c>
      <c r="C57" s="51" t="s">
        <v>85</v>
      </c>
      <c r="D57" s="64" t="s">
        <v>51</v>
      </c>
      <c r="E57" s="64">
        <v>1</v>
      </c>
      <c r="F57" s="70">
        <v>0.02</v>
      </c>
      <c r="G57" s="51"/>
      <c r="H57" s="51"/>
      <c r="I57" s="30">
        <f t="shared" ref="I57:I60" si="21">+$E57*$F57*I$78</f>
        <v>31486539.039999999</v>
      </c>
    </row>
    <row r="58" spans="2:9">
      <c r="B58" s="64" t="s">
        <v>86</v>
      </c>
      <c r="C58" s="51" t="s">
        <v>87</v>
      </c>
      <c r="D58" s="64" t="s">
        <v>51</v>
      </c>
      <c r="E58" s="64">
        <v>1</v>
      </c>
      <c r="F58" s="70">
        <v>0.01</v>
      </c>
      <c r="G58" s="51"/>
      <c r="H58" s="51"/>
      <c r="I58" s="30">
        <f t="shared" si="21"/>
        <v>15743269.52</v>
      </c>
    </row>
    <row r="59" spans="2:9">
      <c r="B59" s="64" t="s">
        <v>88</v>
      </c>
      <c r="C59" s="51" t="s">
        <v>89</v>
      </c>
      <c r="D59" s="64" t="s">
        <v>51</v>
      </c>
      <c r="E59" s="64">
        <v>1</v>
      </c>
      <c r="F59" s="70">
        <v>0.05</v>
      </c>
      <c r="G59" s="51"/>
      <c r="H59" s="51"/>
      <c r="I59" s="30">
        <f t="shared" si="21"/>
        <v>78716347.600000009</v>
      </c>
    </row>
    <row r="60" spans="2:9">
      <c r="B60" s="64" t="s">
        <v>90</v>
      </c>
      <c r="C60" s="51" t="s">
        <v>91</v>
      </c>
      <c r="D60" s="64" t="s">
        <v>51</v>
      </c>
      <c r="E60" s="64">
        <v>1</v>
      </c>
      <c r="F60" s="70">
        <v>0.02</v>
      </c>
      <c r="G60" s="51"/>
      <c r="H60" s="51"/>
      <c r="I60" s="30">
        <f t="shared" si="21"/>
        <v>31486539.039999999</v>
      </c>
    </row>
    <row r="61" spans="2:9">
      <c r="B61" s="16"/>
      <c r="C61" s="14" t="s">
        <v>92</v>
      </c>
      <c r="D61" s="34"/>
      <c r="E61" s="35"/>
      <c r="F61" s="35"/>
      <c r="G61" s="36"/>
      <c r="H61" s="36"/>
      <c r="I61" s="39">
        <f>SUM(I57:I60)</f>
        <v>157432695.20000002</v>
      </c>
    </row>
    <row r="62" spans="2:9">
      <c r="B62" s="51"/>
      <c r="C62" s="76"/>
      <c r="D62" s="51"/>
      <c r="E62" s="51"/>
      <c r="F62" s="51"/>
      <c r="G62" s="51"/>
      <c r="H62" s="51"/>
      <c r="I62" s="51"/>
    </row>
    <row r="63" spans="2:9">
      <c r="B63" s="51"/>
      <c r="C63" s="76"/>
      <c r="D63" s="51"/>
      <c r="E63" s="51"/>
      <c r="F63" s="79"/>
      <c r="G63" s="81" t="s">
        <v>93</v>
      </c>
      <c r="H63" s="139">
        <v>0.22750000000000001</v>
      </c>
      <c r="I63" s="82">
        <f>+H63*I73</f>
        <v>278290117.77777785</v>
      </c>
    </row>
    <row r="64" spans="2:9">
      <c r="B64" s="51"/>
      <c r="C64" s="76"/>
      <c r="D64" s="51"/>
      <c r="E64" s="51"/>
      <c r="F64" s="51"/>
      <c r="G64" s="83"/>
      <c r="H64" s="51"/>
      <c r="I64" s="51"/>
    </row>
    <row r="65" spans="2:9">
      <c r="B65" s="51"/>
      <c r="C65" s="76"/>
      <c r="D65" s="51"/>
      <c r="E65" s="51"/>
      <c r="F65" s="79"/>
      <c r="G65" s="81" t="s">
        <v>94</v>
      </c>
      <c r="H65" s="79">
        <v>0.05</v>
      </c>
      <c r="I65" s="85">
        <f>+H65*I73</f>
        <v>61162663.247863263</v>
      </c>
    </row>
    <row r="66" spans="2:9" s="33" customFormat="1">
      <c r="B66" s="51"/>
      <c r="C66" s="76"/>
      <c r="D66" s="51"/>
      <c r="E66" s="51"/>
      <c r="F66" s="86"/>
      <c r="G66" s="81"/>
      <c r="H66" s="86"/>
      <c r="I66" s="87"/>
    </row>
    <row r="67" spans="2:9" s="33" customFormat="1">
      <c r="B67" s="51"/>
      <c r="C67" s="76"/>
      <c r="D67" s="88"/>
      <c r="E67" s="88"/>
      <c r="F67" s="89"/>
      <c r="G67" s="81" t="s">
        <v>95</v>
      </c>
      <c r="H67" s="89">
        <f>H63+H65</f>
        <v>0.27750000000000002</v>
      </c>
      <c r="I67" s="85">
        <f>+ROUND(I63+I65,0)</f>
        <v>339452781</v>
      </c>
    </row>
    <row r="68" spans="2:9" s="33" customFormat="1">
      <c r="B68" s="51"/>
      <c r="C68" s="76"/>
      <c r="D68" s="88"/>
      <c r="E68" s="88"/>
      <c r="F68" s="80"/>
      <c r="G68" s="83"/>
      <c r="H68" s="89"/>
      <c r="I68" s="89"/>
    </row>
    <row r="69" spans="2:9" s="33" customFormat="1">
      <c r="B69" s="51"/>
      <c r="C69" s="76"/>
      <c r="D69" s="88"/>
      <c r="E69" s="88"/>
      <c r="F69" s="80"/>
      <c r="G69" s="81" t="s">
        <v>96</v>
      </c>
      <c r="H69" s="89">
        <v>0.19</v>
      </c>
      <c r="I69" s="85">
        <f>+ROUND(I65*0.19,0)</f>
        <v>11620906</v>
      </c>
    </row>
    <row r="70" spans="2:9" s="33" customFormat="1">
      <c r="B70" s="51"/>
      <c r="C70" s="76"/>
      <c r="D70" s="51"/>
      <c r="E70" s="51"/>
      <c r="F70" s="51"/>
      <c r="G70" s="83"/>
      <c r="H70" s="51"/>
      <c r="I70" s="87"/>
    </row>
    <row r="71" spans="2:9" s="33" customFormat="1">
      <c r="B71" s="51"/>
      <c r="C71" s="76"/>
      <c r="D71" s="51"/>
      <c r="E71" s="51"/>
      <c r="F71" s="51"/>
      <c r="G71" s="81" t="s">
        <v>97</v>
      </c>
      <c r="H71" s="51"/>
      <c r="I71" s="85">
        <f>+I67+I69</f>
        <v>351073687</v>
      </c>
    </row>
    <row r="72" spans="2:9" s="33" customFormat="1">
      <c r="B72" s="40"/>
      <c r="C72" s="40"/>
      <c r="D72" s="40"/>
      <c r="E72" s="40"/>
      <c r="F72" s="40"/>
      <c r="G72" s="40"/>
      <c r="H72" s="40"/>
      <c r="I72" s="142">
        <f>+H67+(H65*H69)+1</f>
        <v>1.2869999999999999</v>
      </c>
    </row>
    <row r="73" spans="2:9" s="33" customFormat="1">
      <c r="B73" s="40"/>
      <c r="C73" s="40"/>
      <c r="H73" s="127" t="s">
        <v>98</v>
      </c>
      <c r="I73" s="91">
        <f>+I78/I72</f>
        <v>1223253264.9572651</v>
      </c>
    </row>
    <row r="74" spans="2:9" s="33" customFormat="1">
      <c r="B74" s="40"/>
      <c r="C74" s="40"/>
      <c r="H74" s="127" t="s">
        <v>99</v>
      </c>
      <c r="I74" s="91">
        <f>+I63</f>
        <v>278290117.77777785</v>
      </c>
    </row>
    <row r="75" spans="2:9" s="33" customFormat="1">
      <c r="B75" s="40"/>
      <c r="C75" s="40"/>
      <c r="H75" s="127" t="s">
        <v>100</v>
      </c>
      <c r="I75" s="91">
        <f>+I65</f>
        <v>61162663.247863263</v>
      </c>
    </row>
    <row r="76" spans="2:9" s="33" customFormat="1">
      <c r="B76" s="40"/>
      <c r="C76" s="40"/>
      <c r="H76" s="127" t="s">
        <v>101</v>
      </c>
      <c r="I76" s="91">
        <f>+I69</f>
        <v>11620906</v>
      </c>
    </row>
    <row r="77" spans="2:9" s="33" customFormat="1">
      <c r="B77" s="40"/>
      <c r="C77" s="40"/>
      <c r="H77" s="128"/>
      <c r="I77" s="128"/>
    </row>
    <row r="78" spans="2:9" s="33" customFormat="1">
      <c r="B78" s="40"/>
      <c r="C78" s="40"/>
      <c r="H78" s="129" t="s">
        <v>102</v>
      </c>
      <c r="I78" s="93">
        <f>+'DETALLE PRESUPUESTO OFICIAL'!D53</f>
        <v>1574326952</v>
      </c>
    </row>
    <row r="79" spans="2:9" s="33" customFormat="1">
      <c r="B79" s="40"/>
      <c r="C79" s="40"/>
      <c r="D79" s="40"/>
      <c r="E79" s="40"/>
      <c r="F79" s="40"/>
      <c r="H79" s="40"/>
      <c r="I79" s="40"/>
    </row>
  </sheetData>
  <mergeCells count="5">
    <mergeCell ref="C3:I3"/>
    <mergeCell ref="C5:I5"/>
    <mergeCell ref="C6:I6"/>
    <mergeCell ref="C7:I7"/>
    <mergeCell ref="I11:I13"/>
  </mergeCells>
  <pageMargins left="0.7" right="0.7" top="0.75" bottom="0.75" header="0.3" footer="0.3"/>
  <pageSetup scale="2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B2:J79"/>
  <sheetViews>
    <sheetView view="pageBreakPreview" topLeftCell="A46" zoomScale="70" zoomScaleNormal="90" zoomScaleSheetLayoutView="70" workbookViewId="0">
      <selection activeCell="I62" sqref="I62"/>
    </sheetView>
  </sheetViews>
  <sheetFormatPr baseColWidth="10" defaultColWidth="11.42578125" defaultRowHeight="12.75"/>
  <cols>
    <col min="1" max="1" width="11.42578125" style="5"/>
    <col min="2" max="2" width="11.5703125" style="4" bestFit="1" customWidth="1"/>
    <col min="3" max="3" width="42" style="4" customWidth="1"/>
    <col min="4" max="4" width="13.5703125" style="4" customWidth="1"/>
    <col min="5" max="5" width="14.42578125" style="4" customWidth="1"/>
    <col min="6" max="6" width="18.42578125" style="4" customWidth="1"/>
    <col min="7" max="7" width="30.42578125" style="4" customWidth="1"/>
    <col min="8" max="8" width="14.28515625" style="4" customWidth="1"/>
    <col min="9" max="9" width="18.140625" style="4" customWidth="1"/>
    <col min="10" max="10" width="11.42578125" style="4"/>
    <col min="11" max="16384" width="11.42578125" style="5"/>
  </cols>
  <sheetData>
    <row r="2" spans="2:9">
      <c r="B2" s="1"/>
      <c r="C2" s="1"/>
      <c r="D2" s="2"/>
      <c r="E2" s="2"/>
      <c r="F2" s="2"/>
      <c r="G2" s="3"/>
      <c r="H2" s="3"/>
      <c r="I2" s="3"/>
    </row>
    <row r="3" spans="2:9">
      <c r="B3" s="1"/>
      <c r="C3" s="155" t="s">
        <v>0</v>
      </c>
      <c r="D3" s="155"/>
      <c r="E3" s="155"/>
      <c r="F3" s="155"/>
      <c r="G3" s="155"/>
      <c r="H3" s="155"/>
      <c r="I3" s="155"/>
    </row>
    <row r="4" spans="2:9">
      <c r="B4" s="1"/>
      <c r="C4" s="1"/>
      <c r="D4" s="2"/>
      <c r="E4" s="2"/>
      <c r="F4" s="2"/>
      <c r="G4" s="3"/>
      <c r="H4" s="3"/>
      <c r="I4" s="3"/>
    </row>
    <row r="5" spans="2:9">
      <c r="B5" s="1"/>
      <c r="C5" s="155" t="s">
        <v>1</v>
      </c>
      <c r="D5" s="155"/>
      <c r="E5" s="155"/>
      <c r="F5" s="155"/>
      <c r="G5" s="155"/>
      <c r="H5" s="155"/>
      <c r="I5" s="155"/>
    </row>
    <row r="6" spans="2:9" ht="24.75" customHeight="1">
      <c r="B6" s="1"/>
      <c r="C6" s="156" t="s">
        <v>2</v>
      </c>
      <c r="D6" s="156"/>
      <c r="E6" s="156"/>
      <c r="F6" s="156"/>
      <c r="G6" s="156"/>
      <c r="H6" s="156"/>
      <c r="I6" s="156"/>
    </row>
    <row r="7" spans="2:9">
      <c r="B7" s="1"/>
      <c r="C7" s="155" t="s">
        <v>3</v>
      </c>
      <c r="D7" s="155"/>
      <c r="E7" s="155"/>
      <c r="F7" s="155"/>
      <c r="G7" s="155"/>
      <c r="H7" s="155"/>
      <c r="I7" s="155"/>
    </row>
    <row r="8" spans="2:9">
      <c r="B8" s="1"/>
      <c r="C8" s="136"/>
      <c r="D8" s="136"/>
      <c r="E8" s="136"/>
      <c r="F8" s="136"/>
      <c r="G8" s="136"/>
      <c r="H8" s="136"/>
      <c r="I8" s="136"/>
    </row>
    <row r="9" spans="2:9">
      <c r="B9" s="1"/>
      <c r="C9" s="136"/>
      <c r="D9" s="136"/>
      <c r="E9" s="136"/>
      <c r="F9" s="136"/>
      <c r="G9" s="136"/>
      <c r="H9" s="136"/>
      <c r="I9" s="136"/>
    </row>
    <row r="10" spans="2:9">
      <c r="D10" s="136"/>
      <c r="E10" s="136"/>
      <c r="F10" s="136"/>
      <c r="G10" s="136"/>
    </row>
    <row r="11" spans="2:9" ht="25.5">
      <c r="B11" s="136" t="s">
        <v>4</v>
      </c>
      <c r="C11" s="7">
        <v>4.5</v>
      </c>
      <c r="D11" s="8"/>
      <c r="E11" s="8"/>
      <c r="F11" s="8"/>
      <c r="G11" s="8"/>
      <c r="H11" s="9" t="s">
        <v>10</v>
      </c>
      <c r="I11" s="152" t="s">
        <v>21</v>
      </c>
    </row>
    <row r="12" spans="2:9" ht="40.5" customHeight="1">
      <c r="B12" s="12"/>
      <c r="C12" s="12"/>
      <c r="D12" s="12"/>
      <c r="E12" s="12"/>
      <c r="F12" s="13"/>
      <c r="G12" s="14" t="s">
        <v>22</v>
      </c>
      <c r="H12" s="9">
        <v>4</v>
      </c>
      <c r="I12" s="153"/>
    </row>
    <row r="13" spans="2:9" ht="26.25" customHeight="1">
      <c r="B13" s="16"/>
      <c r="C13" s="17" t="s">
        <v>23</v>
      </c>
      <c r="D13" s="9" t="s">
        <v>24</v>
      </c>
      <c r="E13" s="9" t="s">
        <v>4</v>
      </c>
      <c r="F13" s="9" t="s">
        <v>25</v>
      </c>
      <c r="G13" s="17" t="s">
        <v>26</v>
      </c>
      <c r="H13" s="9" t="s">
        <v>27</v>
      </c>
      <c r="I13" s="154"/>
    </row>
    <row r="14" spans="2:9">
      <c r="B14" s="18">
        <v>1</v>
      </c>
      <c r="C14" s="14" t="s">
        <v>28</v>
      </c>
      <c r="D14" s="19"/>
      <c r="E14" s="19"/>
      <c r="F14" s="19"/>
      <c r="G14" s="19"/>
      <c r="H14" s="19"/>
      <c r="I14" s="19"/>
    </row>
    <row r="15" spans="2:9">
      <c r="B15" s="23">
        <v>1.1000000000000001</v>
      </c>
      <c r="C15" s="24" t="s">
        <v>29</v>
      </c>
      <c r="D15" s="25" t="s">
        <v>30</v>
      </c>
      <c r="E15" s="25">
        <f t="shared" ref="E15:E20" si="0">+$C$11</f>
        <v>4.5</v>
      </c>
      <c r="F15" s="26">
        <v>1</v>
      </c>
      <c r="G15" s="27">
        <v>5000000</v>
      </c>
      <c r="H15" s="28">
        <v>1</v>
      </c>
      <c r="I15" s="30">
        <f>+$E15*$F15*$G15*H15</f>
        <v>22500000</v>
      </c>
    </row>
    <row r="16" spans="2:9" ht="16.5" customHeight="1">
      <c r="B16" s="23">
        <v>1.2</v>
      </c>
      <c r="C16" s="24" t="s">
        <v>31</v>
      </c>
      <c r="D16" s="25" t="s">
        <v>30</v>
      </c>
      <c r="E16" s="25">
        <f t="shared" si="0"/>
        <v>4.5</v>
      </c>
      <c r="F16" s="26">
        <v>1</v>
      </c>
      <c r="G16" s="27">
        <v>2500000</v>
      </c>
      <c r="H16" s="28">
        <f t="shared" ref="H16" si="1">+H12</f>
        <v>4</v>
      </c>
      <c r="I16" s="30">
        <f t="shared" ref="I16:I20" si="2">+$E16*$F16*$G16*H16</f>
        <v>45000000</v>
      </c>
    </row>
    <row r="17" spans="2:9" ht="17.25" customHeight="1">
      <c r="B17" s="23">
        <v>1.3</v>
      </c>
      <c r="C17" s="24" t="s">
        <v>32</v>
      </c>
      <c r="D17" s="25" t="s">
        <v>30</v>
      </c>
      <c r="E17" s="25">
        <f t="shared" si="0"/>
        <v>4.5</v>
      </c>
      <c r="F17" s="26">
        <v>1</v>
      </c>
      <c r="G17" s="27">
        <v>2000000</v>
      </c>
      <c r="H17" s="28">
        <v>1</v>
      </c>
      <c r="I17" s="30">
        <f t="shared" si="2"/>
        <v>9000000</v>
      </c>
    </row>
    <row r="18" spans="2:9" ht="18" customHeight="1">
      <c r="B18" s="23">
        <v>1.4</v>
      </c>
      <c r="C18" s="24" t="s">
        <v>33</v>
      </c>
      <c r="D18" s="25" t="s">
        <v>30</v>
      </c>
      <c r="E18" s="25">
        <f t="shared" si="0"/>
        <v>4.5</v>
      </c>
      <c r="F18" s="26">
        <v>1</v>
      </c>
      <c r="G18" s="27">
        <v>2000000</v>
      </c>
      <c r="H18" s="28">
        <v>1</v>
      </c>
      <c r="I18" s="30">
        <f t="shared" si="2"/>
        <v>9000000</v>
      </c>
    </row>
    <row r="19" spans="2:9" ht="20.25" customHeight="1">
      <c r="B19" s="23">
        <v>1.5</v>
      </c>
      <c r="C19" s="24" t="s">
        <v>34</v>
      </c>
      <c r="D19" s="25" t="s">
        <v>30</v>
      </c>
      <c r="E19" s="25">
        <f t="shared" si="0"/>
        <v>4.5</v>
      </c>
      <c r="F19" s="26">
        <v>1</v>
      </c>
      <c r="G19" s="27">
        <v>2000000</v>
      </c>
      <c r="H19" s="28">
        <v>1</v>
      </c>
      <c r="I19" s="30">
        <f t="shared" si="2"/>
        <v>9000000</v>
      </c>
    </row>
    <row r="20" spans="2:9" s="33" customFormat="1" ht="25.5">
      <c r="B20" s="23">
        <v>1.6</v>
      </c>
      <c r="C20" s="32" t="s">
        <v>35</v>
      </c>
      <c r="D20" s="25" t="s">
        <v>30</v>
      </c>
      <c r="E20" s="25">
        <f t="shared" si="0"/>
        <v>4.5</v>
      </c>
      <c r="F20" s="26">
        <v>1</v>
      </c>
      <c r="G20" s="27">
        <v>1750000</v>
      </c>
      <c r="H20" s="28">
        <v>1</v>
      </c>
      <c r="I20" s="30">
        <f t="shared" si="2"/>
        <v>7875000</v>
      </c>
    </row>
    <row r="21" spans="2:9" s="33" customFormat="1">
      <c r="B21" s="16"/>
      <c r="C21" s="14" t="s">
        <v>36</v>
      </c>
      <c r="D21" s="34"/>
      <c r="E21" s="34"/>
      <c r="F21" s="35"/>
      <c r="G21" s="36"/>
      <c r="H21" s="35"/>
      <c r="I21" s="39">
        <f>SUM(I15:I20)</f>
        <v>102375000</v>
      </c>
    </row>
    <row r="22" spans="2:9" s="33" customFormat="1">
      <c r="B22" s="40"/>
      <c r="C22" s="40"/>
      <c r="D22" s="40"/>
      <c r="E22" s="40"/>
      <c r="F22" s="40"/>
      <c r="G22" s="40"/>
      <c r="H22" s="40"/>
      <c r="I22" s="40"/>
    </row>
    <row r="23" spans="2:9" s="33" customFormat="1">
      <c r="B23" s="18">
        <v>2</v>
      </c>
      <c r="C23" s="14" t="s">
        <v>37</v>
      </c>
      <c r="D23" s="19"/>
      <c r="E23" s="19"/>
      <c r="F23" s="19"/>
      <c r="G23" s="19"/>
      <c r="H23" s="19"/>
      <c r="I23" s="19"/>
    </row>
    <row r="24" spans="2:9" s="33" customFormat="1">
      <c r="B24" s="42" t="s">
        <v>38</v>
      </c>
      <c r="C24" s="43" t="s">
        <v>39</v>
      </c>
      <c r="D24" s="44" t="s">
        <v>30</v>
      </c>
      <c r="E24" s="44">
        <f>+$C$11</f>
        <v>4.5</v>
      </c>
      <c r="F24" s="45"/>
      <c r="G24" s="46">
        <v>250000</v>
      </c>
      <c r="H24" s="45">
        <f t="shared" ref="H24" si="3">+H16</f>
        <v>4</v>
      </c>
      <c r="I24" s="30">
        <f>+$E24*$G24*H24</f>
        <v>4500000</v>
      </c>
    </row>
    <row r="25" spans="2:9" s="33" customFormat="1" ht="25.5">
      <c r="B25" s="42" t="s">
        <v>40</v>
      </c>
      <c r="C25" s="43" t="s">
        <v>41</v>
      </c>
      <c r="D25" s="44" t="s">
        <v>30</v>
      </c>
      <c r="E25" s="44">
        <f>+$C$11</f>
        <v>4.5</v>
      </c>
      <c r="F25" s="45"/>
      <c r="G25" s="46">
        <v>150000</v>
      </c>
      <c r="H25" s="45">
        <f t="shared" ref="H25" si="4">+H16</f>
        <v>4</v>
      </c>
      <c r="I25" s="30">
        <f t="shared" ref="I25:I27" si="5">+$E25*$G25*H25</f>
        <v>2700000</v>
      </c>
    </row>
    <row r="26" spans="2:9" s="33" customFormat="1">
      <c r="B26" s="42" t="s">
        <v>42</v>
      </c>
      <c r="C26" s="49" t="s">
        <v>43</v>
      </c>
      <c r="D26" s="44" t="s">
        <v>30</v>
      </c>
      <c r="E26" s="44">
        <f>+$C$11</f>
        <v>4.5</v>
      </c>
      <c r="F26" s="45"/>
      <c r="G26" s="46">
        <v>150000</v>
      </c>
      <c r="H26" s="45">
        <f t="shared" ref="H26" si="6">+H16</f>
        <v>4</v>
      </c>
      <c r="I26" s="30">
        <f t="shared" si="5"/>
        <v>2700000</v>
      </c>
    </row>
    <row r="27" spans="2:9" s="33" customFormat="1">
      <c r="B27" s="42" t="s">
        <v>44</v>
      </c>
      <c r="C27" s="49" t="s">
        <v>45</v>
      </c>
      <c r="D27" s="44" t="s">
        <v>30</v>
      </c>
      <c r="E27" s="44">
        <f>+$C$11</f>
        <v>4.5</v>
      </c>
      <c r="F27" s="45"/>
      <c r="G27" s="46">
        <v>200000</v>
      </c>
      <c r="H27" s="45">
        <f t="shared" ref="H27" si="7">+H16</f>
        <v>4</v>
      </c>
      <c r="I27" s="30">
        <f t="shared" si="5"/>
        <v>3600000</v>
      </c>
    </row>
    <row r="28" spans="2:9" s="33" customFormat="1">
      <c r="B28" s="16"/>
      <c r="C28" s="14" t="s">
        <v>46</v>
      </c>
      <c r="D28" s="34"/>
      <c r="E28" s="34"/>
      <c r="F28" s="35"/>
      <c r="G28" s="36"/>
      <c r="H28" s="35"/>
      <c r="I28" s="39">
        <f>SUM(I24:I27)</f>
        <v>13500000</v>
      </c>
    </row>
    <row r="29" spans="2:9" s="33" customFormat="1">
      <c r="B29" s="50"/>
      <c r="C29" s="51"/>
      <c r="D29" s="51"/>
      <c r="E29" s="51"/>
      <c r="F29" s="51"/>
      <c r="G29" s="51"/>
      <c r="H29" s="51"/>
      <c r="I29" s="51"/>
    </row>
    <row r="30" spans="2:9" s="33" customFormat="1">
      <c r="B30" s="18">
        <v>3</v>
      </c>
      <c r="C30" s="14" t="s">
        <v>47</v>
      </c>
      <c r="D30" s="19"/>
      <c r="E30" s="19"/>
      <c r="F30" s="19"/>
      <c r="G30" s="19"/>
      <c r="H30" s="19"/>
      <c r="I30" s="19"/>
    </row>
    <row r="31" spans="2:9" s="33" customFormat="1">
      <c r="B31" s="42">
        <v>3.1</v>
      </c>
      <c r="C31" s="43" t="s">
        <v>48</v>
      </c>
      <c r="D31" s="44" t="s">
        <v>30</v>
      </c>
      <c r="E31" s="44">
        <f>+$C$11</f>
        <v>4.5</v>
      </c>
      <c r="F31" s="46"/>
      <c r="G31" s="46">
        <v>250000</v>
      </c>
      <c r="H31" s="45">
        <f t="shared" ref="H31" si="8">+H16</f>
        <v>4</v>
      </c>
      <c r="I31" s="30">
        <f>+$E31*$G31*H31</f>
        <v>4500000</v>
      </c>
    </row>
    <row r="32" spans="2:9" s="33" customFormat="1">
      <c r="B32" s="42">
        <v>3.2</v>
      </c>
      <c r="C32" s="49" t="s">
        <v>49</v>
      </c>
      <c r="D32" s="44" t="s">
        <v>30</v>
      </c>
      <c r="E32" s="44">
        <f>+$C$11</f>
        <v>4.5</v>
      </c>
      <c r="F32" s="46"/>
      <c r="G32" s="46">
        <v>150000</v>
      </c>
      <c r="H32" s="45">
        <f t="shared" ref="H32" si="9">+H16+H15</f>
        <v>5</v>
      </c>
      <c r="I32" s="30">
        <f t="shared" ref="I32:I33" si="10">+$E32*$G32*H32</f>
        <v>3375000</v>
      </c>
    </row>
    <row r="33" spans="2:9">
      <c r="B33" s="42">
        <v>3.3</v>
      </c>
      <c r="C33" s="49" t="s">
        <v>50</v>
      </c>
      <c r="D33" s="44" t="s">
        <v>51</v>
      </c>
      <c r="E33" s="55">
        <v>1</v>
      </c>
      <c r="F33" s="46"/>
      <c r="G33" s="46">
        <v>400000</v>
      </c>
      <c r="H33" s="45">
        <f t="shared" ref="H33" si="11">+H16</f>
        <v>4</v>
      </c>
      <c r="I33" s="30">
        <f t="shared" si="10"/>
        <v>1600000</v>
      </c>
    </row>
    <row r="34" spans="2:9">
      <c r="B34" s="16"/>
      <c r="C34" s="14" t="s">
        <v>52</v>
      </c>
      <c r="D34" s="34"/>
      <c r="E34" s="35"/>
      <c r="F34" s="36"/>
      <c r="G34" s="36"/>
      <c r="H34" s="35"/>
      <c r="I34" s="39">
        <f>SUM(I31:I33)</f>
        <v>9475000</v>
      </c>
    </row>
    <row r="35" spans="2:9">
      <c r="B35" s="51"/>
      <c r="C35" s="51"/>
      <c r="D35" s="51"/>
      <c r="E35" s="51"/>
      <c r="F35" s="51"/>
      <c r="G35" s="51"/>
      <c r="H35" s="51"/>
      <c r="I35" s="51"/>
    </row>
    <row r="36" spans="2:9">
      <c r="B36" s="18">
        <v>4</v>
      </c>
      <c r="C36" s="14" t="s">
        <v>53</v>
      </c>
      <c r="D36" s="19"/>
      <c r="E36" s="19"/>
      <c r="F36" s="19"/>
      <c r="G36" s="19"/>
      <c r="H36" s="19"/>
      <c r="I36" s="19"/>
    </row>
    <row r="37" spans="2:9" ht="25.5">
      <c r="B37" s="42" t="s">
        <v>54</v>
      </c>
      <c r="C37" s="57" t="s">
        <v>55</v>
      </c>
      <c r="D37" s="58" t="s">
        <v>56</v>
      </c>
      <c r="E37" s="59">
        <v>0.05</v>
      </c>
      <c r="F37" s="46"/>
      <c r="G37" s="46"/>
      <c r="H37" s="60"/>
      <c r="I37" s="30">
        <f>+$E37*I$21</f>
        <v>5118750</v>
      </c>
    </row>
    <row r="38" spans="2:9" ht="38.25">
      <c r="B38" s="42" t="s">
        <v>57</v>
      </c>
      <c r="C38" s="63" t="s">
        <v>58</v>
      </c>
      <c r="D38" s="44" t="s">
        <v>30</v>
      </c>
      <c r="E38" s="44">
        <v>1</v>
      </c>
      <c r="F38" s="46"/>
      <c r="G38" s="46">
        <v>400000</v>
      </c>
      <c r="H38" s="55">
        <f t="shared" ref="H38" si="12">+H16</f>
        <v>4</v>
      </c>
      <c r="I38" s="30">
        <f>+$E38*$G38*H38</f>
        <v>1600000</v>
      </c>
    </row>
    <row r="39" spans="2:9">
      <c r="B39" s="42" t="s">
        <v>59</v>
      </c>
      <c r="C39" s="49" t="s">
        <v>60</v>
      </c>
      <c r="D39" s="44" t="s">
        <v>30</v>
      </c>
      <c r="E39" s="44">
        <f>+$C$11</f>
        <v>4.5</v>
      </c>
      <c r="F39" s="46"/>
      <c r="G39" s="46">
        <v>200000</v>
      </c>
      <c r="H39" s="55">
        <f t="shared" ref="H39" si="13">+H16</f>
        <v>4</v>
      </c>
      <c r="I39" s="30">
        <f t="shared" ref="I39:I45" si="14">+$E39*$G39*H39</f>
        <v>3600000</v>
      </c>
    </row>
    <row r="40" spans="2:9">
      <c r="B40" s="42" t="s">
        <v>61</v>
      </c>
      <c r="C40" s="49" t="s">
        <v>62</v>
      </c>
      <c r="D40" s="44" t="s">
        <v>30</v>
      </c>
      <c r="E40" s="44">
        <f>+$C$11</f>
        <v>4.5</v>
      </c>
      <c r="F40" s="46"/>
      <c r="G40" s="46">
        <v>150000</v>
      </c>
      <c r="H40" s="55">
        <f t="shared" ref="H40" si="15">+H16</f>
        <v>4</v>
      </c>
      <c r="I40" s="30">
        <f t="shared" si="14"/>
        <v>2700000</v>
      </c>
    </row>
    <row r="41" spans="2:9">
      <c r="B41" s="42" t="s">
        <v>63</v>
      </c>
      <c r="C41" s="49" t="s">
        <v>64</v>
      </c>
      <c r="D41" s="44" t="s">
        <v>30</v>
      </c>
      <c r="E41" s="44">
        <f>+$C$11</f>
        <v>4.5</v>
      </c>
      <c r="F41" s="46"/>
      <c r="G41" s="46">
        <v>100000</v>
      </c>
      <c r="H41" s="55">
        <f t="shared" ref="H41" si="16">+H16</f>
        <v>4</v>
      </c>
      <c r="I41" s="30">
        <f t="shared" si="14"/>
        <v>1800000</v>
      </c>
    </row>
    <row r="42" spans="2:9">
      <c r="B42" s="42" t="s">
        <v>65</v>
      </c>
      <c r="C42" s="49" t="s">
        <v>66</v>
      </c>
      <c r="D42" s="44" t="s">
        <v>51</v>
      </c>
      <c r="E42" s="55">
        <v>1</v>
      </c>
      <c r="F42" s="46"/>
      <c r="G42" s="46">
        <v>400000</v>
      </c>
      <c r="H42" s="55">
        <f t="shared" ref="H42" si="17">+H16</f>
        <v>4</v>
      </c>
      <c r="I42" s="30">
        <f t="shared" si="14"/>
        <v>1600000</v>
      </c>
    </row>
    <row r="43" spans="2:9">
      <c r="B43" s="42" t="s">
        <v>67</v>
      </c>
      <c r="C43" s="49" t="s">
        <v>68</v>
      </c>
      <c r="D43" s="44" t="s">
        <v>51</v>
      </c>
      <c r="E43" s="55">
        <v>1</v>
      </c>
      <c r="F43" s="46"/>
      <c r="G43" s="46">
        <v>800000</v>
      </c>
      <c r="H43" s="55">
        <f t="shared" ref="H43" si="18">+H16</f>
        <v>4</v>
      </c>
      <c r="I43" s="30">
        <f t="shared" si="14"/>
        <v>3200000</v>
      </c>
    </row>
    <row r="44" spans="2:9" ht="25.5">
      <c r="B44" s="42" t="s">
        <v>69</v>
      </c>
      <c r="C44" s="43" t="s">
        <v>70</v>
      </c>
      <c r="D44" s="44" t="s">
        <v>30</v>
      </c>
      <c r="E44" s="44">
        <f>+$C$11</f>
        <v>4.5</v>
      </c>
      <c r="F44" s="46"/>
      <c r="G44" s="46">
        <v>869264.81129215949</v>
      </c>
      <c r="H44" s="55">
        <v>1</v>
      </c>
      <c r="I44" s="30">
        <f t="shared" si="14"/>
        <v>3911691.6508147176</v>
      </c>
    </row>
    <row r="45" spans="2:9" ht="25.5">
      <c r="B45" s="42" t="s">
        <v>71</v>
      </c>
      <c r="C45" s="43" t="s">
        <v>72</v>
      </c>
      <c r="D45" s="44" t="s">
        <v>30</v>
      </c>
      <c r="E45" s="44">
        <f>+$C$11</f>
        <v>4.5</v>
      </c>
      <c r="F45" s="46"/>
      <c r="G45" s="46">
        <v>1000000</v>
      </c>
      <c r="H45" s="55">
        <f t="shared" ref="H45" si="19">+H16</f>
        <v>4</v>
      </c>
      <c r="I45" s="30">
        <f t="shared" si="14"/>
        <v>18000000</v>
      </c>
    </row>
    <row r="46" spans="2:9">
      <c r="B46" s="16"/>
      <c r="C46" s="14" t="s">
        <v>73</v>
      </c>
      <c r="D46" s="34"/>
      <c r="E46" s="35"/>
      <c r="F46" s="36"/>
      <c r="G46" s="36"/>
      <c r="H46" s="35"/>
      <c r="I46" s="39">
        <f>SUM(I37:I45)</f>
        <v>41530441.650814719</v>
      </c>
    </row>
    <row r="47" spans="2:9">
      <c r="B47" s="51"/>
      <c r="C47" s="51"/>
      <c r="D47" s="51"/>
      <c r="E47" s="51"/>
      <c r="F47" s="51"/>
      <c r="G47" s="51"/>
      <c r="H47" s="51"/>
      <c r="I47" s="51"/>
    </row>
    <row r="48" spans="2:9">
      <c r="B48" s="18">
        <v>5</v>
      </c>
      <c r="C48" s="14" t="s">
        <v>74</v>
      </c>
      <c r="D48" s="19"/>
      <c r="E48" s="19"/>
      <c r="F48" s="19"/>
      <c r="G48" s="19"/>
      <c r="H48" s="19"/>
      <c r="I48" s="19"/>
    </row>
    <row r="49" spans="2:9" ht="12.75" customHeight="1">
      <c r="B49" s="23" t="s">
        <v>75</v>
      </c>
      <c r="C49" s="51" t="s">
        <v>76</v>
      </c>
      <c r="D49" s="64" t="s">
        <v>77</v>
      </c>
      <c r="E49" s="27">
        <v>1</v>
      </c>
      <c r="F49" s="65">
        <v>2.5999999999999998E-4</v>
      </c>
      <c r="G49" s="66"/>
      <c r="H49" s="67"/>
      <c r="I49" s="30">
        <f>+$E49*$F49*I$78</f>
        <v>1539914.3310199999</v>
      </c>
    </row>
    <row r="50" spans="2:9">
      <c r="B50" s="23">
        <v>5.2</v>
      </c>
      <c r="C50" s="51" t="s">
        <v>78</v>
      </c>
      <c r="D50" s="64" t="s">
        <v>77</v>
      </c>
      <c r="E50" s="27">
        <v>1</v>
      </c>
      <c r="F50" s="65">
        <v>2.4000000000000001E-4</v>
      </c>
      <c r="G50" s="66"/>
      <c r="H50" s="67"/>
      <c r="I50" s="30">
        <f t="shared" ref="I50:I53" si="20">+$E50*$F50*I$78</f>
        <v>1421459.3824800001</v>
      </c>
    </row>
    <row r="51" spans="2:9">
      <c r="B51" s="23">
        <v>5.3</v>
      </c>
      <c r="C51" s="51" t="s">
        <v>79</v>
      </c>
      <c r="D51" s="64" t="s">
        <v>77</v>
      </c>
      <c r="E51" s="27">
        <v>1</v>
      </c>
      <c r="F51" s="65">
        <v>3.2000000000000003E-4</v>
      </c>
      <c r="G51" s="66"/>
      <c r="H51" s="67"/>
      <c r="I51" s="30">
        <f t="shared" si="20"/>
        <v>1895279.1766400002</v>
      </c>
    </row>
    <row r="52" spans="2:9">
      <c r="B52" s="23">
        <v>5.4</v>
      </c>
      <c r="C52" s="51" t="s">
        <v>80</v>
      </c>
      <c r="D52" s="64" t="s">
        <v>77</v>
      </c>
      <c r="E52" s="27">
        <v>1</v>
      </c>
      <c r="F52" s="65">
        <v>3.2000000000000003E-4</v>
      </c>
      <c r="G52" s="66"/>
      <c r="H52" s="67"/>
      <c r="I52" s="30">
        <f t="shared" si="20"/>
        <v>1895279.1766400002</v>
      </c>
    </row>
    <row r="53" spans="2:9">
      <c r="B53" s="23">
        <v>5.5</v>
      </c>
      <c r="C53" s="51" t="s">
        <v>81</v>
      </c>
      <c r="D53" s="64" t="s">
        <v>77</v>
      </c>
      <c r="E53" s="27">
        <v>1</v>
      </c>
      <c r="F53" s="65">
        <v>2.1700000000000001E-3</v>
      </c>
      <c r="G53" s="66"/>
      <c r="H53" s="67"/>
      <c r="I53" s="30">
        <f t="shared" si="20"/>
        <v>12852361.91659</v>
      </c>
    </row>
    <row r="54" spans="2:9">
      <c r="B54" s="16"/>
      <c r="C54" s="14" t="s">
        <v>82</v>
      </c>
      <c r="D54" s="34"/>
      <c r="E54" s="35"/>
      <c r="F54" s="36"/>
      <c r="G54" s="36"/>
      <c r="H54" s="35"/>
      <c r="I54" s="39">
        <f>SUM(I49:I53)</f>
        <v>19604293.983369999</v>
      </c>
    </row>
    <row r="55" spans="2:9">
      <c r="B55" s="51"/>
      <c r="C55" s="51"/>
      <c r="D55" s="51"/>
      <c r="E55" s="51"/>
      <c r="F55" s="51"/>
      <c r="G55" s="51"/>
      <c r="H55" s="51"/>
      <c r="I55" s="51"/>
    </row>
    <row r="56" spans="2:9">
      <c r="B56" s="18">
        <v>6</v>
      </c>
      <c r="C56" s="14" t="s">
        <v>83</v>
      </c>
      <c r="D56" s="19"/>
      <c r="E56" s="19"/>
      <c r="F56" s="19"/>
      <c r="G56" s="19"/>
      <c r="H56" s="19"/>
      <c r="I56" s="19"/>
    </row>
    <row r="57" spans="2:9">
      <c r="B57" s="64" t="s">
        <v>84</v>
      </c>
      <c r="C57" s="51" t="s">
        <v>85</v>
      </c>
      <c r="D57" s="64" t="s">
        <v>51</v>
      </c>
      <c r="E57" s="64">
        <v>1</v>
      </c>
      <c r="F57" s="70">
        <v>0.02</v>
      </c>
      <c r="G57" s="51"/>
      <c r="H57" s="51"/>
      <c r="I57" s="30">
        <f t="shared" ref="I57:I60" si="21">+$E57*$F57*I$78</f>
        <v>118454948.54000001</v>
      </c>
    </row>
    <row r="58" spans="2:9">
      <c r="B58" s="64" t="s">
        <v>86</v>
      </c>
      <c r="C58" s="51" t="s">
        <v>87</v>
      </c>
      <c r="D58" s="64" t="s">
        <v>51</v>
      </c>
      <c r="E58" s="64">
        <v>1</v>
      </c>
      <c r="F58" s="70">
        <v>0.01</v>
      </c>
      <c r="G58" s="51"/>
      <c r="H58" s="51"/>
      <c r="I58" s="30">
        <f t="shared" si="21"/>
        <v>59227474.270000003</v>
      </c>
    </row>
    <row r="59" spans="2:9">
      <c r="B59" s="64" t="s">
        <v>88</v>
      </c>
      <c r="C59" s="51" t="s">
        <v>89</v>
      </c>
      <c r="D59" s="64" t="s">
        <v>51</v>
      </c>
      <c r="E59" s="64">
        <v>1</v>
      </c>
      <c r="F59" s="70">
        <v>0.05</v>
      </c>
      <c r="G59" s="51"/>
      <c r="H59" s="51"/>
      <c r="I59" s="30">
        <f t="shared" si="21"/>
        <v>296137371.35000002</v>
      </c>
    </row>
    <row r="60" spans="2:9">
      <c r="B60" s="64" t="s">
        <v>90</v>
      </c>
      <c r="C60" s="51" t="s">
        <v>91</v>
      </c>
      <c r="D60" s="64" t="s">
        <v>51</v>
      </c>
      <c r="E60" s="64">
        <v>1</v>
      </c>
      <c r="F60" s="70">
        <v>0.02</v>
      </c>
      <c r="G60" s="51"/>
      <c r="H60" s="51"/>
      <c r="I60" s="30">
        <f t="shared" si="21"/>
        <v>118454948.54000001</v>
      </c>
    </row>
    <row r="61" spans="2:9">
      <c r="B61" s="16"/>
      <c r="C61" s="14" t="s">
        <v>92</v>
      </c>
      <c r="D61" s="34"/>
      <c r="E61" s="35"/>
      <c r="F61" s="35"/>
      <c r="G61" s="36"/>
      <c r="H61" s="36"/>
      <c r="I61" s="39">
        <f>SUM(I57:I60)</f>
        <v>592274742.70000005</v>
      </c>
    </row>
    <row r="62" spans="2:9">
      <c r="B62" s="51"/>
      <c r="C62" s="76"/>
      <c r="D62" s="51"/>
      <c r="E62" s="51"/>
      <c r="F62" s="51"/>
      <c r="G62" s="51"/>
      <c r="H62" s="51"/>
      <c r="I62" s="131"/>
    </row>
    <row r="63" spans="2:9">
      <c r="B63" s="51"/>
      <c r="C63" s="76"/>
      <c r="D63" s="51"/>
      <c r="E63" s="51"/>
      <c r="F63" s="79"/>
      <c r="G63" s="81" t="s">
        <v>93</v>
      </c>
      <c r="H63" s="139">
        <v>0.16039999999999999</v>
      </c>
      <c r="I63" s="82">
        <f>+H63*I73</f>
        <v>778759478.06443143</v>
      </c>
    </row>
    <row r="64" spans="2:9">
      <c r="B64" s="51"/>
      <c r="C64" s="76"/>
      <c r="D64" s="51"/>
      <c r="E64" s="51"/>
      <c r="F64" s="51"/>
      <c r="G64" s="83"/>
      <c r="H64" s="51"/>
      <c r="I64" s="144"/>
    </row>
    <row r="65" spans="2:9">
      <c r="B65" s="51"/>
      <c r="C65" s="76"/>
      <c r="D65" s="51"/>
      <c r="E65" s="51"/>
      <c r="F65" s="79"/>
      <c r="G65" s="81" t="s">
        <v>94</v>
      </c>
      <c r="H65" s="79">
        <v>0.05</v>
      </c>
      <c r="I65" s="85">
        <f>+H65*I73</f>
        <v>242755448.27444875</v>
      </c>
    </row>
    <row r="66" spans="2:9" s="33" customFormat="1">
      <c r="B66" s="51"/>
      <c r="C66" s="76"/>
      <c r="D66" s="51"/>
      <c r="E66" s="51"/>
      <c r="F66" s="86"/>
      <c r="G66" s="81"/>
      <c r="H66" s="86"/>
      <c r="I66" s="87"/>
    </row>
    <row r="67" spans="2:9" s="33" customFormat="1">
      <c r="B67" s="51"/>
      <c r="C67" s="76"/>
      <c r="D67" s="88"/>
      <c r="E67" s="88"/>
      <c r="F67" s="89"/>
      <c r="G67" s="81" t="s">
        <v>95</v>
      </c>
      <c r="H67" s="89">
        <f>H63+H65</f>
        <v>0.21039999999999998</v>
      </c>
      <c r="I67" s="85">
        <f>+ROUND(I63+I65,0)</f>
        <v>1021514926</v>
      </c>
    </row>
    <row r="68" spans="2:9" s="33" customFormat="1">
      <c r="B68" s="51"/>
      <c r="C68" s="76"/>
      <c r="D68" s="88"/>
      <c r="E68" s="88"/>
      <c r="F68" s="80"/>
      <c r="G68" s="83"/>
      <c r="H68" s="89"/>
      <c r="I68" s="89"/>
    </row>
    <row r="69" spans="2:9" s="33" customFormat="1">
      <c r="B69" s="51"/>
      <c r="C69" s="76"/>
      <c r="D69" s="88"/>
      <c r="E69" s="88"/>
      <c r="F69" s="80"/>
      <c r="G69" s="81" t="s">
        <v>96</v>
      </c>
      <c r="H69" s="89">
        <v>0.19</v>
      </c>
      <c r="I69" s="85">
        <f>+ROUND(I65*0.19,0)</f>
        <v>46123535</v>
      </c>
    </row>
    <row r="70" spans="2:9" s="33" customFormat="1">
      <c r="B70" s="51"/>
      <c r="C70" s="76"/>
      <c r="D70" s="51"/>
      <c r="E70" s="51"/>
      <c r="F70" s="51"/>
      <c r="G70" s="83"/>
      <c r="H70" s="51"/>
      <c r="I70" s="87"/>
    </row>
    <row r="71" spans="2:9" s="33" customFormat="1">
      <c r="B71" s="51"/>
      <c r="C71" s="76"/>
      <c r="D71" s="51"/>
      <c r="E71" s="51"/>
      <c r="F71" s="51"/>
      <c r="G71" s="81" t="s">
        <v>97</v>
      </c>
      <c r="H71" s="51"/>
      <c r="I71" s="85">
        <f>+I67+I69</f>
        <v>1067638461</v>
      </c>
    </row>
    <row r="72" spans="2:9" s="33" customFormat="1">
      <c r="B72" s="40"/>
      <c r="C72" s="40"/>
      <c r="D72" s="40"/>
      <c r="E72" s="40"/>
      <c r="F72" s="40"/>
      <c r="G72" s="40"/>
      <c r="H72" s="40"/>
      <c r="I72" s="142">
        <f>+H67+(H65*H69)+1</f>
        <v>1.2199</v>
      </c>
    </row>
    <row r="73" spans="2:9" s="33" customFormat="1">
      <c r="B73" s="40"/>
      <c r="C73" s="40"/>
      <c r="H73" s="127" t="s">
        <v>98</v>
      </c>
      <c r="I73" s="91">
        <f>+I78/I72</f>
        <v>4855108965.4889746</v>
      </c>
    </row>
    <row r="74" spans="2:9" s="33" customFormat="1">
      <c r="B74" s="40"/>
      <c r="C74" s="40"/>
      <c r="H74" s="127" t="s">
        <v>99</v>
      </c>
      <c r="I74" s="91">
        <f>+I63</f>
        <v>778759478.06443143</v>
      </c>
    </row>
    <row r="75" spans="2:9" s="33" customFormat="1">
      <c r="B75" s="40"/>
      <c r="C75" s="40"/>
      <c r="H75" s="127" t="s">
        <v>100</v>
      </c>
      <c r="I75" s="91">
        <f>+I65</f>
        <v>242755448.27444875</v>
      </c>
    </row>
    <row r="76" spans="2:9" s="33" customFormat="1">
      <c r="B76" s="40"/>
      <c r="C76" s="40"/>
      <c r="H76" s="127" t="s">
        <v>101</v>
      </c>
      <c r="I76" s="91">
        <f>+I69</f>
        <v>46123535</v>
      </c>
    </row>
    <row r="77" spans="2:9" s="33" customFormat="1">
      <c r="B77" s="40"/>
      <c r="C77" s="40"/>
      <c r="H77" s="128"/>
      <c r="I77" s="133"/>
    </row>
    <row r="78" spans="2:9" s="33" customFormat="1">
      <c r="B78" s="40"/>
      <c r="C78" s="40"/>
      <c r="H78" s="129" t="s">
        <v>102</v>
      </c>
      <c r="I78" s="93">
        <f>+'DETALLE PRESUPUESTO OFICIAL'!D63</f>
        <v>5922747427</v>
      </c>
    </row>
    <row r="79" spans="2:9" s="33" customFormat="1">
      <c r="B79" s="40"/>
      <c r="C79" s="40"/>
      <c r="D79" s="40"/>
      <c r="E79" s="40"/>
      <c r="F79" s="40"/>
      <c r="H79" s="40"/>
      <c r="I79" s="40"/>
    </row>
  </sheetData>
  <mergeCells count="5">
    <mergeCell ref="C3:I3"/>
    <mergeCell ref="C5:I5"/>
    <mergeCell ref="C6:I6"/>
    <mergeCell ref="C7:I7"/>
    <mergeCell ref="I11:I13"/>
  </mergeCells>
  <pageMargins left="0.7" right="0.7" top="0.75" bottom="0.75" header="0.3" footer="0.3"/>
  <pageSetup scale="2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B2:I79"/>
  <sheetViews>
    <sheetView view="pageBreakPreview" topLeftCell="A39" zoomScale="70" zoomScaleNormal="90" zoomScaleSheetLayoutView="70" workbookViewId="0">
      <selection activeCell="K28" sqref="K28"/>
    </sheetView>
  </sheetViews>
  <sheetFormatPr baseColWidth="10" defaultColWidth="11.42578125" defaultRowHeight="12.75"/>
  <cols>
    <col min="1" max="1" width="11.42578125" style="5"/>
    <col min="2" max="2" width="11.5703125" style="4" bestFit="1" customWidth="1"/>
    <col min="3" max="3" width="42" style="4" customWidth="1"/>
    <col min="4" max="4" width="13.5703125" style="4" customWidth="1"/>
    <col min="5" max="5" width="14.42578125" style="4" customWidth="1"/>
    <col min="6" max="6" width="18.42578125" style="4" customWidth="1"/>
    <col min="7" max="7" width="30.42578125" style="4" customWidth="1"/>
    <col min="8" max="8" width="14.28515625" style="4" customWidth="1"/>
    <col min="9" max="9" width="16" style="4" customWidth="1"/>
    <col min="10" max="16384" width="11.42578125" style="5"/>
  </cols>
  <sheetData>
    <row r="2" spans="2:9">
      <c r="B2" s="1"/>
      <c r="C2" s="1"/>
      <c r="D2" s="2"/>
      <c r="E2" s="2"/>
      <c r="F2" s="2"/>
      <c r="G2" s="3"/>
      <c r="H2" s="3"/>
      <c r="I2" s="3"/>
    </row>
    <row r="3" spans="2:9">
      <c r="B3" s="1"/>
      <c r="C3" s="155" t="s">
        <v>0</v>
      </c>
      <c r="D3" s="155"/>
      <c r="E3" s="155"/>
      <c r="F3" s="155"/>
      <c r="G3" s="155"/>
      <c r="H3" s="155"/>
      <c r="I3" s="155"/>
    </row>
    <row r="4" spans="2:9">
      <c r="B4" s="1"/>
      <c r="C4" s="1"/>
      <c r="D4" s="2"/>
      <c r="E4" s="2"/>
      <c r="F4" s="2"/>
      <c r="G4" s="3"/>
      <c r="H4" s="3"/>
      <c r="I4" s="3"/>
    </row>
    <row r="5" spans="2:9">
      <c r="B5" s="1"/>
      <c r="C5" s="155" t="s">
        <v>1</v>
      </c>
      <c r="D5" s="155"/>
      <c r="E5" s="155"/>
      <c r="F5" s="155"/>
      <c r="G5" s="155"/>
      <c r="H5" s="155"/>
      <c r="I5" s="155"/>
    </row>
    <row r="6" spans="2:9" ht="24.75" customHeight="1">
      <c r="B6" s="1"/>
      <c r="C6" s="156" t="s">
        <v>2</v>
      </c>
      <c r="D6" s="156"/>
      <c r="E6" s="156"/>
      <c r="F6" s="156"/>
      <c r="G6" s="156"/>
      <c r="H6" s="156"/>
      <c r="I6" s="156"/>
    </row>
    <row r="7" spans="2:9">
      <c r="B7" s="1"/>
      <c r="C7" s="155" t="s">
        <v>3</v>
      </c>
      <c r="D7" s="155"/>
      <c r="E7" s="155"/>
      <c r="F7" s="155"/>
      <c r="G7" s="155"/>
      <c r="H7" s="155"/>
      <c r="I7" s="155"/>
    </row>
    <row r="8" spans="2:9">
      <c r="B8" s="1"/>
      <c r="C8" s="136"/>
      <c r="D8" s="136"/>
      <c r="E8" s="136"/>
      <c r="F8" s="136"/>
      <c r="G8" s="136"/>
      <c r="H8" s="136"/>
      <c r="I8" s="136"/>
    </row>
    <row r="9" spans="2:9">
      <c r="B9" s="1"/>
      <c r="C9" s="136"/>
      <c r="D9" s="136"/>
      <c r="E9" s="136"/>
      <c r="F9" s="136"/>
      <c r="G9" s="136"/>
      <c r="H9" s="136"/>
      <c r="I9" s="136"/>
    </row>
    <row r="10" spans="2:9">
      <c r="D10" s="136"/>
      <c r="E10" s="136"/>
      <c r="F10" s="136"/>
      <c r="G10" s="136"/>
    </row>
    <row r="11" spans="2:9" ht="25.5">
      <c r="B11" s="136" t="s">
        <v>4</v>
      </c>
      <c r="C11" s="7">
        <v>4.5</v>
      </c>
      <c r="D11" s="8"/>
      <c r="E11" s="8"/>
      <c r="F11" s="8"/>
      <c r="G11" s="8"/>
      <c r="H11" s="9" t="s">
        <v>11</v>
      </c>
      <c r="I11" s="152" t="s">
        <v>21</v>
      </c>
    </row>
    <row r="12" spans="2:9" ht="40.5" customHeight="1">
      <c r="B12" s="12"/>
      <c r="C12" s="12"/>
      <c r="D12" s="12"/>
      <c r="E12" s="12"/>
      <c r="F12" s="13"/>
      <c r="G12" s="14" t="s">
        <v>22</v>
      </c>
      <c r="H12" s="9">
        <v>2</v>
      </c>
      <c r="I12" s="153"/>
    </row>
    <row r="13" spans="2:9" ht="31.5" customHeight="1">
      <c r="B13" s="16"/>
      <c r="C13" s="17" t="s">
        <v>23</v>
      </c>
      <c r="D13" s="9" t="s">
        <v>24</v>
      </c>
      <c r="E13" s="9" t="s">
        <v>4</v>
      </c>
      <c r="F13" s="9" t="s">
        <v>25</v>
      </c>
      <c r="G13" s="17" t="s">
        <v>26</v>
      </c>
      <c r="H13" s="9" t="s">
        <v>27</v>
      </c>
      <c r="I13" s="154"/>
    </row>
    <row r="14" spans="2:9">
      <c r="B14" s="18">
        <v>1</v>
      </c>
      <c r="C14" s="14" t="s">
        <v>28</v>
      </c>
      <c r="D14" s="19"/>
      <c r="E14" s="19"/>
      <c r="F14" s="19"/>
      <c r="G14" s="19"/>
      <c r="H14" s="19"/>
      <c r="I14" s="19"/>
    </row>
    <row r="15" spans="2:9">
      <c r="B15" s="23">
        <v>1.1000000000000001</v>
      </c>
      <c r="C15" s="24" t="s">
        <v>29</v>
      </c>
      <c r="D15" s="25" t="s">
        <v>30</v>
      </c>
      <c r="E15" s="25">
        <f t="shared" ref="E15:E20" si="0">+$C$11</f>
        <v>4.5</v>
      </c>
      <c r="F15" s="26">
        <v>1</v>
      </c>
      <c r="G15" s="27">
        <v>5000000</v>
      </c>
      <c r="H15" s="28">
        <v>1</v>
      </c>
      <c r="I15" s="30">
        <f>+$E15*$F15*$G15*H15</f>
        <v>22500000</v>
      </c>
    </row>
    <row r="16" spans="2:9" ht="16.5" customHeight="1">
      <c r="B16" s="23">
        <v>1.2</v>
      </c>
      <c r="C16" s="24" t="s">
        <v>31</v>
      </c>
      <c r="D16" s="25" t="s">
        <v>30</v>
      </c>
      <c r="E16" s="25">
        <f t="shared" si="0"/>
        <v>4.5</v>
      </c>
      <c r="F16" s="26">
        <v>1</v>
      </c>
      <c r="G16" s="27">
        <v>2500000</v>
      </c>
      <c r="H16" s="28">
        <f t="shared" ref="H16" si="1">+H12</f>
        <v>2</v>
      </c>
      <c r="I16" s="30">
        <f t="shared" ref="I16:I20" si="2">+$E16*$F16*$G16*H16</f>
        <v>22500000</v>
      </c>
    </row>
    <row r="17" spans="2:9" ht="17.25" customHeight="1">
      <c r="B17" s="23">
        <v>1.3</v>
      </c>
      <c r="C17" s="24" t="s">
        <v>32</v>
      </c>
      <c r="D17" s="25" t="s">
        <v>30</v>
      </c>
      <c r="E17" s="25">
        <f t="shared" si="0"/>
        <v>4.5</v>
      </c>
      <c r="F17" s="26">
        <v>1</v>
      </c>
      <c r="G17" s="27">
        <v>2000000</v>
      </c>
      <c r="H17" s="28">
        <v>1</v>
      </c>
      <c r="I17" s="30">
        <f t="shared" si="2"/>
        <v>9000000</v>
      </c>
    </row>
    <row r="18" spans="2:9" ht="18" customHeight="1">
      <c r="B18" s="23">
        <v>1.4</v>
      </c>
      <c r="C18" s="24" t="s">
        <v>33</v>
      </c>
      <c r="D18" s="25" t="s">
        <v>30</v>
      </c>
      <c r="E18" s="25">
        <f t="shared" si="0"/>
        <v>4.5</v>
      </c>
      <c r="F18" s="26">
        <v>1</v>
      </c>
      <c r="G18" s="27">
        <v>2000000</v>
      </c>
      <c r="H18" s="28">
        <v>1</v>
      </c>
      <c r="I18" s="30">
        <f t="shared" si="2"/>
        <v>9000000</v>
      </c>
    </row>
    <row r="19" spans="2:9" ht="20.25" customHeight="1">
      <c r="B19" s="23">
        <v>1.5</v>
      </c>
      <c r="C19" s="24" t="s">
        <v>34</v>
      </c>
      <c r="D19" s="25" t="s">
        <v>30</v>
      </c>
      <c r="E19" s="25">
        <f t="shared" si="0"/>
        <v>4.5</v>
      </c>
      <c r="F19" s="26">
        <v>1</v>
      </c>
      <c r="G19" s="27">
        <v>2000000</v>
      </c>
      <c r="H19" s="28">
        <v>1</v>
      </c>
      <c r="I19" s="30">
        <f t="shared" si="2"/>
        <v>9000000</v>
      </c>
    </row>
    <row r="20" spans="2:9" s="33" customFormat="1" ht="25.5">
      <c r="B20" s="23">
        <v>1.6</v>
      </c>
      <c r="C20" s="32" t="s">
        <v>35</v>
      </c>
      <c r="D20" s="25" t="s">
        <v>30</v>
      </c>
      <c r="E20" s="25">
        <f t="shared" si="0"/>
        <v>4.5</v>
      </c>
      <c r="F20" s="26">
        <v>1</v>
      </c>
      <c r="G20" s="27">
        <v>1750000</v>
      </c>
      <c r="H20" s="28">
        <v>1</v>
      </c>
      <c r="I20" s="30">
        <f t="shared" si="2"/>
        <v>7875000</v>
      </c>
    </row>
    <row r="21" spans="2:9" s="33" customFormat="1">
      <c r="B21" s="16"/>
      <c r="C21" s="14" t="s">
        <v>36</v>
      </c>
      <c r="D21" s="34"/>
      <c r="E21" s="34"/>
      <c r="F21" s="35"/>
      <c r="G21" s="36"/>
      <c r="H21" s="35"/>
      <c r="I21" s="39">
        <f>SUM(I15:I20)</f>
        <v>79875000</v>
      </c>
    </row>
    <row r="22" spans="2:9" s="33" customFormat="1">
      <c r="B22" s="40"/>
      <c r="C22" s="40"/>
      <c r="D22" s="40"/>
      <c r="E22" s="40"/>
      <c r="F22" s="40"/>
      <c r="G22" s="40"/>
      <c r="H22" s="40"/>
      <c r="I22" s="40"/>
    </row>
    <row r="23" spans="2:9" s="33" customFormat="1">
      <c r="B23" s="18">
        <v>2</v>
      </c>
      <c r="C23" s="14" t="s">
        <v>37</v>
      </c>
      <c r="D23" s="19"/>
      <c r="E23" s="19"/>
      <c r="F23" s="19"/>
      <c r="G23" s="19"/>
      <c r="H23" s="19"/>
      <c r="I23" s="19"/>
    </row>
    <row r="24" spans="2:9" s="33" customFormat="1">
      <c r="B24" s="42" t="s">
        <v>38</v>
      </c>
      <c r="C24" s="43" t="s">
        <v>39</v>
      </c>
      <c r="D24" s="44" t="s">
        <v>30</v>
      </c>
      <c r="E24" s="44">
        <f>+$C$11</f>
        <v>4.5</v>
      </c>
      <c r="F24" s="45"/>
      <c r="G24" s="46">
        <v>250000</v>
      </c>
      <c r="H24" s="45">
        <f t="shared" ref="H24" si="3">+H16</f>
        <v>2</v>
      </c>
      <c r="I24" s="30">
        <f>+$E24*$G24*H24</f>
        <v>2250000</v>
      </c>
    </row>
    <row r="25" spans="2:9" s="33" customFormat="1" ht="25.5">
      <c r="B25" s="42" t="s">
        <v>40</v>
      </c>
      <c r="C25" s="43" t="s">
        <v>41</v>
      </c>
      <c r="D25" s="44" t="s">
        <v>30</v>
      </c>
      <c r="E25" s="44">
        <f>+$C$11</f>
        <v>4.5</v>
      </c>
      <c r="F25" s="45"/>
      <c r="G25" s="46">
        <v>150000</v>
      </c>
      <c r="H25" s="45">
        <f t="shared" ref="H25" si="4">+H16</f>
        <v>2</v>
      </c>
      <c r="I25" s="30">
        <f t="shared" ref="I25:I27" si="5">+$E25*$G25*H25</f>
        <v>1350000</v>
      </c>
    </row>
    <row r="26" spans="2:9" s="33" customFormat="1">
      <c r="B26" s="42" t="s">
        <v>42</v>
      </c>
      <c r="C26" s="49" t="s">
        <v>43</v>
      </c>
      <c r="D26" s="44" t="s">
        <v>30</v>
      </c>
      <c r="E26" s="44">
        <f>+$C$11</f>
        <v>4.5</v>
      </c>
      <c r="F26" s="45"/>
      <c r="G26" s="46">
        <v>150000</v>
      </c>
      <c r="H26" s="45">
        <f t="shared" ref="H26" si="6">+H16</f>
        <v>2</v>
      </c>
      <c r="I26" s="30">
        <f t="shared" si="5"/>
        <v>1350000</v>
      </c>
    </row>
    <row r="27" spans="2:9" s="33" customFormat="1">
      <c r="B27" s="42" t="s">
        <v>44</v>
      </c>
      <c r="C27" s="49" t="s">
        <v>45</v>
      </c>
      <c r="D27" s="44" t="s">
        <v>30</v>
      </c>
      <c r="E27" s="44">
        <f>+$C$11</f>
        <v>4.5</v>
      </c>
      <c r="F27" s="45"/>
      <c r="G27" s="46">
        <v>200000</v>
      </c>
      <c r="H27" s="45">
        <f t="shared" ref="H27" si="7">+H16</f>
        <v>2</v>
      </c>
      <c r="I27" s="30">
        <f t="shared" si="5"/>
        <v>1800000</v>
      </c>
    </row>
    <row r="28" spans="2:9" s="33" customFormat="1">
      <c r="B28" s="16"/>
      <c r="C28" s="14" t="s">
        <v>46</v>
      </c>
      <c r="D28" s="34"/>
      <c r="E28" s="34"/>
      <c r="F28" s="35"/>
      <c r="G28" s="36"/>
      <c r="H28" s="35"/>
      <c r="I28" s="39">
        <f>SUM(I24:I27)</f>
        <v>6750000</v>
      </c>
    </row>
    <row r="29" spans="2:9" s="33" customFormat="1">
      <c r="B29" s="50"/>
      <c r="C29" s="51"/>
      <c r="D29" s="51"/>
      <c r="E29" s="51"/>
      <c r="F29" s="51"/>
      <c r="G29" s="51"/>
      <c r="H29" s="51"/>
      <c r="I29" s="51"/>
    </row>
    <row r="30" spans="2:9" s="33" customFormat="1">
      <c r="B30" s="18">
        <v>3</v>
      </c>
      <c r="C30" s="14" t="s">
        <v>47</v>
      </c>
      <c r="D30" s="19"/>
      <c r="E30" s="19"/>
      <c r="F30" s="19"/>
      <c r="G30" s="19"/>
      <c r="H30" s="19"/>
      <c r="I30" s="19"/>
    </row>
    <row r="31" spans="2:9" s="33" customFormat="1">
      <c r="B31" s="42">
        <v>3.1</v>
      </c>
      <c r="C31" s="43" t="s">
        <v>48</v>
      </c>
      <c r="D31" s="44" t="s">
        <v>30</v>
      </c>
      <c r="E31" s="44">
        <f>+$C$11</f>
        <v>4.5</v>
      </c>
      <c r="F31" s="46"/>
      <c r="G31" s="46">
        <v>250000</v>
      </c>
      <c r="H31" s="45">
        <f t="shared" ref="H31" si="8">+H16</f>
        <v>2</v>
      </c>
      <c r="I31" s="30">
        <f>+$E31*$G31*H31</f>
        <v>2250000</v>
      </c>
    </row>
    <row r="32" spans="2:9" s="33" customFormat="1">
      <c r="B32" s="42">
        <v>3.2</v>
      </c>
      <c r="C32" s="49" t="s">
        <v>49</v>
      </c>
      <c r="D32" s="44" t="s">
        <v>30</v>
      </c>
      <c r="E32" s="44">
        <f>+$C$11</f>
        <v>4.5</v>
      </c>
      <c r="F32" s="46"/>
      <c r="G32" s="46">
        <v>150000</v>
      </c>
      <c r="H32" s="45">
        <f t="shared" ref="H32" si="9">+H16+H15</f>
        <v>3</v>
      </c>
      <c r="I32" s="30">
        <f t="shared" ref="I32:I33" si="10">+$E32*$G32*H32</f>
        <v>2025000</v>
      </c>
    </row>
    <row r="33" spans="2:9">
      <c r="B33" s="42">
        <v>3.3</v>
      </c>
      <c r="C33" s="49" t="s">
        <v>50</v>
      </c>
      <c r="D33" s="44" t="s">
        <v>51</v>
      </c>
      <c r="E33" s="55">
        <v>1</v>
      </c>
      <c r="F33" s="46"/>
      <c r="G33" s="46">
        <v>400000</v>
      </c>
      <c r="H33" s="45">
        <f t="shared" ref="H33" si="11">+H16</f>
        <v>2</v>
      </c>
      <c r="I33" s="30">
        <f t="shared" si="10"/>
        <v>800000</v>
      </c>
    </row>
    <row r="34" spans="2:9">
      <c r="B34" s="16"/>
      <c r="C34" s="14" t="s">
        <v>52</v>
      </c>
      <c r="D34" s="34"/>
      <c r="E34" s="35"/>
      <c r="F34" s="36"/>
      <c r="G34" s="36"/>
      <c r="H34" s="35"/>
      <c r="I34" s="39">
        <f>SUM(I31:I33)</f>
        <v>5075000</v>
      </c>
    </row>
    <row r="35" spans="2:9">
      <c r="B35" s="51"/>
      <c r="C35" s="51"/>
      <c r="D35" s="51"/>
      <c r="E35" s="51"/>
      <c r="F35" s="51"/>
      <c r="G35" s="51"/>
      <c r="H35" s="51"/>
      <c r="I35" s="51"/>
    </row>
    <row r="36" spans="2:9">
      <c r="B36" s="18">
        <v>4</v>
      </c>
      <c r="C36" s="14" t="s">
        <v>53</v>
      </c>
      <c r="D36" s="19"/>
      <c r="E36" s="19"/>
      <c r="F36" s="19"/>
      <c r="G36" s="19"/>
      <c r="H36" s="19"/>
      <c r="I36" s="19"/>
    </row>
    <row r="37" spans="2:9" ht="25.5">
      <c r="B37" s="42" t="s">
        <v>54</v>
      </c>
      <c r="C37" s="57" t="s">
        <v>55</v>
      </c>
      <c r="D37" s="58" t="s">
        <v>56</v>
      </c>
      <c r="E37" s="59">
        <v>0.05</v>
      </c>
      <c r="F37" s="46"/>
      <c r="G37" s="46"/>
      <c r="H37" s="60"/>
      <c r="I37" s="30">
        <f>+$E37*I$21</f>
        <v>3993750</v>
      </c>
    </row>
    <row r="38" spans="2:9" ht="38.25">
      <c r="B38" s="42" t="s">
        <v>57</v>
      </c>
      <c r="C38" s="63" t="s">
        <v>58</v>
      </c>
      <c r="D38" s="44" t="s">
        <v>30</v>
      </c>
      <c r="E38" s="44">
        <v>1</v>
      </c>
      <c r="F38" s="46"/>
      <c r="G38" s="46">
        <v>400000</v>
      </c>
      <c r="H38" s="55">
        <f t="shared" ref="H38" si="12">+H16</f>
        <v>2</v>
      </c>
      <c r="I38" s="30">
        <f>+$E38*$G38*H38</f>
        <v>800000</v>
      </c>
    </row>
    <row r="39" spans="2:9">
      <c r="B39" s="42" t="s">
        <v>59</v>
      </c>
      <c r="C39" s="49" t="s">
        <v>60</v>
      </c>
      <c r="D39" s="44" t="s">
        <v>30</v>
      </c>
      <c r="E39" s="44">
        <f>+$C$11</f>
        <v>4.5</v>
      </c>
      <c r="F39" s="46"/>
      <c r="G39" s="46">
        <v>200000</v>
      </c>
      <c r="H39" s="55">
        <f t="shared" ref="H39" si="13">+H16</f>
        <v>2</v>
      </c>
      <c r="I39" s="30">
        <f t="shared" ref="I39:I45" si="14">+$E39*$G39*H39</f>
        <v>1800000</v>
      </c>
    </row>
    <row r="40" spans="2:9">
      <c r="B40" s="42" t="s">
        <v>61</v>
      </c>
      <c r="C40" s="49" t="s">
        <v>62</v>
      </c>
      <c r="D40" s="44" t="s">
        <v>30</v>
      </c>
      <c r="E40" s="44">
        <f>+$C$11</f>
        <v>4.5</v>
      </c>
      <c r="F40" s="46"/>
      <c r="G40" s="46">
        <v>150000</v>
      </c>
      <c r="H40" s="55">
        <f t="shared" ref="H40" si="15">+H16</f>
        <v>2</v>
      </c>
      <c r="I40" s="30">
        <f t="shared" si="14"/>
        <v>1350000</v>
      </c>
    </row>
    <row r="41" spans="2:9">
      <c r="B41" s="42" t="s">
        <v>63</v>
      </c>
      <c r="C41" s="49" t="s">
        <v>64</v>
      </c>
      <c r="D41" s="44" t="s">
        <v>30</v>
      </c>
      <c r="E41" s="44">
        <f>+$C$11</f>
        <v>4.5</v>
      </c>
      <c r="F41" s="46"/>
      <c r="G41" s="46">
        <v>100000</v>
      </c>
      <c r="H41" s="55">
        <f t="shared" ref="H41" si="16">+H16</f>
        <v>2</v>
      </c>
      <c r="I41" s="30">
        <f t="shared" si="14"/>
        <v>900000</v>
      </c>
    </row>
    <row r="42" spans="2:9">
      <c r="B42" s="42" t="s">
        <v>65</v>
      </c>
      <c r="C42" s="49" t="s">
        <v>66</v>
      </c>
      <c r="D42" s="44" t="s">
        <v>51</v>
      </c>
      <c r="E42" s="55">
        <v>1</v>
      </c>
      <c r="F42" s="46"/>
      <c r="G42" s="46">
        <v>400000</v>
      </c>
      <c r="H42" s="55">
        <f t="shared" ref="H42" si="17">+H16</f>
        <v>2</v>
      </c>
      <c r="I42" s="30">
        <f t="shared" si="14"/>
        <v>800000</v>
      </c>
    </row>
    <row r="43" spans="2:9">
      <c r="B43" s="42" t="s">
        <v>67</v>
      </c>
      <c r="C43" s="49" t="s">
        <v>68</v>
      </c>
      <c r="D43" s="44" t="s">
        <v>51</v>
      </c>
      <c r="E43" s="55">
        <v>1</v>
      </c>
      <c r="F43" s="46"/>
      <c r="G43" s="46">
        <v>800000</v>
      </c>
      <c r="H43" s="55">
        <f t="shared" ref="H43" si="18">+H16</f>
        <v>2</v>
      </c>
      <c r="I43" s="30">
        <f t="shared" si="14"/>
        <v>1600000</v>
      </c>
    </row>
    <row r="44" spans="2:9" ht="25.5">
      <c r="B44" s="42" t="s">
        <v>69</v>
      </c>
      <c r="C44" s="43" t="s">
        <v>70</v>
      </c>
      <c r="D44" s="44" t="s">
        <v>30</v>
      </c>
      <c r="E44" s="44">
        <f>+$C$11</f>
        <v>4.5</v>
      </c>
      <c r="F44" s="46"/>
      <c r="G44" s="46">
        <v>828179.10385239252</v>
      </c>
      <c r="H44" s="55">
        <v>1</v>
      </c>
      <c r="I44" s="30">
        <f t="shared" si="14"/>
        <v>3726805.9673357662</v>
      </c>
    </row>
    <row r="45" spans="2:9" ht="25.5">
      <c r="B45" s="42" t="s">
        <v>71</v>
      </c>
      <c r="C45" s="43" t="s">
        <v>72</v>
      </c>
      <c r="D45" s="44" t="s">
        <v>30</v>
      </c>
      <c r="E45" s="44">
        <f>+$C$11</f>
        <v>4.5</v>
      </c>
      <c r="F45" s="46"/>
      <c r="G45" s="46">
        <v>1000000</v>
      </c>
      <c r="H45" s="55">
        <f t="shared" ref="H45" si="19">+H16</f>
        <v>2</v>
      </c>
      <c r="I45" s="30">
        <f t="shared" si="14"/>
        <v>9000000</v>
      </c>
    </row>
    <row r="46" spans="2:9">
      <c r="B46" s="16"/>
      <c r="C46" s="14" t="s">
        <v>73</v>
      </c>
      <c r="D46" s="34"/>
      <c r="E46" s="35"/>
      <c r="F46" s="36"/>
      <c r="G46" s="36"/>
      <c r="H46" s="35"/>
      <c r="I46" s="39">
        <f>SUM(I37:I45)</f>
        <v>23970555.967335768</v>
      </c>
    </row>
    <row r="47" spans="2:9">
      <c r="B47" s="51"/>
      <c r="C47" s="51"/>
      <c r="D47" s="51"/>
      <c r="E47" s="51"/>
      <c r="F47" s="51"/>
      <c r="G47" s="51"/>
      <c r="H47" s="51"/>
      <c r="I47" s="51"/>
    </row>
    <row r="48" spans="2:9">
      <c r="B48" s="18">
        <v>5</v>
      </c>
      <c r="C48" s="14" t="s">
        <v>74</v>
      </c>
      <c r="D48" s="19"/>
      <c r="E48" s="19"/>
      <c r="F48" s="19"/>
      <c r="G48" s="19"/>
      <c r="H48" s="19"/>
      <c r="I48" s="19"/>
    </row>
    <row r="49" spans="2:9" ht="12.75" customHeight="1">
      <c r="B49" s="23" t="s">
        <v>75</v>
      </c>
      <c r="C49" s="51" t="s">
        <v>76</v>
      </c>
      <c r="D49" s="64" t="s">
        <v>77</v>
      </c>
      <c r="E49" s="27">
        <v>1</v>
      </c>
      <c r="F49" s="65">
        <v>2.5999999999999998E-4</v>
      </c>
      <c r="G49" s="66"/>
      <c r="H49" s="67"/>
      <c r="I49" s="30">
        <f>+$E49*$F49*I$78</f>
        <v>877925.73023999995</v>
      </c>
    </row>
    <row r="50" spans="2:9">
      <c r="B50" s="23">
        <v>5.2</v>
      </c>
      <c r="C50" s="51" t="s">
        <v>78</v>
      </c>
      <c r="D50" s="64" t="s">
        <v>77</v>
      </c>
      <c r="E50" s="27">
        <v>1</v>
      </c>
      <c r="F50" s="65">
        <v>2.4000000000000001E-4</v>
      </c>
      <c r="G50" s="66"/>
      <c r="H50" s="67"/>
      <c r="I50" s="30">
        <f t="shared" ref="I50:I53" si="20">+$E50*$F50*I$78</f>
        <v>810392.98176</v>
      </c>
    </row>
    <row r="51" spans="2:9">
      <c r="B51" s="23">
        <v>5.3</v>
      </c>
      <c r="C51" s="51" t="s">
        <v>79</v>
      </c>
      <c r="D51" s="64" t="s">
        <v>77</v>
      </c>
      <c r="E51" s="27">
        <v>1</v>
      </c>
      <c r="F51" s="65">
        <v>3.2000000000000003E-4</v>
      </c>
      <c r="G51" s="66"/>
      <c r="H51" s="67"/>
      <c r="I51" s="30">
        <f t="shared" si="20"/>
        <v>1080523.9756800001</v>
      </c>
    </row>
    <row r="52" spans="2:9">
      <c r="B52" s="23">
        <v>5.4</v>
      </c>
      <c r="C52" s="51" t="s">
        <v>80</v>
      </c>
      <c r="D52" s="64" t="s">
        <v>77</v>
      </c>
      <c r="E52" s="27">
        <v>1</v>
      </c>
      <c r="F52" s="65">
        <v>3.2000000000000003E-4</v>
      </c>
      <c r="G52" s="66"/>
      <c r="H52" s="67"/>
      <c r="I52" s="30">
        <f t="shared" si="20"/>
        <v>1080523.9756800001</v>
      </c>
    </row>
    <row r="53" spans="2:9">
      <c r="B53" s="23">
        <v>5.5</v>
      </c>
      <c r="C53" s="51" t="s">
        <v>81</v>
      </c>
      <c r="D53" s="64" t="s">
        <v>77</v>
      </c>
      <c r="E53" s="27">
        <v>1</v>
      </c>
      <c r="F53" s="65">
        <v>2.1700000000000001E-3</v>
      </c>
      <c r="G53" s="66"/>
      <c r="H53" s="67"/>
      <c r="I53" s="30">
        <f t="shared" si="20"/>
        <v>7327303.2100800006</v>
      </c>
    </row>
    <row r="54" spans="2:9">
      <c r="B54" s="16"/>
      <c r="C54" s="14" t="s">
        <v>82</v>
      </c>
      <c r="D54" s="34"/>
      <c r="E54" s="35"/>
      <c r="F54" s="36"/>
      <c r="G54" s="36"/>
      <c r="H54" s="35"/>
      <c r="I54" s="39">
        <f>SUM(I49:I53)</f>
        <v>11176669.873440001</v>
      </c>
    </row>
    <row r="55" spans="2:9">
      <c r="B55" s="51"/>
      <c r="C55" s="51"/>
      <c r="D55" s="51"/>
      <c r="E55" s="51"/>
      <c r="F55" s="51"/>
      <c r="G55" s="51"/>
      <c r="H55" s="51"/>
      <c r="I55" s="51"/>
    </row>
    <row r="56" spans="2:9">
      <c r="B56" s="18">
        <v>6</v>
      </c>
      <c r="C56" s="14" t="s">
        <v>83</v>
      </c>
      <c r="D56" s="19"/>
      <c r="E56" s="19"/>
      <c r="F56" s="19"/>
      <c r="G56" s="19"/>
      <c r="H56" s="19"/>
      <c r="I56" s="19"/>
    </row>
    <row r="57" spans="2:9">
      <c r="B57" s="64" t="s">
        <v>84</v>
      </c>
      <c r="C57" s="51" t="s">
        <v>85</v>
      </c>
      <c r="D57" s="64" t="s">
        <v>51</v>
      </c>
      <c r="E57" s="64">
        <v>1</v>
      </c>
      <c r="F57" s="70">
        <v>0.02</v>
      </c>
      <c r="G57" s="51"/>
      <c r="H57" s="51"/>
      <c r="I57" s="30">
        <f t="shared" ref="I57:I60" si="21">+$E57*$F57*I$78</f>
        <v>67532748.480000004</v>
      </c>
    </row>
    <row r="58" spans="2:9">
      <c r="B58" s="64" t="s">
        <v>86</v>
      </c>
      <c r="C58" s="51" t="s">
        <v>87</v>
      </c>
      <c r="D58" s="64" t="s">
        <v>51</v>
      </c>
      <c r="E58" s="64">
        <v>1</v>
      </c>
      <c r="F58" s="70">
        <v>0.01</v>
      </c>
      <c r="G58" s="51"/>
      <c r="H58" s="51"/>
      <c r="I58" s="30">
        <f t="shared" si="21"/>
        <v>33766374.240000002</v>
      </c>
    </row>
    <row r="59" spans="2:9">
      <c r="B59" s="64" t="s">
        <v>88</v>
      </c>
      <c r="C59" s="51" t="s">
        <v>89</v>
      </c>
      <c r="D59" s="64" t="s">
        <v>51</v>
      </c>
      <c r="E59" s="64">
        <v>1</v>
      </c>
      <c r="F59" s="70">
        <v>0.05</v>
      </c>
      <c r="G59" s="51"/>
      <c r="H59" s="51"/>
      <c r="I59" s="30">
        <f t="shared" si="21"/>
        <v>168831871.20000002</v>
      </c>
    </row>
    <row r="60" spans="2:9">
      <c r="B60" s="64" t="s">
        <v>90</v>
      </c>
      <c r="C60" s="51" t="s">
        <v>91</v>
      </c>
      <c r="D60" s="64" t="s">
        <v>51</v>
      </c>
      <c r="E60" s="64">
        <v>1</v>
      </c>
      <c r="F60" s="70">
        <v>0.02</v>
      </c>
      <c r="G60" s="51"/>
      <c r="H60" s="51"/>
      <c r="I60" s="30">
        <f t="shared" si="21"/>
        <v>67532748.480000004</v>
      </c>
    </row>
    <row r="61" spans="2:9">
      <c r="B61" s="16"/>
      <c r="C61" s="14" t="s">
        <v>92</v>
      </c>
      <c r="D61" s="34"/>
      <c r="E61" s="35"/>
      <c r="F61" s="35"/>
      <c r="G61" s="36"/>
      <c r="H61" s="36"/>
      <c r="I61" s="39">
        <f>SUM(I57:I60)</f>
        <v>337663742.40000004</v>
      </c>
    </row>
    <row r="62" spans="2:9">
      <c r="B62" s="51"/>
      <c r="C62" s="76"/>
      <c r="D62" s="51"/>
      <c r="E62" s="51"/>
      <c r="F62" s="51"/>
      <c r="G62" s="51"/>
      <c r="H62" s="51"/>
      <c r="I62" s="131"/>
    </row>
    <row r="63" spans="2:9">
      <c r="B63" s="51"/>
      <c r="C63" s="76"/>
      <c r="D63" s="51"/>
      <c r="E63" s="51"/>
      <c r="F63" s="79"/>
      <c r="G63" s="81" t="s">
        <v>93</v>
      </c>
      <c r="H63" s="139">
        <v>0.16900000000000001</v>
      </c>
      <c r="I63" s="82">
        <f>+H63*I73</f>
        <v>464510968.38095248</v>
      </c>
    </row>
    <row r="64" spans="2:9">
      <c r="B64" s="51"/>
      <c r="C64" s="76"/>
      <c r="D64" s="51"/>
      <c r="E64" s="51"/>
      <c r="F64" s="51"/>
      <c r="G64" s="83"/>
      <c r="H64" s="51"/>
      <c r="I64" s="144"/>
    </row>
    <row r="65" spans="2:9">
      <c r="B65" s="51"/>
      <c r="C65" s="76"/>
      <c r="D65" s="51"/>
      <c r="E65" s="51"/>
      <c r="F65" s="79"/>
      <c r="G65" s="81" t="s">
        <v>94</v>
      </c>
      <c r="H65" s="79">
        <v>0.05</v>
      </c>
      <c r="I65" s="85">
        <f>+H65*I73</f>
        <v>137429280.58608061</v>
      </c>
    </row>
    <row r="66" spans="2:9" s="33" customFormat="1">
      <c r="B66" s="51"/>
      <c r="C66" s="76"/>
      <c r="D66" s="51"/>
      <c r="E66" s="51"/>
      <c r="F66" s="86"/>
      <c r="G66" s="81"/>
      <c r="H66" s="86"/>
      <c r="I66" s="87"/>
    </row>
    <row r="67" spans="2:9" s="33" customFormat="1">
      <c r="B67" s="51"/>
      <c r="C67" s="76"/>
      <c r="D67" s="88"/>
      <c r="E67" s="88"/>
      <c r="F67" s="89"/>
      <c r="G67" s="81" t="s">
        <v>95</v>
      </c>
      <c r="H67" s="89">
        <f>H63+H65</f>
        <v>0.21900000000000003</v>
      </c>
      <c r="I67" s="85">
        <f>+ROUND(I63+I65,0)</f>
        <v>601940249</v>
      </c>
    </row>
    <row r="68" spans="2:9" s="33" customFormat="1">
      <c r="B68" s="51"/>
      <c r="C68" s="76"/>
      <c r="D68" s="88"/>
      <c r="E68" s="88"/>
      <c r="F68" s="80"/>
      <c r="G68" s="83"/>
      <c r="H68" s="89"/>
      <c r="I68" s="89"/>
    </row>
    <row r="69" spans="2:9" s="33" customFormat="1">
      <c r="B69" s="51"/>
      <c r="C69" s="76"/>
      <c r="D69" s="88"/>
      <c r="E69" s="88"/>
      <c r="F69" s="80"/>
      <c r="G69" s="81" t="s">
        <v>96</v>
      </c>
      <c r="H69" s="89">
        <v>0.19</v>
      </c>
      <c r="I69" s="85">
        <f>+ROUND(I65*0.19,0)</f>
        <v>26111563</v>
      </c>
    </row>
    <row r="70" spans="2:9" s="33" customFormat="1">
      <c r="B70" s="51"/>
      <c r="C70" s="76"/>
      <c r="D70" s="51"/>
      <c r="E70" s="51"/>
      <c r="F70" s="51"/>
      <c r="G70" s="83"/>
      <c r="H70" s="51"/>
      <c r="I70" s="87"/>
    </row>
    <row r="71" spans="2:9" s="33" customFormat="1">
      <c r="B71" s="51"/>
      <c r="C71" s="76"/>
      <c r="D71" s="51"/>
      <c r="E71" s="51"/>
      <c r="F71" s="51"/>
      <c r="G71" s="81" t="s">
        <v>97</v>
      </c>
      <c r="H71" s="51"/>
      <c r="I71" s="85">
        <f>+I67+I69</f>
        <v>628051812</v>
      </c>
    </row>
    <row r="72" spans="2:9" s="33" customFormat="1">
      <c r="B72" s="40"/>
      <c r="C72" s="40"/>
      <c r="D72" s="40"/>
      <c r="E72" s="40"/>
      <c r="F72" s="40"/>
      <c r="G72" s="40"/>
      <c r="H72" s="40"/>
      <c r="I72" s="142">
        <f>+H67+(H65*H69)+1</f>
        <v>1.2284999999999999</v>
      </c>
    </row>
    <row r="73" spans="2:9" s="33" customFormat="1">
      <c r="B73" s="40"/>
      <c r="C73" s="40"/>
      <c r="H73" s="127" t="s">
        <v>98</v>
      </c>
      <c r="I73" s="91">
        <f>+I78/I72</f>
        <v>2748585611.721612</v>
      </c>
    </row>
    <row r="74" spans="2:9" s="33" customFormat="1">
      <c r="B74" s="40"/>
      <c r="C74" s="40"/>
      <c r="H74" s="127" t="s">
        <v>99</v>
      </c>
      <c r="I74" s="91">
        <f>+I63</f>
        <v>464510968.38095248</v>
      </c>
    </row>
    <row r="75" spans="2:9" s="33" customFormat="1">
      <c r="B75" s="40"/>
      <c r="C75" s="40"/>
      <c r="H75" s="127" t="s">
        <v>100</v>
      </c>
      <c r="I75" s="91">
        <f>+I65</f>
        <v>137429280.58608061</v>
      </c>
    </row>
    <row r="76" spans="2:9" s="33" customFormat="1">
      <c r="B76" s="40"/>
      <c r="C76" s="40"/>
      <c r="H76" s="127" t="s">
        <v>101</v>
      </c>
      <c r="I76" s="91">
        <f>+I69</f>
        <v>26111563</v>
      </c>
    </row>
    <row r="77" spans="2:9" s="33" customFormat="1">
      <c r="B77" s="40"/>
      <c r="C77" s="40"/>
      <c r="H77" s="128"/>
      <c r="I77" s="133"/>
    </row>
    <row r="78" spans="2:9" s="33" customFormat="1">
      <c r="B78" s="40"/>
      <c r="C78" s="40"/>
      <c r="H78" s="129" t="s">
        <v>102</v>
      </c>
      <c r="I78" s="93">
        <f>+'DETALLE PRESUPUESTO OFICIAL'!D74</f>
        <v>3376637424</v>
      </c>
    </row>
    <row r="79" spans="2:9" s="33" customFormat="1">
      <c r="B79" s="40"/>
      <c r="C79" s="40"/>
      <c r="D79" s="40"/>
      <c r="E79" s="40"/>
      <c r="F79" s="40"/>
      <c r="H79" s="40"/>
      <c r="I79" s="40"/>
    </row>
  </sheetData>
  <mergeCells count="5">
    <mergeCell ref="I11:I13"/>
    <mergeCell ref="C3:I3"/>
    <mergeCell ref="C5:I5"/>
    <mergeCell ref="C6:I6"/>
    <mergeCell ref="C7:I7"/>
  </mergeCells>
  <pageMargins left="0.7" right="0.7" top="0.75" bottom="0.75" header="0.3" footer="0.3"/>
  <pageSetup scale="2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B2:K79"/>
  <sheetViews>
    <sheetView tabSelected="1" view="pageBreakPreview" zoomScale="70" zoomScaleNormal="90" zoomScaleSheetLayoutView="70" workbookViewId="0">
      <selection activeCell="G8" sqref="G8"/>
    </sheetView>
  </sheetViews>
  <sheetFormatPr baseColWidth="10" defaultColWidth="11.42578125" defaultRowHeight="12.75"/>
  <cols>
    <col min="1" max="1" width="11.42578125" style="5"/>
    <col min="2" max="2" width="11.5703125" style="4" bestFit="1" customWidth="1"/>
    <col min="3" max="3" width="42" style="4" customWidth="1"/>
    <col min="4" max="4" width="13.5703125" style="4" customWidth="1"/>
    <col min="5" max="5" width="14.42578125" style="4" customWidth="1"/>
    <col min="6" max="6" width="18.42578125" style="4" customWidth="1"/>
    <col min="7" max="7" width="30.42578125" style="4" customWidth="1"/>
    <col min="8" max="8" width="14.28515625" style="4" customWidth="1"/>
    <col min="9" max="9" width="24" style="4" customWidth="1"/>
    <col min="10" max="11" width="11.42578125" style="4"/>
    <col min="12" max="16384" width="11.42578125" style="5"/>
  </cols>
  <sheetData>
    <row r="2" spans="2:9">
      <c r="B2" s="1"/>
      <c r="C2" s="1"/>
      <c r="D2" s="2"/>
      <c r="E2" s="2"/>
      <c r="F2" s="2"/>
      <c r="G2" s="3"/>
      <c r="H2" s="3"/>
      <c r="I2" s="3"/>
    </row>
    <row r="3" spans="2:9">
      <c r="B3" s="1"/>
      <c r="C3" s="155" t="s">
        <v>0</v>
      </c>
      <c r="D3" s="155"/>
      <c r="E3" s="155"/>
      <c r="F3" s="155"/>
      <c r="G3" s="155"/>
      <c r="H3" s="155"/>
      <c r="I3" s="155"/>
    </row>
    <row r="4" spans="2:9">
      <c r="B4" s="1"/>
      <c r="C4" s="1"/>
      <c r="D4" s="2"/>
      <c r="E4" s="2"/>
      <c r="F4" s="2"/>
      <c r="G4" s="3"/>
      <c r="H4" s="3"/>
      <c r="I4" s="3"/>
    </row>
    <row r="5" spans="2:9">
      <c r="B5" s="1"/>
      <c r="C5" s="155" t="s">
        <v>1</v>
      </c>
      <c r="D5" s="155"/>
      <c r="E5" s="155"/>
      <c r="F5" s="155"/>
      <c r="G5" s="155"/>
      <c r="H5" s="155"/>
      <c r="I5" s="155"/>
    </row>
    <row r="6" spans="2:9" ht="24.75" customHeight="1">
      <c r="B6" s="1"/>
      <c r="C6" s="156" t="s">
        <v>2</v>
      </c>
      <c r="D6" s="156"/>
      <c r="E6" s="156"/>
      <c r="F6" s="156"/>
      <c r="G6" s="156"/>
      <c r="H6" s="156"/>
      <c r="I6" s="156"/>
    </row>
    <row r="7" spans="2:9">
      <c r="B7" s="1"/>
      <c r="C7" s="155" t="s">
        <v>3</v>
      </c>
      <c r="D7" s="155"/>
      <c r="E7" s="155"/>
      <c r="F7" s="155"/>
      <c r="G7" s="155"/>
      <c r="H7" s="155"/>
      <c r="I7" s="155"/>
    </row>
    <row r="8" spans="2:9">
      <c r="B8" s="1"/>
      <c r="C8" s="136"/>
      <c r="D8" s="136"/>
      <c r="E8" s="136"/>
      <c r="F8" s="136"/>
      <c r="G8" s="136"/>
      <c r="H8" s="136"/>
      <c r="I8" s="136"/>
    </row>
    <row r="9" spans="2:9">
      <c r="B9" s="1"/>
      <c r="C9" s="136"/>
      <c r="D9" s="136"/>
      <c r="E9" s="136"/>
      <c r="F9" s="136"/>
      <c r="G9" s="136"/>
      <c r="H9" s="136"/>
      <c r="I9" s="136"/>
    </row>
    <row r="10" spans="2:9">
      <c r="D10" s="136"/>
      <c r="E10" s="136"/>
      <c r="F10" s="136"/>
      <c r="G10" s="136"/>
    </row>
    <row r="11" spans="2:9" ht="25.5">
      <c r="B11" s="136" t="s">
        <v>4</v>
      </c>
      <c r="C11" s="7">
        <v>4.5</v>
      </c>
      <c r="D11" s="8"/>
      <c r="E11" s="8"/>
      <c r="F11" s="8"/>
      <c r="G11" s="8"/>
      <c r="H11" s="9" t="s">
        <v>12</v>
      </c>
      <c r="I11" s="152" t="s">
        <v>21</v>
      </c>
    </row>
    <row r="12" spans="2:9" ht="40.5" customHeight="1">
      <c r="B12" s="12"/>
      <c r="C12" s="12"/>
      <c r="D12" s="12"/>
      <c r="E12" s="12"/>
      <c r="F12" s="13"/>
      <c r="G12" s="14" t="s">
        <v>22</v>
      </c>
      <c r="H12" s="9">
        <v>2</v>
      </c>
      <c r="I12" s="153"/>
    </row>
    <row r="13" spans="2:9" ht="26.25" customHeight="1">
      <c r="B13" s="16"/>
      <c r="C13" s="17" t="s">
        <v>23</v>
      </c>
      <c r="D13" s="9" t="s">
        <v>24</v>
      </c>
      <c r="E13" s="9" t="s">
        <v>4</v>
      </c>
      <c r="F13" s="9" t="s">
        <v>25</v>
      </c>
      <c r="G13" s="17" t="s">
        <v>26</v>
      </c>
      <c r="H13" s="9" t="s">
        <v>27</v>
      </c>
      <c r="I13" s="154"/>
    </row>
    <row r="14" spans="2:9">
      <c r="B14" s="18">
        <v>1</v>
      </c>
      <c r="C14" s="14" t="s">
        <v>28</v>
      </c>
      <c r="D14" s="19"/>
      <c r="E14" s="19"/>
      <c r="F14" s="19"/>
      <c r="G14" s="19"/>
      <c r="H14" s="19"/>
      <c r="I14" s="19"/>
    </row>
    <row r="15" spans="2:9">
      <c r="B15" s="23">
        <v>1.1000000000000001</v>
      </c>
      <c r="C15" s="24" t="s">
        <v>29</v>
      </c>
      <c r="D15" s="25" t="s">
        <v>30</v>
      </c>
      <c r="E15" s="25">
        <f t="shared" ref="E15:E20" si="0">+$C$11</f>
        <v>4.5</v>
      </c>
      <c r="F15" s="26">
        <v>1</v>
      </c>
      <c r="G15" s="27">
        <v>5000000</v>
      </c>
      <c r="H15" s="28">
        <v>1</v>
      </c>
      <c r="I15" s="30">
        <f>+$E15*$F15*$G15*H15</f>
        <v>22500000</v>
      </c>
    </row>
    <row r="16" spans="2:9" ht="16.5" customHeight="1">
      <c r="B16" s="23">
        <v>1.2</v>
      </c>
      <c r="C16" s="24" t="s">
        <v>31</v>
      </c>
      <c r="D16" s="25" t="s">
        <v>30</v>
      </c>
      <c r="E16" s="25">
        <f t="shared" si="0"/>
        <v>4.5</v>
      </c>
      <c r="F16" s="26">
        <v>1</v>
      </c>
      <c r="G16" s="27">
        <v>2500000</v>
      </c>
      <c r="H16" s="28">
        <f t="shared" ref="H16" si="1">+H12</f>
        <v>2</v>
      </c>
      <c r="I16" s="30">
        <f t="shared" ref="I16:I20" si="2">+$E16*$F16*$G16*H16</f>
        <v>22500000</v>
      </c>
    </row>
    <row r="17" spans="2:9" ht="17.25" customHeight="1">
      <c r="B17" s="23">
        <v>1.3</v>
      </c>
      <c r="C17" s="24" t="s">
        <v>32</v>
      </c>
      <c r="D17" s="25" t="s">
        <v>30</v>
      </c>
      <c r="E17" s="25">
        <f t="shared" si="0"/>
        <v>4.5</v>
      </c>
      <c r="F17" s="26">
        <v>1</v>
      </c>
      <c r="G17" s="27">
        <v>2000000</v>
      </c>
      <c r="H17" s="28">
        <v>1</v>
      </c>
      <c r="I17" s="30">
        <f t="shared" si="2"/>
        <v>9000000</v>
      </c>
    </row>
    <row r="18" spans="2:9" ht="18" customHeight="1">
      <c r="B18" s="23">
        <v>1.4</v>
      </c>
      <c r="C18" s="24" t="s">
        <v>33</v>
      </c>
      <c r="D18" s="25" t="s">
        <v>30</v>
      </c>
      <c r="E18" s="25">
        <f t="shared" si="0"/>
        <v>4.5</v>
      </c>
      <c r="F18" s="26">
        <v>1</v>
      </c>
      <c r="G18" s="27">
        <v>2000000</v>
      </c>
      <c r="H18" s="28">
        <v>1</v>
      </c>
      <c r="I18" s="30">
        <f t="shared" si="2"/>
        <v>9000000</v>
      </c>
    </row>
    <row r="19" spans="2:9" ht="20.25" customHeight="1">
      <c r="B19" s="23">
        <v>1.5</v>
      </c>
      <c r="C19" s="24" t="s">
        <v>34</v>
      </c>
      <c r="D19" s="25" t="s">
        <v>30</v>
      </c>
      <c r="E19" s="25">
        <f t="shared" si="0"/>
        <v>4.5</v>
      </c>
      <c r="F19" s="26">
        <v>1</v>
      </c>
      <c r="G19" s="27">
        <v>2000000</v>
      </c>
      <c r="H19" s="28">
        <v>1</v>
      </c>
      <c r="I19" s="30">
        <f t="shared" si="2"/>
        <v>9000000</v>
      </c>
    </row>
    <row r="20" spans="2:9" s="33" customFormat="1" ht="25.5">
      <c r="B20" s="23">
        <v>1.6</v>
      </c>
      <c r="C20" s="32" t="s">
        <v>35</v>
      </c>
      <c r="D20" s="25" t="s">
        <v>30</v>
      </c>
      <c r="E20" s="25">
        <f t="shared" si="0"/>
        <v>4.5</v>
      </c>
      <c r="F20" s="26">
        <v>1</v>
      </c>
      <c r="G20" s="27">
        <v>1750000</v>
      </c>
      <c r="H20" s="28">
        <v>1</v>
      </c>
      <c r="I20" s="30">
        <f t="shared" si="2"/>
        <v>7875000</v>
      </c>
    </row>
    <row r="21" spans="2:9" s="33" customFormat="1">
      <c r="B21" s="16"/>
      <c r="C21" s="14" t="s">
        <v>36</v>
      </c>
      <c r="D21" s="34"/>
      <c r="E21" s="34"/>
      <c r="F21" s="35"/>
      <c r="G21" s="36"/>
      <c r="H21" s="35"/>
      <c r="I21" s="39">
        <f>SUM(I15:I20)</f>
        <v>79875000</v>
      </c>
    </row>
    <row r="22" spans="2:9" s="33" customFormat="1">
      <c r="B22" s="40"/>
      <c r="C22" s="40"/>
      <c r="D22" s="40"/>
      <c r="E22" s="40"/>
      <c r="F22" s="40"/>
      <c r="G22" s="40"/>
      <c r="H22" s="40"/>
      <c r="I22" s="40"/>
    </row>
    <row r="23" spans="2:9" s="33" customFormat="1">
      <c r="B23" s="18">
        <v>2</v>
      </c>
      <c r="C23" s="14" t="s">
        <v>37</v>
      </c>
      <c r="D23" s="19"/>
      <c r="E23" s="19"/>
      <c r="F23" s="19"/>
      <c r="G23" s="19"/>
      <c r="H23" s="19"/>
      <c r="I23" s="19"/>
    </row>
    <row r="24" spans="2:9" s="33" customFormat="1">
      <c r="B24" s="42" t="s">
        <v>38</v>
      </c>
      <c r="C24" s="43" t="s">
        <v>39</v>
      </c>
      <c r="D24" s="44" t="s">
        <v>30</v>
      </c>
      <c r="E24" s="44">
        <f>+$C$11</f>
        <v>4.5</v>
      </c>
      <c r="F24" s="45"/>
      <c r="G24" s="46">
        <v>250000</v>
      </c>
      <c r="H24" s="45">
        <f t="shared" ref="H24" si="3">+H16</f>
        <v>2</v>
      </c>
      <c r="I24" s="30">
        <f>+$E24*$G24*H24</f>
        <v>2250000</v>
      </c>
    </row>
    <row r="25" spans="2:9" s="33" customFormat="1" ht="25.5">
      <c r="B25" s="42" t="s">
        <v>40</v>
      </c>
      <c r="C25" s="43" t="s">
        <v>41</v>
      </c>
      <c r="D25" s="44" t="s">
        <v>30</v>
      </c>
      <c r="E25" s="44">
        <f>+$C$11</f>
        <v>4.5</v>
      </c>
      <c r="F25" s="45"/>
      <c r="G25" s="46">
        <v>150000</v>
      </c>
      <c r="H25" s="45">
        <f t="shared" ref="H25" si="4">+H16</f>
        <v>2</v>
      </c>
      <c r="I25" s="30">
        <f t="shared" ref="I25:I27" si="5">+$E25*$G25*H25</f>
        <v>1350000</v>
      </c>
    </row>
    <row r="26" spans="2:9" s="33" customFormat="1">
      <c r="B26" s="42" t="s">
        <v>42</v>
      </c>
      <c r="C26" s="49" t="s">
        <v>43</v>
      </c>
      <c r="D26" s="44" t="s">
        <v>30</v>
      </c>
      <c r="E26" s="44">
        <f>+$C$11</f>
        <v>4.5</v>
      </c>
      <c r="F26" s="45"/>
      <c r="G26" s="46">
        <v>150000</v>
      </c>
      <c r="H26" s="45">
        <f t="shared" ref="H26" si="6">+H16</f>
        <v>2</v>
      </c>
      <c r="I26" s="30">
        <f t="shared" si="5"/>
        <v>1350000</v>
      </c>
    </row>
    <row r="27" spans="2:9" s="33" customFormat="1">
      <c r="B27" s="42" t="s">
        <v>44</v>
      </c>
      <c r="C27" s="49" t="s">
        <v>45</v>
      </c>
      <c r="D27" s="44" t="s">
        <v>30</v>
      </c>
      <c r="E27" s="44">
        <f>+$C$11</f>
        <v>4.5</v>
      </c>
      <c r="F27" s="45"/>
      <c r="G27" s="46">
        <v>200000</v>
      </c>
      <c r="H27" s="45">
        <f t="shared" ref="H27" si="7">+H16</f>
        <v>2</v>
      </c>
      <c r="I27" s="30">
        <f t="shared" si="5"/>
        <v>1800000</v>
      </c>
    </row>
    <row r="28" spans="2:9" s="33" customFormat="1">
      <c r="B28" s="16"/>
      <c r="C28" s="14" t="s">
        <v>46</v>
      </c>
      <c r="D28" s="34"/>
      <c r="E28" s="34"/>
      <c r="F28" s="35"/>
      <c r="G28" s="36"/>
      <c r="H28" s="35"/>
      <c r="I28" s="39">
        <f>SUM(I24:I27)</f>
        <v>6750000</v>
      </c>
    </row>
    <row r="29" spans="2:9" s="33" customFormat="1">
      <c r="B29" s="50"/>
      <c r="C29" s="51"/>
      <c r="D29" s="51"/>
      <c r="E29" s="51"/>
      <c r="F29" s="51"/>
      <c r="G29" s="51"/>
      <c r="H29" s="51"/>
      <c r="I29" s="51"/>
    </row>
    <row r="30" spans="2:9" s="33" customFormat="1">
      <c r="B30" s="18">
        <v>3</v>
      </c>
      <c r="C30" s="14" t="s">
        <v>47</v>
      </c>
      <c r="D30" s="19"/>
      <c r="E30" s="19"/>
      <c r="F30" s="19"/>
      <c r="G30" s="19"/>
      <c r="H30" s="19"/>
      <c r="I30" s="19"/>
    </row>
    <row r="31" spans="2:9" s="33" customFormat="1">
      <c r="B31" s="42">
        <v>3.1</v>
      </c>
      <c r="C31" s="43" t="s">
        <v>48</v>
      </c>
      <c r="D31" s="44" t="s">
        <v>30</v>
      </c>
      <c r="E31" s="44">
        <f>+$C$11</f>
        <v>4.5</v>
      </c>
      <c r="F31" s="46"/>
      <c r="G31" s="46">
        <v>250000</v>
      </c>
      <c r="H31" s="45">
        <f t="shared" ref="H31" si="8">+H16</f>
        <v>2</v>
      </c>
      <c r="I31" s="30">
        <f>+$E31*$G31*H31</f>
        <v>2250000</v>
      </c>
    </row>
    <row r="32" spans="2:9" s="33" customFormat="1">
      <c r="B32" s="42">
        <v>3.2</v>
      </c>
      <c r="C32" s="49" t="s">
        <v>49</v>
      </c>
      <c r="D32" s="44" t="s">
        <v>30</v>
      </c>
      <c r="E32" s="44">
        <f>+$C$11</f>
        <v>4.5</v>
      </c>
      <c r="F32" s="46"/>
      <c r="G32" s="46">
        <v>150000</v>
      </c>
      <c r="H32" s="45">
        <f t="shared" ref="H32" si="9">+H16+H15</f>
        <v>3</v>
      </c>
      <c r="I32" s="30">
        <f t="shared" ref="I32:I33" si="10">+$E32*$G32*H32</f>
        <v>2025000</v>
      </c>
    </row>
    <row r="33" spans="2:9">
      <c r="B33" s="42">
        <v>3.3</v>
      </c>
      <c r="C33" s="49" t="s">
        <v>50</v>
      </c>
      <c r="D33" s="44" t="s">
        <v>51</v>
      </c>
      <c r="E33" s="55">
        <v>1</v>
      </c>
      <c r="F33" s="46"/>
      <c r="G33" s="46">
        <v>400000</v>
      </c>
      <c r="H33" s="45">
        <f t="shared" ref="H33" si="11">+H16</f>
        <v>2</v>
      </c>
      <c r="I33" s="30">
        <f t="shared" si="10"/>
        <v>800000</v>
      </c>
    </row>
    <row r="34" spans="2:9">
      <c r="B34" s="16"/>
      <c r="C34" s="14" t="s">
        <v>52</v>
      </c>
      <c r="D34" s="34"/>
      <c r="E34" s="35"/>
      <c r="F34" s="36"/>
      <c r="G34" s="36"/>
      <c r="H34" s="35"/>
      <c r="I34" s="39">
        <f>SUM(I31:I33)</f>
        <v>5075000</v>
      </c>
    </row>
    <row r="35" spans="2:9">
      <c r="B35" s="51"/>
      <c r="C35" s="51"/>
      <c r="D35" s="51"/>
      <c r="E35" s="51"/>
      <c r="F35" s="51"/>
      <c r="G35" s="51"/>
      <c r="H35" s="51"/>
      <c r="I35" s="51"/>
    </row>
    <row r="36" spans="2:9">
      <c r="B36" s="18">
        <v>4</v>
      </c>
      <c r="C36" s="14" t="s">
        <v>53</v>
      </c>
      <c r="D36" s="19"/>
      <c r="E36" s="19"/>
      <c r="F36" s="19"/>
      <c r="G36" s="19"/>
      <c r="H36" s="19"/>
      <c r="I36" s="19"/>
    </row>
    <row r="37" spans="2:9" ht="25.5">
      <c r="B37" s="42" t="s">
        <v>54</v>
      </c>
      <c r="C37" s="57" t="s">
        <v>55</v>
      </c>
      <c r="D37" s="58" t="s">
        <v>56</v>
      </c>
      <c r="E37" s="59">
        <v>0.05</v>
      </c>
      <c r="F37" s="46"/>
      <c r="G37" s="46"/>
      <c r="H37" s="60"/>
      <c r="I37" s="30">
        <f>+$E37*I$21</f>
        <v>3993750</v>
      </c>
    </row>
    <row r="38" spans="2:9" ht="38.25">
      <c r="B38" s="42" t="s">
        <v>57</v>
      </c>
      <c r="C38" s="63" t="s">
        <v>58</v>
      </c>
      <c r="D38" s="44" t="s">
        <v>30</v>
      </c>
      <c r="E38" s="44">
        <v>1</v>
      </c>
      <c r="F38" s="46"/>
      <c r="G38" s="46">
        <v>400000</v>
      </c>
      <c r="H38" s="55">
        <f t="shared" ref="H38" si="12">+H16</f>
        <v>2</v>
      </c>
      <c r="I38" s="30">
        <f>+$E38*$G38*H38</f>
        <v>800000</v>
      </c>
    </row>
    <row r="39" spans="2:9">
      <c r="B39" s="42" t="s">
        <v>59</v>
      </c>
      <c r="C39" s="49" t="s">
        <v>60</v>
      </c>
      <c r="D39" s="44" t="s">
        <v>30</v>
      </c>
      <c r="E39" s="44">
        <f>+$C$11</f>
        <v>4.5</v>
      </c>
      <c r="F39" s="46"/>
      <c r="G39" s="46">
        <v>200000</v>
      </c>
      <c r="H39" s="55">
        <f t="shared" ref="H39" si="13">+H16</f>
        <v>2</v>
      </c>
      <c r="I39" s="30">
        <f t="shared" ref="I39:I45" si="14">+$E39*$G39*H39</f>
        <v>1800000</v>
      </c>
    </row>
    <row r="40" spans="2:9">
      <c r="B40" s="42" t="s">
        <v>61</v>
      </c>
      <c r="C40" s="49" t="s">
        <v>62</v>
      </c>
      <c r="D40" s="44" t="s">
        <v>30</v>
      </c>
      <c r="E40" s="44">
        <f>+$C$11</f>
        <v>4.5</v>
      </c>
      <c r="F40" s="46"/>
      <c r="G40" s="46">
        <v>150000</v>
      </c>
      <c r="H40" s="55">
        <f t="shared" ref="H40" si="15">+H16</f>
        <v>2</v>
      </c>
      <c r="I40" s="30">
        <f t="shared" si="14"/>
        <v>1350000</v>
      </c>
    </row>
    <row r="41" spans="2:9">
      <c r="B41" s="42" t="s">
        <v>63</v>
      </c>
      <c r="C41" s="49" t="s">
        <v>64</v>
      </c>
      <c r="D41" s="44" t="s">
        <v>30</v>
      </c>
      <c r="E41" s="44">
        <f>+$C$11</f>
        <v>4.5</v>
      </c>
      <c r="F41" s="46"/>
      <c r="G41" s="46">
        <v>100000</v>
      </c>
      <c r="H41" s="55">
        <f t="shared" ref="H41" si="16">+H16</f>
        <v>2</v>
      </c>
      <c r="I41" s="30">
        <f t="shared" si="14"/>
        <v>900000</v>
      </c>
    </row>
    <row r="42" spans="2:9">
      <c r="B42" s="42" t="s">
        <v>65</v>
      </c>
      <c r="C42" s="49" t="s">
        <v>66</v>
      </c>
      <c r="D42" s="44" t="s">
        <v>51</v>
      </c>
      <c r="E42" s="55">
        <v>1</v>
      </c>
      <c r="F42" s="46"/>
      <c r="G42" s="46">
        <v>400000</v>
      </c>
      <c r="H42" s="55">
        <f t="shared" ref="H42" si="17">+H16</f>
        <v>2</v>
      </c>
      <c r="I42" s="30">
        <f t="shared" si="14"/>
        <v>800000</v>
      </c>
    </row>
    <row r="43" spans="2:9">
      <c r="B43" s="42" t="s">
        <v>67</v>
      </c>
      <c r="C43" s="49" t="s">
        <v>68</v>
      </c>
      <c r="D43" s="44" t="s">
        <v>51</v>
      </c>
      <c r="E43" s="55">
        <v>1</v>
      </c>
      <c r="F43" s="46"/>
      <c r="G43" s="46">
        <v>800000</v>
      </c>
      <c r="H43" s="55">
        <f t="shared" ref="H43" si="18">+H16</f>
        <v>2</v>
      </c>
      <c r="I43" s="30">
        <f t="shared" si="14"/>
        <v>1600000</v>
      </c>
    </row>
    <row r="44" spans="2:9" ht="25.5">
      <c r="B44" s="42" t="s">
        <v>69</v>
      </c>
      <c r="C44" s="43" t="s">
        <v>70</v>
      </c>
      <c r="D44" s="44" t="s">
        <v>30</v>
      </c>
      <c r="E44" s="44">
        <f>+$C$11</f>
        <v>4.5</v>
      </c>
      <c r="F44" s="46"/>
      <c r="G44" s="46">
        <v>832460.76731721684</v>
      </c>
      <c r="H44" s="55">
        <v>1</v>
      </c>
      <c r="I44" s="30">
        <f t="shared" si="14"/>
        <v>3746073.4529274758</v>
      </c>
    </row>
    <row r="45" spans="2:9" ht="25.5">
      <c r="B45" s="42" t="s">
        <v>71</v>
      </c>
      <c r="C45" s="43" t="s">
        <v>72</v>
      </c>
      <c r="D45" s="44" t="s">
        <v>30</v>
      </c>
      <c r="E45" s="44">
        <f>+$C$11</f>
        <v>4.5</v>
      </c>
      <c r="F45" s="46"/>
      <c r="G45" s="46">
        <v>1000000</v>
      </c>
      <c r="H45" s="55">
        <f t="shared" ref="H45" si="19">+H16</f>
        <v>2</v>
      </c>
      <c r="I45" s="30">
        <f t="shared" si="14"/>
        <v>9000000</v>
      </c>
    </row>
    <row r="46" spans="2:9">
      <c r="B46" s="16"/>
      <c r="C46" s="14" t="s">
        <v>73</v>
      </c>
      <c r="D46" s="34"/>
      <c r="E46" s="35"/>
      <c r="F46" s="36"/>
      <c r="G46" s="36"/>
      <c r="H46" s="35"/>
      <c r="I46" s="39">
        <f>SUM(I37:I45)</f>
        <v>23989823.452927478</v>
      </c>
    </row>
    <row r="47" spans="2:9">
      <c r="B47" s="51"/>
      <c r="C47" s="51"/>
      <c r="D47" s="51"/>
      <c r="E47" s="51"/>
      <c r="F47" s="51"/>
      <c r="G47" s="51"/>
      <c r="H47" s="51"/>
      <c r="I47" s="51"/>
    </row>
    <row r="48" spans="2:9">
      <c r="B48" s="18">
        <v>5</v>
      </c>
      <c r="C48" s="14" t="s">
        <v>74</v>
      </c>
      <c r="D48" s="19"/>
      <c r="E48" s="19"/>
      <c r="F48" s="19"/>
      <c r="G48" s="19"/>
      <c r="H48" s="19"/>
      <c r="I48" s="19"/>
    </row>
    <row r="49" spans="2:9" ht="12.75" customHeight="1">
      <c r="B49" s="23" t="s">
        <v>75</v>
      </c>
      <c r="C49" s="51" t="s">
        <v>76</v>
      </c>
      <c r="D49" s="64" t="s">
        <v>77</v>
      </c>
      <c r="E49" s="27">
        <v>1</v>
      </c>
      <c r="F49" s="65">
        <v>2.5999999999999998E-4</v>
      </c>
      <c r="G49" s="66"/>
      <c r="H49" s="67"/>
      <c r="I49" s="30">
        <f>+$E49*$F49*I$78</f>
        <v>595494.22425999993</v>
      </c>
    </row>
    <row r="50" spans="2:9">
      <c r="B50" s="23">
        <v>5.2</v>
      </c>
      <c r="C50" s="51" t="s">
        <v>78</v>
      </c>
      <c r="D50" s="64" t="s">
        <v>77</v>
      </c>
      <c r="E50" s="27">
        <v>1</v>
      </c>
      <c r="F50" s="65">
        <v>2.4000000000000001E-4</v>
      </c>
      <c r="G50" s="66"/>
      <c r="H50" s="67"/>
      <c r="I50" s="30">
        <f t="shared" ref="I50:I53" si="20">+$E50*$F50*I$78</f>
        <v>549686.97623999999</v>
      </c>
    </row>
    <row r="51" spans="2:9">
      <c r="B51" s="23">
        <v>5.3</v>
      </c>
      <c r="C51" s="51" t="s">
        <v>79</v>
      </c>
      <c r="D51" s="64" t="s">
        <v>77</v>
      </c>
      <c r="E51" s="27">
        <v>1</v>
      </c>
      <c r="F51" s="65">
        <v>3.2000000000000003E-4</v>
      </c>
      <c r="G51" s="66"/>
      <c r="H51" s="67"/>
      <c r="I51" s="30">
        <f t="shared" si="20"/>
        <v>732915.9683200001</v>
      </c>
    </row>
    <row r="52" spans="2:9">
      <c r="B52" s="23">
        <v>5.4</v>
      </c>
      <c r="C52" s="51" t="s">
        <v>80</v>
      </c>
      <c r="D52" s="64" t="s">
        <v>77</v>
      </c>
      <c r="E52" s="27">
        <v>1</v>
      </c>
      <c r="F52" s="65">
        <v>3.2000000000000003E-4</v>
      </c>
      <c r="G52" s="66"/>
      <c r="H52" s="67"/>
      <c r="I52" s="30">
        <f t="shared" si="20"/>
        <v>732915.9683200001</v>
      </c>
    </row>
    <row r="53" spans="2:9">
      <c r="B53" s="23">
        <v>5.5</v>
      </c>
      <c r="C53" s="51" t="s">
        <v>81</v>
      </c>
      <c r="D53" s="64" t="s">
        <v>77</v>
      </c>
      <c r="E53" s="27">
        <v>1</v>
      </c>
      <c r="F53" s="65">
        <v>2.1700000000000001E-3</v>
      </c>
      <c r="G53" s="66"/>
      <c r="H53" s="67"/>
      <c r="I53" s="30">
        <f t="shared" si="20"/>
        <v>4970086.41017</v>
      </c>
    </row>
    <row r="54" spans="2:9">
      <c r="B54" s="16"/>
      <c r="C54" s="14" t="s">
        <v>82</v>
      </c>
      <c r="D54" s="34"/>
      <c r="E54" s="35"/>
      <c r="F54" s="36"/>
      <c r="G54" s="36"/>
      <c r="H54" s="35"/>
      <c r="I54" s="39">
        <f>SUM(I49:I53)</f>
        <v>7581099.5473100003</v>
      </c>
    </row>
    <row r="55" spans="2:9">
      <c r="B55" s="51"/>
      <c r="C55" s="51"/>
      <c r="D55" s="51"/>
      <c r="E55" s="51"/>
      <c r="F55" s="51"/>
      <c r="G55" s="51"/>
      <c r="H55" s="51"/>
      <c r="I55" s="51"/>
    </row>
    <row r="56" spans="2:9">
      <c r="B56" s="18">
        <v>6</v>
      </c>
      <c r="C56" s="14" t="s">
        <v>83</v>
      </c>
      <c r="D56" s="19"/>
      <c r="E56" s="19"/>
      <c r="F56" s="19"/>
      <c r="G56" s="19"/>
      <c r="H56" s="19"/>
      <c r="I56" s="19"/>
    </row>
    <row r="57" spans="2:9">
      <c r="B57" s="64" t="s">
        <v>84</v>
      </c>
      <c r="C57" s="51" t="s">
        <v>85</v>
      </c>
      <c r="D57" s="64" t="s">
        <v>51</v>
      </c>
      <c r="E57" s="64">
        <v>1</v>
      </c>
      <c r="F57" s="70">
        <v>0.02</v>
      </c>
      <c r="G57" s="51"/>
      <c r="H57" s="51"/>
      <c r="I57" s="30">
        <f t="shared" ref="I57:I60" si="21">+$E57*$F57*I$78</f>
        <v>45807248.020000003</v>
      </c>
    </row>
    <row r="58" spans="2:9">
      <c r="B58" s="64" t="s">
        <v>86</v>
      </c>
      <c r="C58" s="51" t="s">
        <v>87</v>
      </c>
      <c r="D58" s="64" t="s">
        <v>51</v>
      </c>
      <c r="E58" s="64">
        <v>1</v>
      </c>
      <c r="F58" s="70">
        <v>0.01</v>
      </c>
      <c r="G58" s="51"/>
      <c r="H58" s="51"/>
      <c r="I58" s="30">
        <f t="shared" si="21"/>
        <v>22903624.010000002</v>
      </c>
    </row>
    <row r="59" spans="2:9">
      <c r="B59" s="64" t="s">
        <v>88</v>
      </c>
      <c r="C59" s="51" t="s">
        <v>89</v>
      </c>
      <c r="D59" s="64" t="s">
        <v>51</v>
      </c>
      <c r="E59" s="64">
        <v>1</v>
      </c>
      <c r="F59" s="70">
        <v>0.05</v>
      </c>
      <c r="G59" s="51"/>
      <c r="H59" s="51"/>
      <c r="I59" s="30">
        <f t="shared" si="21"/>
        <v>114518120.05000001</v>
      </c>
    </row>
    <row r="60" spans="2:9">
      <c r="B60" s="64" t="s">
        <v>90</v>
      </c>
      <c r="C60" s="51" t="s">
        <v>91</v>
      </c>
      <c r="D60" s="64" t="s">
        <v>51</v>
      </c>
      <c r="E60" s="64">
        <v>1</v>
      </c>
      <c r="F60" s="70">
        <v>0.02</v>
      </c>
      <c r="G60" s="51"/>
      <c r="H60" s="51"/>
      <c r="I60" s="30">
        <f t="shared" si="21"/>
        <v>45807248.020000003</v>
      </c>
    </row>
    <row r="61" spans="2:9">
      <c r="B61" s="16"/>
      <c r="C61" s="14" t="s">
        <v>92</v>
      </c>
      <c r="D61" s="34"/>
      <c r="E61" s="35"/>
      <c r="F61" s="35"/>
      <c r="G61" s="36"/>
      <c r="H61" s="36"/>
      <c r="I61" s="39">
        <f>SUM(I57:I60)</f>
        <v>229036240.10000002</v>
      </c>
    </row>
    <row r="62" spans="2:9">
      <c r="B62" s="51"/>
      <c r="C62" s="76"/>
      <c r="D62" s="51"/>
      <c r="E62" s="51"/>
      <c r="F62" s="51"/>
      <c r="G62" s="51"/>
      <c r="H62" s="51"/>
      <c r="I62" s="131"/>
    </row>
    <row r="63" spans="2:9">
      <c r="B63" s="51"/>
      <c r="C63" s="76"/>
      <c r="D63" s="51"/>
      <c r="E63" s="51"/>
      <c r="F63" s="79"/>
      <c r="G63" s="81" t="s">
        <v>93</v>
      </c>
      <c r="H63" s="139">
        <v>0.19259999999999999</v>
      </c>
      <c r="I63" s="82">
        <f>+H63*I73</f>
        <v>352307162.7127226</v>
      </c>
    </row>
    <row r="64" spans="2:9">
      <c r="B64" s="51"/>
      <c r="C64" s="76"/>
      <c r="D64" s="51"/>
      <c r="E64" s="51"/>
      <c r="F64" s="51"/>
      <c r="G64" s="83"/>
      <c r="H64" s="51"/>
      <c r="I64" s="144"/>
    </row>
    <row r="65" spans="2:9">
      <c r="B65" s="51"/>
      <c r="C65" s="76"/>
      <c r="D65" s="51"/>
      <c r="E65" s="51"/>
      <c r="F65" s="79"/>
      <c r="G65" s="81" t="s">
        <v>94</v>
      </c>
      <c r="H65" s="79">
        <v>0.05</v>
      </c>
      <c r="I65" s="85">
        <f>+H65*I73</f>
        <v>91460841.825732768</v>
      </c>
    </row>
    <row r="66" spans="2:9" s="33" customFormat="1">
      <c r="B66" s="51"/>
      <c r="C66" s="76"/>
      <c r="D66" s="51"/>
      <c r="E66" s="51"/>
      <c r="F66" s="86"/>
      <c r="G66" s="81"/>
      <c r="H66" s="86"/>
      <c r="I66" s="87"/>
    </row>
    <row r="67" spans="2:9" s="33" customFormat="1">
      <c r="B67" s="51"/>
      <c r="C67" s="76"/>
      <c r="D67" s="88"/>
      <c r="E67" s="88"/>
      <c r="F67" s="89"/>
      <c r="G67" s="81" t="s">
        <v>95</v>
      </c>
      <c r="H67" s="89">
        <f>H63+H65</f>
        <v>0.24259999999999998</v>
      </c>
      <c r="I67" s="85">
        <f>+ROUND(I63+I65,0)</f>
        <v>443768005</v>
      </c>
    </row>
    <row r="68" spans="2:9" s="33" customFormat="1">
      <c r="B68" s="51"/>
      <c r="C68" s="76"/>
      <c r="D68" s="88"/>
      <c r="E68" s="88"/>
      <c r="F68" s="80"/>
      <c r="G68" s="83"/>
      <c r="H68" s="89"/>
      <c r="I68" s="89"/>
    </row>
    <row r="69" spans="2:9" s="33" customFormat="1">
      <c r="B69" s="51"/>
      <c r="C69" s="76"/>
      <c r="D69" s="88"/>
      <c r="E69" s="88"/>
      <c r="F69" s="80"/>
      <c r="G69" s="81" t="s">
        <v>96</v>
      </c>
      <c r="H69" s="89">
        <v>0.19</v>
      </c>
      <c r="I69" s="85">
        <f>+ROUND(I65*0.19,0)</f>
        <v>17377560</v>
      </c>
    </row>
    <row r="70" spans="2:9" s="33" customFormat="1">
      <c r="B70" s="51"/>
      <c r="C70" s="76"/>
      <c r="D70" s="51"/>
      <c r="E70" s="51"/>
      <c r="F70" s="51"/>
      <c r="G70" s="83"/>
      <c r="H70" s="51"/>
      <c r="I70" s="87"/>
    </row>
    <row r="71" spans="2:9" s="33" customFormat="1">
      <c r="B71" s="51"/>
      <c r="C71" s="76"/>
      <c r="D71" s="51"/>
      <c r="E71" s="51"/>
      <c r="F71" s="51"/>
      <c r="G71" s="81" t="s">
        <v>97</v>
      </c>
      <c r="H71" s="51"/>
      <c r="I71" s="85">
        <f>+I67+I69</f>
        <v>461145565</v>
      </c>
    </row>
    <row r="72" spans="2:9" s="33" customFormat="1">
      <c r="B72" s="40"/>
      <c r="C72" s="40"/>
      <c r="D72" s="40"/>
      <c r="E72" s="40"/>
      <c r="F72" s="40"/>
      <c r="G72" s="40"/>
      <c r="H72" s="40"/>
      <c r="I72" s="142">
        <f>+H67+(H65*H69)+1</f>
        <v>1.2521</v>
      </c>
    </row>
    <row r="73" spans="2:9" s="33" customFormat="1">
      <c r="B73" s="40"/>
      <c r="C73" s="40"/>
      <c r="H73" s="127" t="s">
        <v>98</v>
      </c>
      <c r="I73" s="91">
        <f>+I78/I72</f>
        <v>1829216836.5146554</v>
      </c>
    </row>
    <row r="74" spans="2:9" s="33" customFormat="1">
      <c r="B74" s="40"/>
      <c r="C74" s="40"/>
      <c r="H74" s="127" t="s">
        <v>99</v>
      </c>
      <c r="I74" s="91">
        <f>+I63</f>
        <v>352307162.7127226</v>
      </c>
    </row>
    <row r="75" spans="2:9" s="33" customFormat="1">
      <c r="B75" s="40"/>
      <c r="C75" s="40"/>
      <c r="H75" s="127" t="s">
        <v>100</v>
      </c>
      <c r="I75" s="91">
        <f>+I65</f>
        <v>91460841.825732768</v>
      </c>
    </row>
    <row r="76" spans="2:9" s="33" customFormat="1">
      <c r="B76" s="40"/>
      <c r="C76" s="40"/>
      <c r="H76" s="127" t="s">
        <v>101</v>
      </c>
      <c r="I76" s="91">
        <f>+I69</f>
        <v>17377560</v>
      </c>
    </row>
    <row r="77" spans="2:9" s="33" customFormat="1">
      <c r="B77" s="40"/>
      <c r="C77" s="40"/>
      <c r="H77" s="128"/>
      <c r="I77" s="133"/>
    </row>
    <row r="78" spans="2:9" s="33" customFormat="1">
      <c r="B78" s="40"/>
      <c r="C78" s="40"/>
      <c r="H78" s="129" t="s">
        <v>102</v>
      </c>
      <c r="I78" s="93">
        <f>+'DETALLE PRESUPUESTO OFICIAL'!D85</f>
        <v>2290362401</v>
      </c>
    </row>
    <row r="79" spans="2:9" s="33" customFormat="1">
      <c r="B79" s="40"/>
      <c r="C79" s="40"/>
      <c r="D79" s="40"/>
      <c r="E79" s="40"/>
      <c r="F79" s="40"/>
      <c r="H79" s="40"/>
      <c r="I79" s="40"/>
    </row>
  </sheetData>
  <mergeCells count="5">
    <mergeCell ref="I11:I13"/>
    <mergeCell ref="C3:I3"/>
    <mergeCell ref="C5:I5"/>
    <mergeCell ref="C6:I6"/>
    <mergeCell ref="C7:I7"/>
  </mergeCells>
  <pageMargins left="0.7" right="0.7" top="0.75" bottom="0.75" header="0.3" footer="0.3"/>
  <pageSetup scale="2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B2:I79"/>
  <sheetViews>
    <sheetView view="pageBreakPreview" topLeftCell="A40" zoomScale="70" zoomScaleNormal="90" zoomScaleSheetLayoutView="70" workbookViewId="0">
      <selection activeCell="I72" sqref="I72"/>
    </sheetView>
  </sheetViews>
  <sheetFormatPr baseColWidth="10" defaultColWidth="11.42578125" defaultRowHeight="12.75"/>
  <cols>
    <col min="1" max="1" width="11.42578125" style="5"/>
    <col min="2" max="2" width="11.5703125" style="4" bestFit="1" customWidth="1"/>
    <col min="3" max="3" width="42" style="4" customWidth="1"/>
    <col min="4" max="4" width="13.5703125" style="4" customWidth="1"/>
    <col min="5" max="5" width="14.42578125" style="4" customWidth="1"/>
    <col min="6" max="6" width="18.42578125" style="4" customWidth="1"/>
    <col min="7" max="7" width="30.42578125" style="4" customWidth="1"/>
    <col min="8" max="8" width="14.28515625" style="4" customWidth="1"/>
    <col min="9" max="9" width="15.7109375" style="4" customWidth="1"/>
    <col min="10" max="16384" width="11.42578125" style="5"/>
  </cols>
  <sheetData>
    <row r="2" spans="2:9">
      <c r="B2" s="1"/>
      <c r="C2" s="1"/>
      <c r="D2" s="2"/>
      <c r="E2" s="2"/>
      <c r="F2" s="2"/>
      <c r="G2" s="3"/>
      <c r="H2" s="3"/>
      <c r="I2" s="3"/>
    </row>
    <row r="3" spans="2:9">
      <c r="B3" s="1"/>
      <c r="C3" s="155" t="s">
        <v>0</v>
      </c>
      <c r="D3" s="155"/>
      <c r="E3" s="155"/>
      <c r="F3" s="155"/>
      <c r="G3" s="155"/>
      <c r="H3" s="155"/>
      <c r="I3" s="155"/>
    </row>
    <row r="4" spans="2:9">
      <c r="B4" s="1"/>
      <c r="C4" s="1"/>
      <c r="D4" s="2"/>
      <c r="E4" s="2"/>
      <c r="F4" s="2"/>
      <c r="G4" s="3"/>
      <c r="H4" s="3"/>
      <c r="I4" s="3"/>
    </row>
    <row r="5" spans="2:9">
      <c r="B5" s="1"/>
      <c r="C5" s="155" t="s">
        <v>1</v>
      </c>
      <c r="D5" s="155"/>
      <c r="E5" s="155"/>
      <c r="F5" s="155"/>
      <c r="G5" s="155"/>
      <c r="H5" s="155"/>
      <c r="I5" s="155"/>
    </row>
    <row r="6" spans="2:9" ht="24.75" customHeight="1">
      <c r="B6" s="1"/>
      <c r="C6" s="156" t="s">
        <v>2</v>
      </c>
      <c r="D6" s="156"/>
      <c r="E6" s="156"/>
      <c r="F6" s="156"/>
      <c r="G6" s="156"/>
      <c r="H6" s="156"/>
      <c r="I6" s="156"/>
    </row>
    <row r="7" spans="2:9">
      <c r="B7" s="1"/>
      <c r="C7" s="155" t="s">
        <v>3</v>
      </c>
      <c r="D7" s="155"/>
      <c r="E7" s="155"/>
      <c r="F7" s="155"/>
      <c r="G7" s="155"/>
      <c r="H7" s="155"/>
      <c r="I7" s="155"/>
    </row>
    <row r="8" spans="2:9">
      <c r="B8" s="1"/>
      <c r="C8" s="136"/>
      <c r="D8" s="136"/>
      <c r="E8" s="136"/>
      <c r="F8" s="136"/>
      <c r="G8" s="136"/>
      <c r="H8" s="136"/>
      <c r="I8" s="136"/>
    </row>
    <row r="9" spans="2:9">
      <c r="B9" s="1"/>
      <c r="C9" s="136"/>
      <c r="D9" s="136"/>
      <c r="E9" s="136"/>
      <c r="F9" s="136"/>
      <c r="G9" s="136"/>
      <c r="H9" s="136"/>
      <c r="I9" s="136"/>
    </row>
    <row r="10" spans="2:9">
      <c r="D10" s="136"/>
      <c r="E10" s="136"/>
      <c r="F10" s="136"/>
      <c r="G10" s="136"/>
    </row>
    <row r="11" spans="2:9" ht="25.5">
      <c r="B11" s="136" t="s">
        <v>4</v>
      </c>
      <c r="C11" s="7">
        <v>4.5</v>
      </c>
      <c r="D11" s="8"/>
      <c r="E11" s="8"/>
      <c r="F11" s="8"/>
      <c r="G11" s="8"/>
      <c r="H11" s="9" t="s">
        <v>13</v>
      </c>
      <c r="I11" s="152" t="s">
        <v>21</v>
      </c>
    </row>
    <row r="12" spans="2:9" ht="40.5" customHeight="1">
      <c r="B12" s="12"/>
      <c r="C12" s="12"/>
      <c r="D12" s="12"/>
      <c r="E12" s="12"/>
      <c r="F12" s="13"/>
      <c r="G12" s="14" t="s">
        <v>22</v>
      </c>
      <c r="H12" s="9">
        <v>3</v>
      </c>
      <c r="I12" s="153"/>
    </row>
    <row r="13" spans="2:9" ht="26.25" customHeight="1">
      <c r="B13" s="16"/>
      <c r="C13" s="17" t="s">
        <v>23</v>
      </c>
      <c r="D13" s="9" t="s">
        <v>24</v>
      </c>
      <c r="E13" s="9" t="s">
        <v>4</v>
      </c>
      <c r="F13" s="9" t="s">
        <v>25</v>
      </c>
      <c r="G13" s="17" t="s">
        <v>26</v>
      </c>
      <c r="H13" s="9" t="s">
        <v>27</v>
      </c>
      <c r="I13" s="154"/>
    </row>
    <row r="14" spans="2:9">
      <c r="B14" s="18">
        <v>1</v>
      </c>
      <c r="C14" s="14" t="s">
        <v>28</v>
      </c>
      <c r="D14" s="19"/>
      <c r="E14" s="19"/>
      <c r="F14" s="19"/>
      <c r="G14" s="19"/>
      <c r="H14" s="19"/>
      <c r="I14" s="19"/>
    </row>
    <row r="15" spans="2:9">
      <c r="B15" s="23">
        <v>1.1000000000000001</v>
      </c>
      <c r="C15" s="24" t="s">
        <v>29</v>
      </c>
      <c r="D15" s="25" t="s">
        <v>30</v>
      </c>
      <c r="E15" s="25">
        <f t="shared" ref="E15:E20" si="0">+$C$11</f>
        <v>4.5</v>
      </c>
      <c r="F15" s="26">
        <v>1</v>
      </c>
      <c r="G15" s="27">
        <v>5000000</v>
      </c>
      <c r="H15" s="28">
        <v>1</v>
      </c>
      <c r="I15" s="30">
        <f>+$E15*$F15*$G15*H15</f>
        <v>22500000</v>
      </c>
    </row>
    <row r="16" spans="2:9" ht="16.5" customHeight="1">
      <c r="B16" s="23">
        <v>1.2</v>
      </c>
      <c r="C16" s="24" t="s">
        <v>31</v>
      </c>
      <c r="D16" s="25" t="s">
        <v>30</v>
      </c>
      <c r="E16" s="25">
        <f t="shared" si="0"/>
        <v>4.5</v>
      </c>
      <c r="F16" s="26">
        <v>1</v>
      </c>
      <c r="G16" s="27">
        <v>2500000</v>
      </c>
      <c r="H16" s="28">
        <f t="shared" ref="H16" si="1">+H12</f>
        <v>3</v>
      </c>
      <c r="I16" s="30">
        <f t="shared" ref="I16:I20" si="2">+$E16*$F16*$G16*H16</f>
        <v>33750000</v>
      </c>
    </row>
    <row r="17" spans="2:9" ht="17.25" customHeight="1">
      <c r="B17" s="23">
        <v>1.3</v>
      </c>
      <c r="C17" s="24" t="s">
        <v>32</v>
      </c>
      <c r="D17" s="25" t="s">
        <v>30</v>
      </c>
      <c r="E17" s="25">
        <f t="shared" si="0"/>
        <v>4.5</v>
      </c>
      <c r="F17" s="26">
        <v>1</v>
      </c>
      <c r="G17" s="27">
        <v>2000000</v>
      </c>
      <c r="H17" s="28">
        <v>1</v>
      </c>
      <c r="I17" s="30">
        <f t="shared" si="2"/>
        <v>9000000</v>
      </c>
    </row>
    <row r="18" spans="2:9" ht="18" customHeight="1">
      <c r="B18" s="23">
        <v>1.4</v>
      </c>
      <c r="C18" s="24" t="s">
        <v>33</v>
      </c>
      <c r="D18" s="25" t="s">
        <v>30</v>
      </c>
      <c r="E18" s="25">
        <f t="shared" si="0"/>
        <v>4.5</v>
      </c>
      <c r="F18" s="26">
        <v>1</v>
      </c>
      <c r="G18" s="27">
        <v>2000000</v>
      </c>
      <c r="H18" s="28">
        <v>1</v>
      </c>
      <c r="I18" s="30">
        <f t="shared" si="2"/>
        <v>9000000</v>
      </c>
    </row>
    <row r="19" spans="2:9" ht="20.25" customHeight="1">
      <c r="B19" s="23">
        <v>1.5</v>
      </c>
      <c r="C19" s="24" t="s">
        <v>34</v>
      </c>
      <c r="D19" s="25" t="s">
        <v>30</v>
      </c>
      <c r="E19" s="25">
        <f t="shared" si="0"/>
        <v>4.5</v>
      </c>
      <c r="F19" s="26">
        <v>1</v>
      </c>
      <c r="G19" s="27">
        <v>2000000</v>
      </c>
      <c r="H19" s="28">
        <v>1</v>
      </c>
      <c r="I19" s="30">
        <f t="shared" si="2"/>
        <v>9000000</v>
      </c>
    </row>
    <row r="20" spans="2:9" s="33" customFormat="1" ht="25.5">
      <c r="B20" s="23">
        <v>1.6</v>
      </c>
      <c r="C20" s="32" t="s">
        <v>35</v>
      </c>
      <c r="D20" s="25" t="s">
        <v>30</v>
      </c>
      <c r="E20" s="25">
        <f t="shared" si="0"/>
        <v>4.5</v>
      </c>
      <c r="F20" s="26">
        <v>1</v>
      </c>
      <c r="G20" s="27">
        <v>1750000</v>
      </c>
      <c r="H20" s="28">
        <v>1</v>
      </c>
      <c r="I20" s="30">
        <f t="shared" si="2"/>
        <v>7875000</v>
      </c>
    </row>
    <row r="21" spans="2:9" s="33" customFormat="1">
      <c r="B21" s="16"/>
      <c r="C21" s="14" t="s">
        <v>36</v>
      </c>
      <c r="D21" s="34"/>
      <c r="E21" s="34"/>
      <c r="F21" s="35"/>
      <c r="G21" s="36"/>
      <c r="H21" s="35"/>
      <c r="I21" s="39">
        <f>SUM(I15:I20)</f>
        <v>91125000</v>
      </c>
    </row>
    <row r="22" spans="2:9" s="33" customFormat="1">
      <c r="B22" s="40"/>
      <c r="C22" s="40"/>
      <c r="D22" s="40"/>
      <c r="E22" s="40"/>
      <c r="F22" s="40"/>
      <c r="G22" s="40"/>
      <c r="H22" s="40"/>
      <c r="I22" s="40"/>
    </row>
    <row r="23" spans="2:9" s="33" customFormat="1">
      <c r="B23" s="18">
        <v>2</v>
      </c>
      <c r="C23" s="14" t="s">
        <v>37</v>
      </c>
      <c r="D23" s="19"/>
      <c r="E23" s="19"/>
      <c r="F23" s="19"/>
      <c r="G23" s="19"/>
      <c r="H23" s="19"/>
      <c r="I23" s="19"/>
    </row>
    <row r="24" spans="2:9" s="33" customFormat="1">
      <c r="B24" s="42" t="s">
        <v>38</v>
      </c>
      <c r="C24" s="43" t="s">
        <v>39</v>
      </c>
      <c r="D24" s="44" t="s">
        <v>30</v>
      </c>
      <c r="E24" s="44">
        <f>+$C$11</f>
        <v>4.5</v>
      </c>
      <c r="F24" s="45"/>
      <c r="G24" s="46">
        <v>250000</v>
      </c>
      <c r="H24" s="45">
        <f t="shared" ref="H24" si="3">+H16</f>
        <v>3</v>
      </c>
      <c r="I24" s="30">
        <f>+$E24*$G24*H24</f>
        <v>3375000</v>
      </c>
    </row>
    <row r="25" spans="2:9" s="33" customFormat="1" ht="25.5">
      <c r="B25" s="42" t="s">
        <v>40</v>
      </c>
      <c r="C25" s="43" t="s">
        <v>41</v>
      </c>
      <c r="D25" s="44" t="s">
        <v>30</v>
      </c>
      <c r="E25" s="44">
        <f>+$C$11</f>
        <v>4.5</v>
      </c>
      <c r="F25" s="45"/>
      <c r="G25" s="46">
        <v>150000</v>
      </c>
      <c r="H25" s="45">
        <f t="shared" ref="H25" si="4">+H16</f>
        <v>3</v>
      </c>
      <c r="I25" s="30">
        <f t="shared" ref="I25:I27" si="5">+$E25*$G25*H25</f>
        <v>2025000</v>
      </c>
    </row>
    <row r="26" spans="2:9" s="33" customFormat="1">
      <c r="B26" s="42" t="s">
        <v>42</v>
      </c>
      <c r="C26" s="49" t="s">
        <v>43</v>
      </c>
      <c r="D26" s="44" t="s">
        <v>30</v>
      </c>
      <c r="E26" s="44">
        <f>+$C$11</f>
        <v>4.5</v>
      </c>
      <c r="F26" s="45"/>
      <c r="G26" s="46">
        <v>150000</v>
      </c>
      <c r="H26" s="45">
        <f t="shared" ref="H26" si="6">+H16</f>
        <v>3</v>
      </c>
      <c r="I26" s="30">
        <f t="shared" si="5"/>
        <v>2025000</v>
      </c>
    </row>
    <row r="27" spans="2:9" s="33" customFormat="1">
      <c r="B27" s="42" t="s">
        <v>44</v>
      </c>
      <c r="C27" s="49" t="s">
        <v>45</v>
      </c>
      <c r="D27" s="44" t="s">
        <v>30</v>
      </c>
      <c r="E27" s="44">
        <f>+$C$11</f>
        <v>4.5</v>
      </c>
      <c r="F27" s="45"/>
      <c r="G27" s="46">
        <v>200000</v>
      </c>
      <c r="H27" s="45">
        <f t="shared" ref="H27" si="7">+H16</f>
        <v>3</v>
      </c>
      <c r="I27" s="30">
        <f t="shared" si="5"/>
        <v>2700000</v>
      </c>
    </row>
    <row r="28" spans="2:9" s="33" customFormat="1">
      <c r="B28" s="16"/>
      <c r="C28" s="14" t="s">
        <v>46</v>
      </c>
      <c r="D28" s="34"/>
      <c r="E28" s="34"/>
      <c r="F28" s="35"/>
      <c r="G28" s="36"/>
      <c r="H28" s="35"/>
      <c r="I28" s="39">
        <f>SUM(I24:I27)</f>
        <v>10125000</v>
      </c>
    </row>
    <row r="29" spans="2:9" s="33" customFormat="1">
      <c r="B29" s="50"/>
      <c r="C29" s="51"/>
      <c r="D29" s="51"/>
      <c r="E29" s="51"/>
      <c r="F29" s="51"/>
      <c r="G29" s="51"/>
      <c r="H29" s="51"/>
      <c r="I29" s="51"/>
    </row>
    <row r="30" spans="2:9" s="33" customFormat="1">
      <c r="B30" s="18">
        <v>3</v>
      </c>
      <c r="C30" s="14" t="s">
        <v>47</v>
      </c>
      <c r="D30" s="19"/>
      <c r="E30" s="19"/>
      <c r="F30" s="19"/>
      <c r="G30" s="19"/>
      <c r="H30" s="19"/>
      <c r="I30" s="19"/>
    </row>
    <row r="31" spans="2:9" s="33" customFormat="1">
      <c r="B31" s="42">
        <v>3.1</v>
      </c>
      <c r="C31" s="43" t="s">
        <v>48</v>
      </c>
      <c r="D31" s="44" t="s">
        <v>30</v>
      </c>
      <c r="E31" s="44">
        <f>+$C$11</f>
        <v>4.5</v>
      </c>
      <c r="F31" s="46"/>
      <c r="G31" s="46">
        <v>250000</v>
      </c>
      <c r="H31" s="45">
        <f t="shared" ref="H31" si="8">+H16</f>
        <v>3</v>
      </c>
      <c r="I31" s="30">
        <f>+$E31*$G31*H31</f>
        <v>3375000</v>
      </c>
    </row>
    <row r="32" spans="2:9" s="33" customFormat="1">
      <c r="B32" s="42">
        <v>3.2</v>
      </c>
      <c r="C32" s="49" t="s">
        <v>49</v>
      </c>
      <c r="D32" s="44" t="s">
        <v>30</v>
      </c>
      <c r="E32" s="44">
        <f>+$C$11</f>
        <v>4.5</v>
      </c>
      <c r="F32" s="46"/>
      <c r="G32" s="46">
        <v>150000</v>
      </c>
      <c r="H32" s="45">
        <f t="shared" ref="H32" si="9">+H16+H15</f>
        <v>4</v>
      </c>
      <c r="I32" s="30">
        <f t="shared" ref="I32:I33" si="10">+$E32*$G32*H32</f>
        <v>2700000</v>
      </c>
    </row>
    <row r="33" spans="2:9">
      <c r="B33" s="42">
        <v>3.3</v>
      </c>
      <c r="C33" s="49" t="s">
        <v>50</v>
      </c>
      <c r="D33" s="44" t="s">
        <v>51</v>
      </c>
      <c r="E33" s="55">
        <v>1</v>
      </c>
      <c r="F33" s="46"/>
      <c r="G33" s="46">
        <v>400000</v>
      </c>
      <c r="H33" s="45">
        <f t="shared" ref="H33" si="11">+H16</f>
        <v>3</v>
      </c>
      <c r="I33" s="30">
        <f t="shared" si="10"/>
        <v>1200000</v>
      </c>
    </row>
    <row r="34" spans="2:9">
      <c r="B34" s="16"/>
      <c r="C34" s="14" t="s">
        <v>52</v>
      </c>
      <c r="D34" s="34"/>
      <c r="E34" s="35"/>
      <c r="F34" s="36"/>
      <c r="G34" s="36"/>
      <c r="H34" s="35"/>
      <c r="I34" s="39">
        <f>SUM(I31:I33)</f>
        <v>7275000</v>
      </c>
    </row>
    <row r="35" spans="2:9">
      <c r="B35" s="51"/>
      <c r="C35" s="51"/>
      <c r="D35" s="51"/>
      <c r="E35" s="51"/>
      <c r="F35" s="51"/>
      <c r="G35" s="51"/>
      <c r="H35" s="51"/>
      <c r="I35" s="51"/>
    </row>
    <row r="36" spans="2:9">
      <c r="B36" s="18">
        <v>4</v>
      </c>
      <c r="C36" s="14" t="s">
        <v>53</v>
      </c>
      <c r="D36" s="19"/>
      <c r="E36" s="19"/>
      <c r="F36" s="19"/>
      <c r="G36" s="19"/>
      <c r="H36" s="19"/>
      <c r="I36" s="19"/>
    </row>
    <row r="37" spans="2:9" ht="25.5">
      <c r="B37" s="42" t="s">
        <v>54</v>
      </c>
      <c r="C37" s="57" t="s">
        <v>55</v>
      </c>
      <c r="D37" s="58" t="s">
        <v>56</v>
      </c>
      <c r="E37" s="59">
        <v>0.05</v>
      </c>
      <c r="F37" s="46"/>
      <c r="G37" s="46"/>
      <c r="H37" s="60"/>
      <c r="I37" s="30">
        <f>+$E37*I$21</f>
        <v>4556250</v>
      </c>
    </row>
    <row r="38" spans="2:9" ht="38.25">
      <c r="B38" s="42" t="s">
        <v>57</v>
      </c>
      <c r="C38" s="63" t="s">
        <v>58</v>
      </c>
      <c r="D38" s="44" t="s">
        <v>30</v>
      </c>
      <c r="E38" s="44">
        <v>1</v>
      </c>
      <c r="F38" s="46"/>
      <c r="G38" s="46">
        <v>400000</v>
      </c>
      <c r="H38" s="55">
        <f t="shared" ref="H38" si="12">+H16</f>
        <v>3</v>
      </c>
      <c r="I38" s="30">
        <f>+$E38*$G38*H38</f>
        <v>1200000</v>
      </c>
    </row>
    <row r="39" spans="2:9">
      <c r="B39" s="42" t="s">
        <v>59</v>
      </c>
      <c r="C39" s="49" t="s">
        <v>60</v>
      </c>
      <c r="D39" s="44" t="s">
        <v>30</v>
      </c>
      <c r="E39" s="44">
        <f>+$C$11</f>
        <v>4.5</v>
      </c>
      <c r="F39" s="46"/>
      <c r="G39" s="46">
        <v>200000</v>
      </c>
      <c r="H39" s="55">
        <f t="shared" ref="H39" si="13">+H16</f>
        <v>3</v>
      </c>
      <c r="I39" s="30">
        <f t="shared" ref="I39:I45" si="14">+$E39*$G39*H39</f>
        <v>2700000</v>
      </c>
    </row>
    <row r="40" spans="2:9">
      <c r="B40" s="42" t="s">
        <v>61</v>
      </c>
      <c r="C40" s="49" t="s">
        <v>62</v>
      </c>
      <c r="D40" s="44" t="s">
        <v>30</v>
      </c>
      <c r="E40" s="44">
        <f>+$C$11</f>
        <v>4.5</v>
      </c>
      <c r="F40" s="46"/>
      <c r="G40" s="46">
        <v>150000</v>
      </c>
      <c r="H40" s="55">
        <f t="shared" ref="H40" si="15">+H16</f>
        <v>3</v>
      </c>
      <c r="I40" s="30">
        <f t="shared" si="14"/>
        <v>2025000</v>
      </c>
    </row>
    <row r="41" spans="2:9">
      <c r="B41" s="42" t="s">
        <v>63</v>
      </c>
      <c r="C41" s="49" t="s">
        <v>64</v>
      </c>
      <c r="D41" s="44" t="s">
        <v>30</v>
      </c>
      <c r="E41" s="44">
        <f>+$C$11</f>
        <v>4.5</v>
      </c>
      <c r="F41" s="46"/>
      <c r="G41" s="46">
        <v>100000</v>
      </c>
      <c r="H41" s="55">
        <f t="shared" ref="H41" si="16">+H16</f>
        <v>3</v>
      </c>
      <c r="I41" s="30">
        <f t="shared" si="14"/>
        <v>1350000</v>
      </c>
    </row>
    <row r="42" spans="2:9">
      <c r="B42" s="42" t="s">
        <v>65</v>
      </c>
      <c r="C42" s="49" t="s">
        <v>66</v>
      </c>
      <c r="D42" s="44" t="s">
        <v>51</v>
      </c>
      <c r="E42" s="55">
        <v>1</v>
      </c>
      <c r="F42" s="46"/>
      <c r="G42" s="46">
        <v>400000</v>
      </c>
      <c r="H42" s="55">
        <f t="shared" ref="H42" si="17">+H16</f>
        <v>3</v>
      </c>
      <c r="I42" s="30">
        <f t="shared" si="14"/>
        <v>1200000</v>
      </c>
    </row>
    <row r="43" spans="2:9">
      <c r="B43" s="42" t="s">
        <v>67</v>
      </c>
      <c r="C43" s="49" t="s">
        <v>68</v>
      </c>
      <c r="D43" s="44" t="s">
        <v>51</v>
      </c>
      <c r="E43" s="55">
        <v>1</v>
      </c>
      <c r="F43" s="46"/>
      <c r="G43" s="46">
        <v>800000</v>
      </c>
      <c r="H43" s="55">
        <f t="shared" ref="H43" si="18">+H16</f>
        <v>3</v>
      </c>
      <c r="I43" s="30">
        <f t="shared" si="14"/>
        <v>2400000</v>
      </c>
    </row>
    <row r="44" spans="2:9" ht="25.5">
      <c r="B44" s="42" t="s">
        <v>69</v>
      </c>
      <c r="C44" s="43" t="s">
        <v>70</v>
      </c>
      <c r="D44" s="44" t="s">
        <v>30</v>
      </c>
      <c r="E44" s="44">
        <f>+$C$11</f>
        <v>4.5</v>
      </c>
      <c r="F44" s="46"/>
      <c r="G44" s="46">
        <v>851601.04511443898</v>
      </c>
      <c r="H44" s="55">
        <v>1</v>
      </c>
      <c r="I44" s="30">
        <f t="shared" si="14"/>
        <v>3832204.7030149754</v>
      </c>
    </row>
    <row r="45" spans="2:9" ht="25.5">
      <c r="B45" s="42" t="s">
        <v>71</v>
      </c>
      <c r="C45" s="43" t="s">
        <v>72</v>
      </c>
      <c r="D45" s="44" t="s">
        <v>30</v>
      </c>
      <c r="E45" s="44">
        <f>+$C$11</f>
        <v>4.5</v>
      </c>
      <c r="F45" s="46"/>
      <c r="G45" s="46">
        <v>1000000</v>
      </c>
      <c r="H45" s="55">
        <f t="shared" ref="H45" si="19">+H16</f>
        <v>3</v>
      </c>
      <c r="I45" s="30">
        <f t="shared" si="14"/>
        <v>13500000</v>
      </c>
    </row>
    <row r="46" spans="2:9">
      <c r="B46" s="16"/>
      <c r="C46" s="14" t="s">
        <v>73</v>
      </c>
      <c r="D46" s="34"/>
      <c r="E46" s="35"/>
      <c r="F46" s="36"/>
      <c r="G46" s="36"/>
      <c r="H46" s="35"/>
      <c r="I46" s="39">
        <f>SUM(I37:I45)</f>
        <v>32763454.703014977</v>
      </c>
    </row>
    <row r="47" spans="2:9">
      <c r="B47" s="51"/>
      <c r="C47" s="51"/>
      <c r="D47" s="51"/>
      <c r="E47" s="51"/>
      <c r="F47" s="51"/>
      <c r="G47" s="51"/>
      <c r="H47" s="51"/>
      <c r="I47" s="51"/>
    </row>
    <row r="48" spans="2:9">
      <c r="B48" s="18">
        <v>5</v>
      </c>
      <c r="C48" s="14" t="s">
        <v>74</v>
      </c>
      <c r="D48" s="19"/>
      <c r="E48" s="19"/>
      <c r="F48" s="19"/>
      <c r="G48" s="19"/>
      <c r="H48" s="19"/>
      <c r="I48" s="19"/>
    </row>
    <row r="49" spans="2:9" ht="12.75" customHeight="1">
      <c r="B49" s="23" t="s">
        <v>75</v>
      </c>
      <c r="C49" s="51" t="s">
        <v>76</v>
      </c>
      <c r="D49" s="64" t="s">
        <v>77</v>
      </c>
      <c r="E49" s="27">
        <v>1</v>
      </c>
      <c r="F49" s="65">
        <v>2.5999999999999998E-4</v>
      </c>
      <c r="G49" s="66"/>
      <c r="H49" s="67"/>
      <c r="I49" s="30">
        <f>+$E49*$F49*I$78</f>
        <v>872219.66675999993</v>
      </c>
    </row>
    <row r="50" spans="2:9">
      <c r="B50" s="23">
        <v>5.2</v>
      </c>
      <c r="C50" s="51" t="s">
        <v>78</v>
      </c>
      <c r="D50" s="64" t="s">
        <v>77</v>
      </c>
      <c r="E50" s="27">
        <v>1</v>
      </c>
      <c r="F50" s="65">
        <v>2.4000000000000001E-4</v>
      </c>
      <c r="G50" s="66"/>
      <c r="H50" s="67"/>
      <c r="I50" s="30">
        <f t="shared" ref="I50:I53" si="20">+$E50*$F50*I$78</f>
        <v>805125.84623999998</v>
      </c>
    </row>
    <row r="51" spans="2:9">
      <c r="B51" s="23">
        <v>5.3</v>
      </c>
      <c r="C51" s="51" t="s">
        <v>79</v>
      </c>
      <c r="D51" s="64" t="s">
        <v>77</v>
      </c>
      <c r="E51" s="27">
        <v>1</v>
      </c>
      <c r="F51" s="65">
        <v>3.2000000000000003E-4</v>
      </c>
      <c r="G51" s="66"/>
      <c r="H51" s="67"/>
      <c r="I51" s="30">
        <f t="shared" si="20"/>
        <v>1073501.1283200001</v>
      </c>
    </row>
    <row r="52" spans="2:9">
      <c r="B52" s="23">
        <v>5.4</v>
      </c>
      <c r="C52" s="51" t="s">
        <v>80</v>
      </c>
      <c r="D52" s="64" t="s">
        <v>77</v>
      </c>
      <c r="E52" s="27">
        <v>1</v>
      </c>
      <c r="F52" s="65">
        <v>3.2000000000000003E-4</v>
      </c>
      <c r="G52" s="66"/>
      <c r="H52" s="67"/>
      <c r="I52" s="30">
        <f t="shared" si="20"/>
        <v>1073501.1283200001</v>
      </c>
    </row>
    <row r="53" spans="2:9">
      <c r="B53" s="23">
        <v>5.5</v>
      </c>
      <c r="C53" s="51" t="s">
        <v>81</v>
      </c>
      <c r="D53" s="64" t="s">
        <v>77</v>
      </c>
      <c r="E53" s="27">
        <v>1</v>
      </c>
      <c r="F53" s="65">
        <v>2.1700000000000001E-3</v>
      </c>
      <c r="G53" s="66"/>
      <c r="H53" s="67"/>
      <c r="I53" s="30">
        <f t="shared" si="20"/>
        <v>7279679.52642</v>
      </c>
    </row>
    <row r="54" spans="2:9">
      <c r="B54" s="16"/>
      <c r="C54" s="14" t="s">
        <v>82</v>
      </c>
      <c r="D54" s="34"/>
      <c r="E54" s="35"/>
      <c r="F54" s="36"/>
      <c r="G54" s="36"/>
      <c r="H54" s="35"/>
      <c r="I54" s="39">
        <f>SUM(I49:I53)</f>
        <v>11104027.29606</v>
      </c>
    </row>
    <row r="55" spans="2:9">
      <c r="B55" s="51"/>
      <c r="C55" s="51"/>
      <c r="D55" s="51"/>
      <c r="E55" s="51"/>
      <c r="F55" s="51"/>
      <c r="G55" s="51"/>
      <c r="H55" s="51"/>
      <c r="I55" s="51"/>
    </row>
    <row r="56" spans="2:9">
      <c r="B56" s="18">
        <v>6</v>
      </c>
      <c r="C56" s="14" t="s">
        <v>83</v>
      </c>
      <c r="D56" s="19"/>
      <c r="E56" s="19"/>
      <c r="F56" s="19"/>
      <c r="G56" s="19"/>
      <c r="H56" s="19"/>
      <c r="I56" s="19"/>
    </row>
    <row r="57" spans="2:9">
      <c r="B57" s="64" t="s">
        <v>84</v>
      </c>
      <c r="C57" s="51" t="s">
        <v>85</v>
      </c>
      <c r="D57" s="64" t="s">
        <v>51</v>
      </c>
      <c r="E57" s="64">
        <v>1</v>
      </c>
      <c r="F57" s="70">
        <v>0.02</v>
      </c>
      <c r="G57" s="51"/>
      <c r="H57" s="51"/>
      <c r="I57" s="30">
        <f t="shared" ref="I57:I60" si="21">+$E57*$F57*I$78</f>
        <v>67093820.520000003</v>
      </c>
    </row>
    <row r="58" spans="2:9">
      <c r="B58" s="64" t="s">
        <v>86</v>
      </c>
      <c r="C58" s="51" t="s">
        <v>87</v>
      </c>
      <c r="D58" s="64" t="s">
        <v>51</v>
      </c>
      <c r="E58" s="64">
        <v>1</v>
      </c>
      <c r="F58" s="70">
        <v>0.01</v>
      </c>
      <c r="G58" s="51"/>
      <c r="H58" s="51"/>
      <c r="I58" s="30">
        <f t="shared" si="21"/>
        <v>33546910.260000002</v>
      </c>
    </row>
    <row r="59" spans="2:9">
      <c r="B59" s="64" t="s">
        <v>88</v>
      </c>
      <c r="C59" s="51" t="s">
        <v>89</v>
      </c>
      <c r="D59" s="64" t="s">
        <v>51</v>
      </c>
      <c r="E59" s="64">
        <v>1</v>
      </c>
      <c r="F59" s="70">
        <v>0.05</v>
      </c>
      <c r="G59" s="51"/>
      <c r="H59" s="51"/>
      <c r="I59" s="30">
        <f t="shared" si="21"/>
        <v>167734551.30000001</v>
      </c>
    </row>
    <row r="60" spans="2:9">
      <c r="B60" s="64" t="s">
        <v>90</v>
      </c>
      <c r="C60" s="51" t="s">
        <v>91</v>
      </c>
      <c r="D60" s="64" t="s">
        <v>51</v>
      </c>
      <c r="E60" s="64">
        <v>1</v>
      </c>
      <c r="F60" s="70">
        <v>0.02</v>
      </c>
      <c r="G60" s="51"/>
      <c r="H60" s="51"/>
      <c r="I60" s="30">
        <f t="shared" si="21"/>
        <v>67093820.520000003</v>
      </c>
    </row>
    <row r="61" spans="2:9">
      <c r="B61" s="16"/>
      <c r="C61" s="14" t="s">
        <v>92</v>
      </c>
      <c r="D61" s="34"/>
      <c r="E61" s="35"/>
      <c r="F61" s="35"/>
      <c r="G61" s="36"/>
      <c r="H61" s="36"/>
      <c r="I61" s="39">
        <f>SUM(I57:I60)</f>
        <v>335469102.60000002</v>
      </c>
    </row>
    <row r="62" spans="2:9">
      <c r="B62" s="51"/>
      <c r="C62" s="76"/>
      <c r="D62" s="51"/>
      <c r="E62" s="51"/>
      <c r="F62" s="51"/>
      <c r="G62" s="51"/>
      <c r="H62" s="51"/>
      <c r="I62" s="131"/>
    </row>
    <row r="63" spans="2:9">
      <c r="B63" s="51"/>
      <c r="C63" s="76"/>
      <c r="D63" s="51"/>
      <c r="E63" s="51"/>
      <c r="F63" s="79"/>
      <c r="G63" s="81" t="s">
        <v>93</v>
      </c>
      <c r="H63" s="139">
        <v>0.18029999999999999</v>
      </c>
      <c r="I63" s="82">
        <f>+H63*I73</f>
        <v>487861584.11663169</v>
      </c>
    </row>
    <row r="64" spans="2:9">
      <c r="B64" s="51"/>
      <c r="C64" s="76"/>
      <c r="D64" s="51"/>
      <c r="E64" s="51"/>
      <c r="F64" s="51"/>
      <c r="G64" s="83"/>
      <c r="H64" s="51"/>
      <c r="I64" s="144"/>
    </row>
    <row r="65" spans="2:9">
      <c r="B65" s="51"/>
      <c r="C65" s="76"/>
      <c r="D65" s="51"/>
      <c r="E65" s="51"/>
      <c r="F65" s="79"/>
      <c r="G65" s="81" t="s">
        <v>94</v>
      </c>
      <c r="H65" s="79">
        <v>0.05</v>
      </c>
      <c r="I65" s="85">
        <f>+H65*I73</f>
        <v>135291620.66462335</v>
      </c>
    </row>
    <row r="66" spans="2:9" s="33" customFormat="1">
      <c r="B66" s="51"/>
      <c r="C66" s="76"/>
      <c r="D66" s="51"/>
      <c r="E66" s="51"/>
      <c r="F66" s="86"/>
      <c r="G66" s="81"/>
      <c r="H66" s="86"/>
      <c r="I66" s="87"/>
    </row>
    <row r="67" spans="2:9" s="33" customFormat="1">
      <c r="B67" s="51"/>
      <c r="C67" s="76"/>
      <c r="D67" s="88"/>
      <c r="E67" s="88"/>
      <c r="F67" s="89"/>
      <c r="G67" s="81" t="s">
        <v>95</v>
      </c>
      <c r="H67" s="89">
        <f>H63+H65</f>
        <v>0.2303</v>
      </c>
      <c r="I67" s="85">
        <f>+ROUND(I63+I65,0)</f>
        <v>623153205</v>
      </c>
    </row>
    <row r="68" spans="2:9" s="33" customFormat="1">
      <c r="B68" s="51"/>
      <c r="C68" s="76"/>
      <c r="D68" s="88"/>
      <c r="E68" s="88"/>
      <c r="F68" s="80"/>
      <c r="G68" s="83"/>
      <c r="H68" s="89"/>
      <c r="I68" s="89"/>
    </row>
    <row r="69" spans="2:9" s="33" customFormat="1">
      <c r="B69" s="51"/>
      <c r="C69" s="76"/>
      <c r="D69" s="88"/>
      <c r="E69" s="88"/>
      <c r="F69" s="80"/>
      <c r="G69" s="81" t="s">
        <v>96</v>
      </c>
      <c r="H69" s="89">
        <v>0.19</v>
      </c>
      <c r="I69" s="85">
        <f>+ROUND(I65*0.19,0)</f>
        <v>25705408</v>
      </c>
    </row>
    <row r="70" spans="2:9" s="33" customFormat="1">
      <c r="B70" s="51"/>
      <c r="C70" s="76"/>
      <c r="D70" s="51"/>
      <c r="E70" s="51"/>
      <c r="F70" s="51"/>
      <c r="G70" s="83"/>
      <c r="H70" s="51"/>
      <c r="I70" s="87"/>
    </row>
    <row r="71" spans="2:9" s="33" customFormat="1">
      <c r="B71" s="51"/>
      <c r="C71" s="76"/>
      <c r="D71" s="51"/>
      <c r="E71" s="51"/>
      <c r="F71" s="51"/>
      <c r="G71" s="81" t="s">
        <v>97</v>
      </c>
      <c r="H71" s="51"/>
      <c r="I71" s="85">
        <f>+I67+I69</f>
        <v>648858613</v>
      </c>
    </row>
    <row r="72" spans="2:9" s="33" customFormat="1">
      <c r="B72" s="40"/>
      <c r="C72" s="40"/>
      <c r="D72" s="40"/>
      <c r="E72" s="40"/>
      <c r="F72" s="40"/>
      <c r="G72" s="40"/>
      <c r="H72" s="40"/>
      <c r="I72" s="142">
        <f>+H67+(H65*H69)+1</f>
        <v>1.2398</v>
      </c>
    </row>
    <row r="73" spans="2:9" s="33" customFormat="1">
      <c r="B73" s="40"/>
      <c r="C73" s="40"/>
      <c r="H73" s="127" t="s">
        <v>98</v>
      </c>
      <c r="I73" s="91">
        <f>+I78/I72</f>
        <v>2705832413.2924666</v>
      </c>
    </row>
    <row r="74" spans="2:9" s="33" customFormat="1">
      <c r="B74" s="40"/>
      <c r="C74" s="40"/>
      <c r="H74" s="127" t="s">
        <v>99</v>
      </c>
      <c r="I74" s="91">
        <f>+I63</f>
        <v>487861584.11663169</v>
      </c>
    </row>
    <row r="75" spans="2:9" s="33" customFormat="1">
      <c r="B75" s="40"/>
      <c r="C75" s="40"/>
      <c r="H75" s="127" t="s">
        <v>100</v>
      </c>
      <c r="I75" s="91">
        <f>+I65</f>
        <v>135291620.66462335</v>
      </c>
    </row>
    <row r="76" spans="2:9" s="33" customFormat="1">
      <c r="B76" s="40"/>
      <c r="C76" s="40"/>
      <c r="H76" s="127" t="s">
        <v>101</v>
      </c>
      <c r="I76" s="91">
        <f>+I69</f>
        <v>25705408</v>
      </c>
    </row>
    <row r="77" spans="2:9" s="33" customFormat="1">
      <c r="B77" s="40"/>
      <c r="C77" s="40"/>
      <c r="H77" s="128"/>
      <c r="I77" s="133"/>
    </row>
    <row r="78" spans="2:9" s="33" customFormat="1">
      <c r="B78" s="40"/>
      <c r="C78" s="40"/>
      <c r="H78" s="129" t="s">
        <v>102</v>
      </c>
      <c r="I78" s="93">
        <f>+'DETALLE PRESUPUESTO OFICIAL'!D95</f>
        <v>3354691026</v>
      </c>
    </row>
    <row r="79" spans="2:9" s="33" customFormat="1">
      <c r="B79" s="40"/>
      <c r="C79" s="40"/>
      <c r="D79" s="40"/>
      <c r="E79" s="40"/>
      <c r="F79" s="40"/>
      <c r="H79" s="40"/>
      <c r="I79" s="40"/>
    </row>
  </sheetData>
  <mergeCells count="5">
    <mergeCell ref="I11:I13"/>
    <mergeCell ref="C3:I3"/>
    <mergeCell ref="C5:I5"/>
    <mergeCell ref="C6:I6"/>
    <mergeCell ref="C7:I7"/>
  </mergeCells>
  <pageMargins left="0.7" right="0.7" top="0.75" bottom="0.75" header="0.3" footer="0.3"/>
  <pageSetup scale="2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B2:I79"/>
  <sheetViews>
    <sheetView view="pageBreakPreview" topLeftCell="A40" zoomScale="70" zoomScaleNormal="90" zoomScaleSheetLayoutView="70" workbookViewId="0">
      <selection activeCell="I72" sqref="I72"/>
    </sheetView>
  </sheetViews>
  <sheetFormatPr baseColWidth="10" defaultColWidth="11.42578125" defaultRowHeight="12.75"/>
  <cols>
    <col min="1" max="1" width="11.42578125" style="5"/>
    <col min="2" max="2" width="11.5703125" style="4" bestFit="1" customWidth="1"/>
    <col min="3" max="3" width="42" style="4" customWidth="1"/>
    <col min="4" max="4" width="13.5703125" style="4" customWidth="1"/>
    <col min="5" max="5" width="14.42578125" style="4" customWidth="1"/>
    <col min="6" max="6" width="18.42578125" style="4" customWidth="1"/>
    <col min="7" max="7" width="30.42578125" style="4" customWidth="1"/>
    <col min="8" max="8" width="14.28515625" style="4" customWidth="1"/>
    <col min="9" max="9" width="16.140625" style="4" customWidth="1"/>
    <col min="10" max="16384" width="11.42578125" style="5"/>
  </cols>
  <sheetData>
    <row r="2" spans="2:9">
      <c r="B2" s="1"/>
      <c r="C2" s="1"/>
      <c r="D2" s="2"/>
      <c r="E2" s="2"/>
      <c r="F2" s="2"/>
      <c r="G2" s="3"/>
      <c r="H2" s="3"/>
      <c r="I2" s="3"/>
    </row>
    <row r="3" spans="2:9">
      <c r="B3" s="1"/>
      <c r="C3" s="155" t="s">
        <v>0</v>
      </c>
      <c r="D3" s="155"/>
      <c r="E3" s="155"/>
      <c r="F3" s="155"/>
      <c r="G3" s="155"/>
      <c r="H3" s="155"/>
      <c r="I3" s="155"/>
    </row>
    <row r="4" spans="2:9">
      <c r="B4" s="1"/>
      <c r="C4" s="1"/>
      <c r="D4" s="2"/>
      <c r="E4" s="2"/>
      <c r="F4" s="2"/>
      <c r="G4" s="3"/>
      <c r="H4" s="3"/>
      <c r="I4" s="3"/>
    </row>
    <row r="5" spans="2:9">
      <c r="B5" s="1"/>
      <c r="C5" s="155" t="s">
        <v>1</v>
      </c>
      <c r="D5" s="155"/>
      <c r="E5" s="155"/>
      <c r="F5" s="155"/>
      <c r="G5" s="155"/>
      <c r="H5" s="155"/>
      <c r="I5" s="155"/>
    </row>
    <row r="6" spans="2:9" ht="24.75" customHeight="1">
      <c r="B6" s="1"/>
      <c r="C6" s="156" t="s">
        <v>2</v>
      </c>
      <c r="D6" s="156"/>
      <c r="E6" s="156"/>
      <c r="F6" s="156"/>
      <c r="G6" s="156"/>
      <c r="H6" s="156"/>
      <c r="I6" s="156"/>
    </row>
    <row r="7" spans="2:9">
      <c r="B7" s="1"/>
      <c r="C7" s="155" t="s">
        <v>3</v>
      </c>
      <c r="D7" s="155"/>
      <c r="E7" s="155"/>
      <c r="F7" s="155"/>
      <c r="G7" s="155"/>
      <c r="H7" s="155"/>
      <c r="I7" s="155"/>
    </row>
    <row r="8" spans="2:9">
      <c r="B8" s="1"/>
      <c r="C8" s="136"/>
      <c r="D8" s="136"/>
      <c r="E8" s="136"/>
      <c r="F8" s="136"/>
      <c r="G8" s="136"/>
      <c r="H8" s="136"/>
      <c r="I8" s="136"/>
    </row>
    <row r="9" spans="2:9">
      <c r="B9" s="1"/>
      <c r="C9" s="136"/>
      <c r="D9" s="136"/>
      <c r="E9" s="136"/>
      <c r="F9" s="136"/>
      <c r="G9" s="136"/>
      <c r="H9" s="136"/>
      <c r="I9" s="136"/>
    </row>
    <row r="10" spans="2:9">
      <c r="D10" s="136"/>
      <c r="E10" s="136"/>
      <c r="F10" s="136"/>
      <c r="G10" s="136"/>
    </row>
    <row r="11" spans="2:9" ht="25.5">
      <c r="B11" s="136" t="s">
        <v>4</v>
      </c>
      <c r="C11" s="7">
        <v>4.5</v>
      </c>
      <c r="D11" s="8"/>
      <c r="E11" s="8"/>
      <c r="F11" s="8"/>
      <c r="G11" s="8"/>
      <c r="H11" s="9" t="s">
        <v>14</v>
      </c>
      <c r="I11" s="152" t="s">
        <v>21</v>
      </c>
    </row>
    <row r="12" spans="2:9" ht="40.5" customHeight="1">
      <c r="B12" s="12"/>
      <c r="C12" s="12"/>
      <c r="D12" s="12"/>
      <c r="E12" s="12"/>
      <c r="F12" s="13"/>
      <c r="G12" s="14" t="s">
        <v>22</v>
      </c>
      <c r="H12" s="9">
        <v>2</v>
      </c>
      <c r="I12" s="153"/>
    </row>
    <row r="13" spans="2:9" ht="26.25" customHeight="1">
      <c r="B13" s="16"/>
      <c r="C13" s="17" t="s">
        <v>23</v>
      </c>
      <c r="D13" s="9" t="s">
        <v>24</v>
      </c>
      <c r="E13" s="9" t="s">
        <v>4</v>
      </c>
      <c r="F13" s="9" t="s">
        <v>25</v>
      </c>
      <c r="G13" s="17" t="s">
        <v>26</v>
      </c>
      <c r="H13" s="9" t="s">
        <v>27</v>
      </c>
      <c r="I13" s="154"/>
    </row>
    <row r="14" spans="2:9">
      <c r="B14" s="18">
        <v>1</v>
      </c>
      <c r="C14" s="14" t="s">
        <v>28</v>
      </c>
      <c r="D14" s="19"/>
      <c r="E14" s="19"/>
      <c r="F14" s="19"/>
      <c r="G14" s="19"/>
      <c r="H14" s="19"/>
      <c r="I14" s="19"/>
    </row>
    <row r="15" spans="2:9">
      <c r="B15" s="23">
        <v>1.1000000000000001</v>
      </c>
      <c r="C15" s="24" t="s">
        <v>29</v>
      </c>
      <c r="D15" s="25" t="s">
        <v>30</v>
      </c>
      <c r="E15" s="25">
        <f t="shared" ref="E15:E20" si="0">+$C$11</f>
        <v>4.5</v>
      </c>
      <c r="F15" s="26">
        <v>1</v>
      </c>
      <c r="G15" s="27">
        <v>5000000</v>
      </c>
      <c r="H15" s="28">
        <v>1</v>
      </c>
      <c r="I15" s="30">
        <f>+$E15*$F15*$G15*H15</f>
        <v>22500000</v>
      </c>
    </row>
    <row r="16" spans="2:9" ht="16.5" customHeight="1">
      <c r="B16" s="23">
        <v>1.2</v>
      </c>
      <c r="C16" s="24" t="s">
        <v>31</v>
      </c>
      <c r="D16" s="25" t="s">
        <v>30</v>
      </c>
      <c r="E16" s="25">
        <f t="shared" si="0"/>
        <v>4.5</v>
      </c>
      <c r="F16" s="26">
        <v>1</v>
      </c>
      <c r="G16" s="27">
        <v>2500000</v>
      </c>
      <c r="H16" s="28">
        <f t="shared" ref="H16" si="1">+H12</f>
        <v>2</v>
      </c>
      <c r="I16" s="30">
        <f t="shared" ref="I16:I20" si="2">+$E16*$F16*$G16*H16</f>
        <v>22500000</v>
      </c>
    </row>
    <row r="17" spans="2:9" ht="17.25" customHeight="1">
      <c r="B17" s="23">
        <v>1.3</v>
      </c>
      <c r="C17" s="24" t="s">
        <v>32</v>
      </c>
      <c r="D17" s="25" t="s">
        <v>30</v>
      </c>
      <c r="E17" s="25">
        <f t="shared" si="0"/>
        <v>4.5</v>
      </c>
      <c r="F17" s="26">
        <v>1</v>
      </c>
      <c r="G17" s="27">
        <v>2000000</v>
      </c>
      <c r="H17" s="28">
        <v>1</v>
      </c>
      <c r="I17" s="30">
        <f t="shared" si="2"/>
        <v>9000000</v>
      </c>
    </row>
    <row r="18" spans="2:9" ht="18" customHeight="1">
      <c r="B18" s="23">
        <v>1.4</v>
      </c>
      <c r="C18" s="24" t="s">
        <v>33</v>
      </c>
      <c r="D18" s="25" t="s">
        <v>30</v>
      </c>
      <c r="E18" s="25">
        <f t="shared" si="0"/>
        <v>4.5</v>
      </c>
      <c r="F18" s="26">
        <v>1</v>
      </c>
      <c r="G18" s="27">
        <v>2000000</v>
      </c>
      <c r="H18" s="28">
        <v>1</v>
      </c>
      <c r="I18" s="30">
        <f t="shared" si="2"/>
        <v>9000000</v>
      </c>
    </row>
    <row r="19" spans="2:9" ht="20.25" customHeight="1">
      <c r="B19" s="23">
        <v>1.5</v>
      </c>
      <c r="C19" s="24" t="s">
        <v>34</v>
      </c>
      <c r="D19" s="25" t="s">
        <v>30</v>
      </c>
      <c r="E19" s="25">
        <f t="shared" si="0"/>
        <v>4.5</v>
      </c>
      <c r="F19" s="26">
        <v>1</v>
      </c>
      <c r="G19" s="27">
        <v>2000000</v>
      </c>
      <c r="H19" s="28">
        <v>1</v>
      </c>
      <c r="I19" s="30">
        <f t="shared" si="2"/>
        <v>9000000</v>
      </c>
    </row>
    <row r="20" spans="2:9" s="33" customFormat="1" ht="25.5">
      <c r="B20" s="23">
        <v>1.6</v>
      </c>
      <c r="C20" s="32" t="s">
        <v>35</v>
      </c>
      <c r="D20" s="25" t="s">
        <v>30</v>
      </c>
      <c r="E20" s="25">
        <f t="shared" si="0"/>
        <v>4.5</v>
      </c>
      <c r="F20" s="26">
        <v>1</v>
      </c>
      <c r="G20" s="27">
        <v>1750000</v>
      </c>
      <c r="H20" s="28">
        <v>1</v>
      </c>
      <c r="I20" s="30">
        <f t="shared" si="2"/>
        <v>7875000</v>
      </c>
    </row>
    <row r="21" spans="2:9" s="33" customFormat="1">
      <c r="B21" s="16"/>
      <c r="C21" s="14" t="s">
        <v>36</v>
      </c>
      <c r="D21" s="34"/>
      <c r="E21" s="34"/>
      <c r="F21" s="35"/>
      <c r="G21" s="36"/>
      <c r="H21" s="35"/>
      <c r="I21" s="39">
        <f>SUM(I15:I20)</f>
        <v>79875000</v>
      </c>
    </row>
    <row r="22" spans="2:9" s="33" customFormat="1">
      <c r="B22" s="40"/>
      <c r="C22" s="40"/>
      <c r="D22" s="40"/>
      <c r="E22" s="40"/>
      <c r="F22" s="40"/>
      <c r="G22" s="40"/>
      <c r="H22" s="40"/>
      <c r="I22" s="40"/>
    </row>
    <row r="23" spans="2:9" s="33" customFormat="1">
      <c r="B23" s="18">
        <v>2</v>
      </c>
      <c r="C23" s="14" t="s">
        <v>37</v>
      </c>
      <c r="D23" s="19"/>
      <c r="E23" s="19"/>
      <c r="F23" s="19"/>
      <c r="G23" s="19"/>
      <c r="H23" s="19"/>
      <c r="I23" s="19"/>
    </row>
    <row r="24" spans="2:9" s="33" customFormat="1">
      <c r="B24" s="42" t="s">
        <v>38</v>
      </c>
      <c r="C24" s="43" t="s">
        <v>39</v>
      </c>
      <c r="D24" s="44" t="s">
        <v>30</v>
      </c>
      <c r="E24" s="44">
        <f>+$C$11</f>
        <v>4.5</v>
      </c>
      <c r="F24" s="45"/>
      <c r="G24" s="46">
        <v>250000</v>
      </c>
      <c r="H24" s="45">
        <f t="shared" ref="H24" si="3">+H16</f>
        <v>2</v>
      </c>
      <c r="I24" s="30">
        <f>+$E24*$G24*H24</f>
        <v>2250000</v>
      </c>
    </row>
    <row r="25" spans="2:9" s="33" customFormat="1" ht="25.5">
      <c r="B25" s="42" t="s">
        <v>40</v>
      </c>
      <c r="C25" s="43" t="s">
        <v>41</v>
      </c>
      <c r="D25" s="44" t="s">
        <v>30</v>
      </c>
      <c r="E25" s="44">
        <f>+$C$11</f>
        <v>4.5</v>
      </c>
      <c r="F25" s="45"/>
      <c r="G25" s="46">
        <v>150000</v>
      </c>
      <c r="H25" s="45">
        <f t="shared" ref="H25" si="4">+H16</f>
        <v>2</v>
      </c>
      <c r="I25" s="30">
        <f t="shared" ref="I25:I27" si="5">+$E25*$G25*H25</f>
        <v>1350000</v>
      </c>
    </row>
    <row r="26" spans="2:9" s="33" customFormat="1">
      <c r="B26" s="42" t="s">
        <v>42</v>
      </c>
      <c r="C26" s="49" t="s">
        <v>43</v>
      </c>
      <c r="D26" s="44" t="s">
        <v>30</v>
      </c>
      <c r="E26" s="44">
        <f>+$C$11</f>
        <v>4.5</v>
      </c>
      <c r="F26" s="45"/>
      <c r="G26" s="46">
        <v>150000</v>
      </c>
      <c r="H26" s="45">
        <f t="shared" ref="H26" si="6">+H16</f>
        <v>2</v>
      </c>
      <c r="I26" s="30">
        <f t="shared" si="5"/>
        <v>1350000</v>
      </c>
    </row>
    <row r="27" spans="2:9" s="33" customFormat="1">
      <c r="B27" s="42" t="s">
        <v>44</v>
      </c>
      <c r="C27" s="49" t="s">
        <v>45</v>
      </c>
      <c r="D27" s="44" t="s">
        <v>30</v>
      </c>
      <c r="E27" s="44">
        <f>+$C$11</f>
        <v>4.5</v>
      </c>
      <c r="F27" s="45"/>
      <c r="G27" s="46">
        <v>200000</v>
      </c>
      <c r="H27" s="45">
        <f t="shared" ref="H27" si="7">+H16</f>
        <v>2</v>
      </c>
      <c r="I27" s="30">
        <f t="shared" si="5"/>
        <v>1800000</v>
      </c>
    </row>
    <row r="28" spans="2:9" s="33" customFormat="1">
      <c r="B28" s="16"/>
      <c r="C28" s="14" t="s">
        <v>46</v>
      </c>
      <c r="D28" s="34"/>
      <c r="E28" s="34"/>
      <c r="F28" s="35"/>
      <c r="G28" s="36"/>
      <c r="H28" s="35"/>
      <c r="I28" s="39">
        <f>SUM(I24:I27)</f>
        <v>6750000</v>
      </c>
    </row>
    <row r="29" spans="2:9" s="33" customFormat="1">
      <c r="B29" s="50"/>
      <c r="C29" s="51"/>
      <c r="D29" s="51"/>
      <c r="E29" s="51"/>
      <c r="F29" s="51"/>
      <c r="G29" s="51"/>
      <c r="H29" s="51"/>
      <c r="I29" s="51"/>
    </row>
    <row r="30" spans="2:9" s="33" customFormat="1">
      <c r="B30" s="18">
        <v>3</v>
      </c>
      <c r="C30" s="14" t="s">
        <v>47</v>
      </c>
      <c r="D30" s="19"/>
      <c r="E30" s="19"/>
      <c r="F30" s="19"/>
      <c r="G30" s="19"/>
      <c r="H30" s="19"/>
      <c r="I30" s="19"/>
    </row>
    <row r="31" spans="2:9" s="33" customFormat="1">
      <c r="B31" s="42">
        <v>3.1</v>
      </c>
      <c r="C31" s="43" t="s">
        <v>48</v>
      </c>
      <c r="D31" s="44" t="s">
        <v>30</v>
      </c>
      <c r="E31" s="44">
        <f>+$C$11</f>
        <v>4.5</v>
      </c>
      <c r="F31" s="46"/>
      <c r="G31" s="46">
        <v>250000</v>
      </c>
      <c r="H31" s="45">
        <f t="shared" ref="H31" si="8">+H16</f>
        <v>2</v>
      </c>
      <c r="I31" s="30">
        <f>+$E31*$G31*H31</f>
        <v>2250000</v>
      </c>
    </row>
    <row r="32" spans="2:9" s="33" customFormat="1">
      <c r="B32" s="42">
        <v>3.2</v>
      </c>
      <c r="C32" s="49" t="s">
        <v>49</v>
      </c>
      <c r="D32" s="44" t="s">
        <v>30</v>
      </c>
      <c r="E32" s="44">
        <f>+$C$11</f>
        <v>4.5</v>
      </c>
      <c r="F32" s="46"/>
      <c r="G32" s="46">
        <v>150000</v>
      </c>
      <c r="H32" s="45">
        <f t="shared" ref="H32" si="9">+H16+H15</f>
        <v>3</v>
      </c>
      <c r="I32" s="30">
        <f t="shared" ref="I32:I33" si="10">+$E32*$G32*H32</f>
        <v>2025000</v>
      </c>
    </row>
    <row r="33" spans="2:9">
      <c r="B33" s="42">
        <v>3.3</v>
      </c>
      <c r="C33" s="49" t="s">
        <v>50</v>
      </c>
      <c r="D33" s="44" t="s">
        <v>51</v>
      </c>
      <c r="E33" s="55">
        <v>1</v>
      </c>
      <c r="F33" s="46"/>
      <c r="G33" s="46">
        <v>400000</v>
      </c>
      <c r="H33" s="45">
        <f t="shared" ref="H33" si="11">+H16</f>
        <v>2</v>
      </c>
      <c r="I33" s="30">
        <f t="shared" si="10"/>
        <v>800000</v>
      </c>
    </row>
    <row r="34" spans="2:9">
      <c r="B34" s="16"/>
      <c r="C34" s="14" t="s">
        <v>52</v>
      </c>
      <c r="D34" s="34"/>
      <c r="E34" s="35"/>
      <c r="F34" s="36"/>
      <c r="G34" s="36"/>
      <c r="H34" s="35"/>
      <c r="I34" s="39">
        <f>SUM(I31:I33)</f>
        <v>5075000</v>
      </c>
    </row>
    <row r="35" spans="2:9">
      <c r="B35" s="51"/>
      <c r="C35" s="51"/>
      <c r="D35" s="51"/>
      <c r="E35" s="51"/>
      <c r="F35" s="51"/>
      <c r="G35" s="51"/>
      <c r="H35" s="51"/>
      <c r="I35" s="51"/>
    </row>
    <row r="36" spans="2:9">
      <c r="B36" s="18">
        <v>4</v>
      </c>
      <c r="C36" s="14" t="s">
        <v>53</v>
      </c>
      <c r="D36" s="19"/>
      <c r="E36" s="19"/>
      <c r="F36" s="19"/>
      <c r="G36" s="19"/>
      <c r="H36" s="19"/>
      <c r="I36" s="19"/>
    </row>
    <row r="37" spans="2:9" ht="25.5">
      <c r="B37" s="42" t="s">
        <v>54</v>
      </c>
      <c r="C37" s="57" t="s">
        <v>55</v>
      </c>
      <c r="D37" s="58" t="s">
        <v>56</v>
      </c>
      <c r="E37" s="59">
        <v>0.05</v>
      </c>
      <c r="F37" s="46"/>
      <c r="G37" s="46"/>
      <c r="H37" s="60"/>
      <c r="I37" s="30">
        <f>+$E37*I$21</f>
        <v>3993750</v>
      </c>
    </row>
    <row r="38" spans="2:9" ht="38.25">
      <c r="B38" s="42" t="s">
        <v>57</v>
      </c>
      <c r="C38" s="63" t="s">
        <v>58</v>
      </c>
      <c r="D38" s="44" t="s">
        <v>30</v>
      </c>
      <c r="E38" s="44">
        <v>1</v>
      </c>
      <c r="F38" s="46"/>
      <c r="G38" s="46">
        <v>400000</v>
      </c>
      <c r="H38" s="55">
        <f t="shared" ref="H38" si="12">+H16</f>
        <v>2</v>
      </c>
      <c r="I38" s="30">
        <f>+$E38*$G38*H38</f>
        <v>800000</v>
      </c>
    </row>
    <row r="39" spans="2:9">
      <c r="B39" s="42" t="s">
        <v>59</v>
      </c>
      <c r="C39" s="49" t="s">
        <v>60</v>
      </c>
      <c r="D39" s="44" t="s">
        <v>30</v>
      </c>
      <c r="E39" s="44">
        <f>+$C$11</f>
        <v>4.5</v>
      </c>
      <c r="F39" s="46"/>
      <c r="G39" s="46">
        <v>200000</v>
      </c>
      <c r="H39" s="55">
        <f t="shared" ref="H39" si="13">+H16</f>
        <v>2</v>
      </c>
      <c r="I39" s="30">
        <f t="shared" ref="I39:I45" si="14">+$E39*$G39*H39</f>
        <v>1800000</v>
      </c>
    </row>
    <row r="40" spans="2:9">
      <c r="B40" s="42" t="s">
        <v>61</v>
      </c>
      <c r="C40" s="49" t="s">
        <v>62</v>
      </c>
      <c r="D40" s="44" t="s">
        <v>30</v>
      </c>
      <c r="E40" s="44">
        <f>+$C$11</f>
        <v>4.5</v>
      </c>
      <c r="F40" s="46"/>
      <c r="G40" s="46">
        <v>150000</v>
      </c>
      <c r="H40" s="55">
        <f t="shared" ref="H40" si="15">+H16</f>
        <v>2</v>
      </c>
      <c r="I40" s="30">
        <f t="shared" si="14"/>
        <v>1350000</v>
      </c>
    </row>
    <row r="41" spans="2:9">
      <c r="B41" s="42" t="s">
        <v>63</v>
      </c>
      <c r="C41" s="49" t="s">
        <v>64</v>
      </c>
      <c r="D41" s="44" t="s">
        <v>30</v>
      </c>
      <c r="E41" s="44">
        <f>+$C$11</f>
        <v>4.5</v>
      </c>
      <c r="F41" s="46"/>
      <c r="G41" s="46">
        <v>100000</v>
      </c>
      <c r="H41" s="55">
        <f t="shared" ref="H41" si="16">+H16</f>
        <v>2</v>
      </c>
      <c r="I41" s="30">
        <f t="shared" si="14"/>
        <v>900000</v>
      </c>
    </row>
    <row r="42" spans="2:9">
      <c r="B42" s="42" t="s">
        <v>65</v>
      </c>
      <c r="C42" s="49" t="s">
        <v>66</v>
      </c>
      <c r="D42" s="44" t="s">
        <v>51</v>
      </c>
      <c r="E42" s="55">
        <v>1</v>
      </c>
      <c r="F42" s="46"/>
      <c r="G42" s="46">
        <v>400000</v>
      </c>
      <c r="H42" s="55">
        <f t="shared" ref="H42" si="17">+H16</f>
        <v>2</v>
      </c>
      <c r="I42" s="30">
        <f t="shared" si="14"/>
        <v>800000</v>
      </c>
    </row>
    <row r="43" spans="2:9">
      <c r="B43" s="42" t="s">
        <v>67</v>
      </c>
      <c r="C43" s="49" t="s">
        <v>68</v>
      </c>
      <c r="D43" s="44" t="s">
        <v>51</v>
      </c>
      <c r="E43" s="55">
        <v>1</v>
      </c>
      <c r="F43" s="46"/>
      <c r="G43" s="46">
        <v>800000</v>
      </c>
      <c r="H43" s="55">
        <f t="shared" ref="H43" si="18">+H16</f>
        <v>2</v>
      </c>
      <c r="I43" s="30">
        <f t="shared" si="14"/>
        <v>1600000</v>
      </c>
    </row>
    <row r="44" spans="2:9" ht="25.5">
      <c r="B44" s="42" t="s">
        <v>69</v>
      </c>
      <c r="C44" s="43" t="s">
        <v>70</v>
      </c>
      <c r="D44" s="44" t="s">
        <v>30</v>
      </c>
      <c r="E44" s="44">
        <f>+$C$11</f>
        <v>4.5</v>
      </c>
      <c r="F44" s="46"/>
      <c r="G44" s="46">
        <v>860901.68951036001</v>
      </c>
      <c r="H44" s="55">
        <v>1</v>
      </c>
      <c r="I44" s="30">
        <f t="shared" si="14"/>
        <v>3874057.6027966202</v>
      </c>
    </row>
    <row r="45" spans="2:9" ht="25.5">
      <c r="B45" s="42" t="s">
        <v>71</v>
      </c>
      <c r="C45" s="43" t="s">
        <v>72</v>
      </c>
      <c r="D45" s="44" t="s">
        <v>30</v>
      </c>
      <c r="E45" s="44">
        <f>+$C$11</f>
        <v>4.5</v>
      </c>
      <c r="F45" s="46"/>
      <c r="G45" s="46">
        <v>1000000</v>
      </c>
      <c r="H45" s="55">
        <f t="shared" ref="H45" si="19">+H16</f>
        <v>2</v>
      </c>
      <c r="I45" s="30">
        <f t="shared" si="14"/>
        <v>9000000</v>
      </c>
    </row>
    <row r="46" spans="2:9">
      <c r="B46" s="16"/>
      <c r="C46" s="14" t="s">
        <v>73</v>
      </c>
      <c r="D46" s="34"/>
      <c r="E46" s="35"/>
      <c r="F46" s="36"/>
      <c r="G46" s="36"/>
      <c r="H46" s="35"/>
      <c r="I46" s="39">
        <f>SUM(I37:I45)</f>
        <v>24117807.602796622</v>
      </c>
    </row>
    <row r="47" spans="2:9">
      <c r="B47" s="51"/>
      <c r="C47" s="51"/>
      <c r="D47" s="51"/>
      <c r="E47" s="51"/>
      <c r="F47" s="51"/>
      <c r="G47" s="51"/>
      <c r="H47" s="51"/>
      <c r="I47" s="51"/>
    </row>
    <row r="48" spans="2:9">
      <c r="B48" s="18">
        <v>5</v>
      </c>
      <c r="C48" s="14" t="s">
        <v>74</v>
      </c>
      <c r="D48" s="19"/>
      <c r="E48" s="19"/>
      <c r="F48" s="19"/>
      <c r="G48" s="19"/>
      <c r="H48" s="19"/>
      <c r="I48" s="19"/>
    </row>
    <row r="49" spans="2:9" ht="12.75" customHeight="1">
      <c r="B49" s="23" t="s">
        <v>75</v>
      </c>
      <c r="C49" s="51" t="s">
        <v>76</v>
      </c>
      <c r="D49" s="64" t="s">
        <v>77</v>
      </c>
      <c r="E49" s="27">
        <v>1</v>
      </c>
      <c r="F49" s="65">
        <v>2.5999999999999998E-4</v>
      </c>
      <c r="G49" s="66"/>
      <c r="H49" s="67"/>
      <c r="I49" s="30">
        <f>+$E49*$F49*I$78</f>
        <v>751992.01141999988</v>
      </c>
    </row>
    <row r="50" spans="2:9">
      <c r="B50" s="23">
        <v>5.2</v>
      </c>
      <c r="C50" s="51" t="s">
        <v>78</v>
      </c>
      <c r="D50" s="64" t="s">
        <v>77</v>
      </c>
      <c r="E50" s="27">
        <v>1</v>
      </c>
      <c r="F50" s="65">
        <v>2.4000000000000001E-4</v>
      </c>
      <c r="G50" s="66"/>
      <c r="H50" s="67"/>
      <c r="I50" s="30">
        <f t="shared" ref="I50:I53" si="20">+$E50*$F50*I$78</f>
        <v>694146.47207999998</v>
      </c>
    </row>
    <row r="51" spans="2:9">
      <c r="B51" s="23">
        <v>5.3</v>
      </c>
      <c r="C51" s="51" t="s">
        <v>79</v>
      </c>
      <c r="D51" s="64" t="s">
        <v>77</v>
      </c>
      <c r="E51" s="27">
        <v>1</v>
      </c>
      <c r="F51" s="65">
        <v>3.2000000000000003E-4</v>
      </c>
      <c r="G51" s="66"/>
      <c r="H51" s="67"/>
      <c r="I51" s="30">
        <f t="shared" si="20"/>
        <v>925528.62944000005</v>
      </c>
    </row>
    <row r="52" spans="2:9">
      <c r="B52" s="23">
        <v>5.4</v>
      </c>
      <c r="C52" s="51" t="s">
        <v>80</v>
      </c>
      <c r="D52" s="64" t="s">
        <v>77</v>
      </c>
      <c r="E52" s="27">
        <v>1</v>
      </c>
      <c r="F52" s="65">
        <v>3.2000000000000003E-4</v>
      </c>
      <c r="G52" s="66"/>
      <c r="H52" s="67"/>
      <c r="I52" s="30">
        <f t="shared" si="20"/>
        <v>925528.62944000005</v>
      </c>
    </row>
    <row r="53" spans="2:9">
      <c r="B53" s="23">
        <v>5.5</v>
      </c>
      <c r="C53" s="51" t="s">
        <v>81</v>
      </c>
      <c r="D53" s="64" t="s">
        <v>77</v>
      </c>
      <c r="E53" s="27">
        <v>1</v>
      </c>
      <c r="F53" s="65">
        <v>2.1700000000000001E-3</v>
      </c>
      <c r="G53" s="66"/>
      <c r="H53" s="67"/>
      <c r="I53" s="30">
        <f t="shared" si="20"/>
        <v>6276241.0183899999</v>
      </c>
    </row>
    <row r="54" spans="2:9">
      <c r="B54" s="16"/>
      <c r="C54" s="14" t="s">
        <v>82</v>
      </c>
      <c r="D54" s="34"/>
      <c r="E54" s="35"/>
      <c r="F54" s="36"/>
      <c r="G54" s="36"/>
      <c r="H54" s="35"/>
      <c r="I54" s="39">
        <f>SUM(I49:I53)</f>
        <v>9573436.7607700005</v>
      </c>
    </row>
    <row r="55" spans="2:9">
      <c r="B55" s="51"/>
      <c r="C55" s="51"/>
      <c r="D55" s="51"/>
      <c r="E55" s="51"/>
      <c r="F55" s="51"/>
      <c r="G55" s="51"/>
      <c r="H55" s="51"/>
      <c r="I55" s="51"/>
    </row>
    <row r="56" spans="2:9">
      <c r="B56" s="18">
        <v>6</v>
      </c>
      <c r="C56" s="14" t="s">
        <v>83</v>
      </c>
      <c r="D56" s="19"/>
      <c r="E56" s="19"/>
      <c r="F56" s="19"/>
      <c r="G56" s="19"/>
      <c r="H56" s="19"/>
      <c r="I56" s="19"/>
    </row>
    <row r="57" spans="2:9">
      <c r="B57" s="64" t="s">
        <v>84</v>
      </c>
      <c r="C57" s="51" t="s">
        <v>85</v>
      </c>
      <c r="D57" s="64" t="s">
        <v>51</v>
      </c>
      <c r="E57" s="64">
        <v>1</v>
      </c>
      <c r="F57" s="70">
        <v>0.02</v>
      </c>
      <c r="G57" s="51"/>
      <c r="H57" s="51"/>
      <c r="I57" s="30">
        <f t="shared" ref="I57:I60" si="21">+$E57*$F57*I$78</f>
        <v>57845539.340000004</v>
      </c>
    </row>
    <row r="58" spans="2:9">
      <c r="B58" s="64" t="s">
        <v>86</v>
      </c>
      <c r="C58" s="51" t="s">
        <v>87</v>
      </c>
      <c r="D58" s="64" t="s">
        <v>51</v>
      </c>
      <c r="E58" s="64">
        <v>1</v>
      </c>
      <c r="F58" s="70">
        <v>0.01</v>
      </c>
      <c r="G58" s="51"/>
      <c r="H58" s="51"/>
      <c r="I58" s="30">
        <f t="shared" si="21"/>
        <v>28922769.670000002</v>
      </c>
    </row>
    <row r="59" spans="2:9">
      <c r="B59" s="64" t="s">
        <v>88</v>
      </c>
      <c r="C59" s="51" t="s">
        <v>89</v>
      </c>
      <c r="D59" s="64" t="s">
        <v>51</v>
      </c>
      <c r="E59" s="64">
        <v>1</v>
      </c>
      <c r="F59" s="70">
        <v>0.05</v>
      </c>
      <c r="G59" s="51"/>
      <c r="H59" s="51"/>
      <c r="I59" s="30">
        <f t="shared" si="21"/>
        <v>144613848.34999999</v>
      </c>
    </row>
    <row r="60" spans="2:9">
      <c r="B60" s="64" t="s">
        <v>90</v>
      </c>
      <c r="C60" s="51" t="s">
        <v>91</v>
      </c>
      <c r="D60" s="64" t="s">
        <v>51</v>
      </c>
      <c r="E60" s="64">
        <v>1</v>
      </c>
      <c r="F60" s="70">
        <v>0.02</v>
      </c>
      <c r="G60" s="51"/>
      <c r="H60" s="51"/>
      <c r="I60" s="30">
        <f t="shared" si="21"/>
        <v>57845539.340000004</v>
      </c>
    </row>
    <row r="61" spans="2:9">
      <c r="B61" s="16"/>
      <c r="C61" s="14" t="s">
        <v>92</v>
      </c>
      <c r="D61" s="34"/>
      <c r="E61" s="35"/>
      <c r="F61" s="35"/>
      <c r="G61" s="36"/>
      <c r="H61" s="36"/>
      <c r="I61" s="39">
        <f>SUM(I57:I60)</f>
        <v>289227696.70000005</v>
      </c>
    </row>
    <row r="62" spans="2:9">
      <c r="B62" s="51"/>
      <c r="C62" s="76"/>
      <c r="D62" s="51"/>
      <c r="E62" s="51"/>
      <c r="F62" s="51"/>
      <c r="G62" s="51"/>
      <c r="H62" s="51"/>
      <c r="I62" s="131"/>
    </row>
    <row r="63" spans="2:9">
      <c r="B63" s="51"/>
      <c r="C63" s="76"/>
      <c r="D63" s="51"/>
      <c r="E63" s="51"/>
      <c r="F63" s="79"/>
      <c r="G63" s="81" t="s">
        <v>93</v>
      </c>
      <c r="H63" s="139">
        <v>0.17730000000000001</v>
      </c>
      <c r="I63" s="82">
        <f>+H63*I73</f>
        <v>414618941.01641333</v>
      </c>
    </row>
    <row r="64" spans="2:9">
      <c r="B64" s="51"/>
      <c r="C64" s="76"/>
      <c r="D64" s="51"/>
      <c r="E64" s="51"/>
      <c r="F64" s="51"/>
      <c r="G64" s="83"/>
      <c r="H64" s="51"/>
      <c r="I64" s="144"/>
    </row>
    <row r="65" spans="2:9">
      <c r="B65" s="51"/>
      <c r="C65" s="76"/>
      <c r="D65" s="51"/>
      <c r="E65" s="51"/>
      <c r="F65" s="79"/>
      <c r="G65" s="81" t="s">
        <v>94</v>
      </c>
      <c r="H65" s="79">
        <v>0.05</v>
      </c>
      <c r="I65" s="85">
        <f>+H65*I73</f>
        <v>116925815.28945667</v>
      </c>
    </row>
    <row r="66" spans="2:9" s="33" customFormat="1">
      <c r="B66" s="51"/>
      <c r="C66" s="76"/>
      <c r="D66" s="51"/>
      <c r="E66" s="51"/>
      <c r="F66" s="86"/>
      <c r="G66" s="81"/>
      <c r="H66" s="86"/>
      <c r="I66" s="87"/>
    </row>
    <row r="67" spans="2:9" s="33" customFormat="1">
      <c r="B67" s="51"/>
      <c r="C67" s="76"/>
      <c r="D67" s="88"/>
      <c r="E67" s="88"/>
      <c r="F67" s="89"/>
      <c r="G67" s="81" t="s">
        <v>95</v>
      </c>
      <c r="H67" s="89">
        <f>H63+H65</f>
        <v>0.2273</v>
      </c>
      <c r="I67" s="85">
        <f>+ROUND(I63+I65,0)</f>
        <v>531544756</v>
      </c>
    </row>
    <row r="68" spans="2:9" s="33" customFormat="1">
      <c r="B68" s="51"/>
      <c r="C68" s="76"/>
      <c r="D68" s="88"/>
      <c r="E68" s="88"/>
      <c r="F68" s="80"/>
      <c r="G68" s="83"/>
      <c r="H68" s="89"/>
      <c r="I68" s="89"/>
    </row>
    <row r="69" spans="2:9" s="33" customFormat="1">
      <c r="B69" s="51"/>
      <c r="C69" s="76"/>
      <c r="D69" s="88"/>
      <c r="E69" s="88"/>
      <c r="F69" s="80"/>
      <c r="G69" s="81" t="s">
        <v>96</v>
      </c>
      <c r="H69" s="89">
        <v>0.19</v>
      </c>
      <c r="I69" s="85">
        <f>+ROUND(I65*0.19,0)</f>
        <v>22215905</v>
      </c>
    </row>
    <row r="70" spans="2:9" s="33" customFormat="1">
      <c r="B70" s="51"/>
      <c r="C70" s="76"/>
      <c r="D70" s="51"/>
      <c r="E70" s="51"/>
      <c r="F70" s="51"/>
      <c r="G70" s="83"/>
      <c r="H70" s="51"/>
      <c r="I70" s="87"/>
    </row>
    <row r="71" spans="2:9" s="33" customFormat="1">
      <c r="B71" s="51"/>
      <c r="C71" s="76"/>
      <c r="D71" s="51"/>
      <c r="E71" s="51"/>
      <c r="F71" s="51"/>
      <c r="G71" s="81" t="s">
        <v>97</v>
      </c>
      <c r="H71" s="51"/>
      <c r="I71" s="85">
        <f>+I67+I69</f>
        <v>553760661</v>
      </c>
    </row>
    <row r="72" spans="2:9" s="33" customFormat="1">
      <c r="B72" s="40"/>
      <c r="C72" s="40"/>
      <c r="D72" s="40"/>
      <c r="E72" s="40"/>
      <c r="F72" s="40"/>
      <c r="G72" s="40"/>
      <c r="H72" s="40"/>
      <c r="I72" s="142">
        <f>+H67+(H65*H69)+1</f>
        <v>1.2368000000000001</v>
      </c>
    </row>
    <row r="73" spans="2:9" s="33" customFormat="1">
      <c r="B73" s="40"/>
      <c r="C73" s="40"/>
      <c r="H73" s="127" t="s">
        <v>98</v>
      </c>
      <c r="I73" s="91">
        <f>+I78/I72</f>
        <v>2338516305.7891331</v>
      </c>
    </row>
    <row r="74" spans="2:9" s="33" customFormat="1">
      <c r="B74" s="40"/>
      <c r="C74" s="40"/>
      <c r="H74" s="127" t="s">
        <v>99</v>
      </c>
      <c r="I74" s="91">
        <f>+I63</f>
        <v>414618941.01641333</v>
      </c>
    </row>
    <row r="75" spans="2:9" s="33" customFormat="1">
      <c r="B75" s="40"/>
      <c r="C75" s="40"/>
      <c r="H75" s="127" t="s">
        <v>100</v>
      </c>
      <c r="I75" s="91">
        <f>+I65</f>
        <v>116925815.28945667</v>
      </c>
    </row>
    <row r="76" spans="2:9" s="33" customFormat="1">
      <c r="B76" s="40"/>
      <c r="C76" s="40"/>
      <c r="H76" s="127" t="s">
        <v>101</v>
      </c>
      <c r="I76" s="91">
        <f>+I69</f>
        <v>22215905</v>
      </c>
    </row>
    <row r="77" spans="2:9" s="33" customFormat="1">
      <c r="B77" s="40"/>
      <c r="C77" s="40"/>
      <c r="H77" s="128"/>
      <c r="I77" s="133"/>
    </row>
    <row r="78" spans="2:9" s="33" customFormat="1">
      <c r="B78" s="40"/>
      <c r="C78" s="40"/>
      <c r="H78" s="129" t="s">
        <v>102</v>
      </c>
      <c r="I78" s="93">
        <f>+'DETALLE PRESUPUESTO OFICIAL'!D106</f>
        <v>2892276967</v>
      </c>
    </row>
    <row r="79" spans="2:9" s="33" customFormat="1">
      <c r="B79" s="40"/>
      <c r="C79" s="40"/>
      <c r="D79" s="40"/>
      <c r="E79" s="40"/>
      <c r="F79" s="40"/>
      <c r="H79" s="40"/>
      <c r="I79" s="40"/>
    </row>
  </sheetData>
  <mergeCells count="5">
    <mergeCell ref="I11:I13"/>
    <mergeCell ref="C3:I3"/>
    <mergeCell ref="C5:I5"/>
    <mergeCell ref="C6:I6"/>
    <mergeCell ref="C7:I7"/>
  </mergeCells>
  <pageMargins left="0.7" right="0.7" top="0.75" bottom="0.75" header="0.3" footer="0.3"/>
  <pageSetup scale="2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</sheetPr>
  <dimension ref="B2:K79"/>
  <sheetViews>
    <sheetView view="pageBreakPreview" topLeftCell="A52" zoomScale="85" zoomScaleNormal="90" zoomScaleSheetLayoutView="85" workbookViewId="0">
      <selection activeCell="I64" sqref="I64"/>
    </sheetView>
  </sheetViews>
  <sheetFormatPr baseColWidth="10" defaultColWidth="11.42578125" defaultRowHeight="12.75"/>
  <cols>
    <col min="1" max="1" width="11.42578125" style="5"/>
    <col min="2" max="2" width="11.5703125" style="4" bestFit="1" customWidth="1"/>
    <col min="3" max="3" width="42" style="4" customWidth="1"/>
    <col min="4" max="4" width="13.5703125" style="4" customWidth="1"/>
    <col min="5" max="5" width="14.42578125" style="4" customWidth="1"/>
    <col min="6" max="6" width="18.42578125" style="4" customWidth="1"/>
    <col min="7" max="7" width="30.42578125" style="4" customWidth="1"/>
    <col min="8" max="8" width="14.28515625" style="4" customWidth="1"/>
    <col min="9" max="9" width="17.7109375" style="4" customWidth="1"/>
    <col min="10" max="11" width="11.42578125" style="4"/>
    <col min="12" max="16384" width="11.42578125" style="5"/>
  </cols>
  <sheetData>
    <row r="2" spans="2:9">
      <c r="B2" s="1"/>
      <c r="C2" s="1"/>
      <c r="D2" s="2"/>
      <c r="E2" s="2"/>
      <c r="F2" s="2"/>
      <c r="G2" s="3"/>
      <c r="H2" s="3"/>
      <c r="I2" s="3"/>
    </row>
    <row r="3" spans="2:9">
      <c r="B3" s="1"/>
      <c r="C3" s="155" t="s">
        <v>0</v>
      </c>
      <c r="D3" s="155"/>
      <c r="E3" s="155"/>
      <c r="F3" s="155"/>
      <c r="G3" s="155"/>
      <c r="H3" s="155"/>
      <c r="I3" s="155"/>
    </row>
    <row r="4" spans="2:9">
      <c r="B4" s="1"/>
      <c r="C4" s="1"/>
      <c r="D4" s="2"/>
      <c r="E4" s="2"/>
      <c r="F4" s="2"/>
      <c r="G4" s="3"/>
      <c r="H4" s="3"/>
      <c r="I4" s="3"/>
    </row>
    <row r="5" spans="2:9">
      <c r="B5" s="1"/>
      <c r="C5" s="155" t="s">
        <v>1</v>
      </c>
      <c r="D5" s="155"/>
      <c r="E5" s="155"/>
      <c r="F5" s="155"/>
      <c r="G5" s="155"/>
      <c r="H5" s="155"/>
      <c r="I5" s="155"/>
    </row>
    <row r="6" spans="2:9" ht="24.75" customHeight="1">
      <c r="B6" s="1"/>
      <c r="C6" s="156" t="s">
        <v>2</v>
      </c>
      <c r="D6" s="156"/>
      <c r="E6" s="156"/>
      <c r="F6" s="156"/>
      <c r="G6" s="156"/>
      <c r="H6" s="156"/>
      <c r="I6" s="156"/>
    </row>
    <row r="7" spans="2:9">
      <c r="B7" s="1"/>
      <c r="C7" s="155" t="s">
        <v>3</v>
      </c>
      <c r="D7" s="155"/>
      <c r="E7" s="155"/>
      <c r="F7" s="155"/>
      <c r="G7" s="155"/>
      <c r="H7" s="155"/>
      <c r="I7" s="155"/>
    </row>
    <row r="8" spans="2:9">
      <c r="B8" s="1"/>
      <c r="C8" s="136"/>
      <c r="D8" s="136"/>
      <c r="E8" s="136"/>
      <c r="F8" s="136"/>
      <c r="G8" s="136"/>
      <c r="H8" s="136"/>
      <c r="I8" s="136"/>
    </row>
    <row r="9" spans="2:9">
      <c r="B9" s="1"/>
      <c r="C9" s="136"/>
      <c r="D9" s="136"/>
      <c r="E9" s="136"/>
      <c r="F9" s="136"/>
      <c r="G9" s="136"/>
      <c r="H9" s="136"/>
      <c r="I9" s="136"/>
    </row>
    <row r="10" spans="2:9">
      <c r="D10" s="136"/>
      <c r="E10" s="136"/>
      <c r="F10" s="136"/>
      <c r="G10" s="136"/>
    </row>
    <row r="11" spans="2:9" ht="25.5">
      <c r="B11" s="136" t="s">
        <v>4</v>
      </c>
      <c r="C11" s="7">
        <v>4.5</v>
      </c>
      <c r="D11" s="8"/>
      <c r="E11" s="8"/>
      <c r="F11" s="8"/>
      <c r="G11" s="8"/>
      <c r="H11" s="9" t="s">
        <v>15</v>
      </c>
      <c r="I11" s="152" t="s">
        <v>21</v>
      </c>
    </row>
    <row r="12" spans="2:9" ht="40.5" customHeight="1">
      <c r="B12" s="12"/>
      <c r="C12" s="12"/>
      <c r="D12" s="12"/>
      <c r="E12" s="12"/>
      <c r="F12" s="13"/>
      <c r="G12" s="14" t="s">
        <v>22</v>
      </c>
      <c r="H12" s="9">
        <v>3</v>
      </c>
      <c r="I12" s="153"/>
    </row>
    <row r="13" spans="2:9" ht="26.25" customHeight="1">
      <c r="B13" s="16"/>
      <c r="C13" s="17" t="s">
        <v>23</v>
      </c>
      <c r="D13" s="9" t="s">
        <v>24</v>
      </c>
      <c r="E13" s="9" t="s">
        <v>4</v>
      </c>
      <c r="F13" s="9" t="s">
        <v>25</v>
      </c>
      <c r="G13" s="17" t="s">
        <v>26</v>
      </c>
      <c r="H13" s="9" t="s">
        <v>27</v>
      </c>
      <c r="I13" s="154"/>
    </row>
    <row r="14" spans="2:9">
      <c r="B14" s="18">
        <v>1</v>
      </c>
      <c r="C14" s="14" t="s">
        <v>28</v>
      </c>
      <c r="D14" s="19"/>
      <c r="E14" s="19"/>
      <c r="F14" s="19"/>
      <c r="G14" s="19"/>
      <c r="H14" s="19"/>
      <c r="I14" s="19"/>
    </row>
    <row r="15" spans="2:9">
      <c r="B15" s="23">
        <v>1.1000000000000001</v>
      </c>
      <c r="C15" s="24" t="s">
        <v>29</v>
      </c>
      <c r="D15" s="25" t="s">
        <v>30</v>
      </c>
      <c r="E15" s="25">
        <f t="shared" ref="E15:E20" si="0">+$C$11</f>
        <v>4.5</v>
      </c>
      <c r="F15" s="26">
        <v>1</v>
      </c>
      <c r="G15" s="27">
        <v>5000000</v>
      </c>
      <c r="H15" s="28">
        <v>1</v>
      </c>
      <c r="I15" s="30">
        <f>+$E15*$F15*$G15*H15</f>
        <v>22500000</v>
      </c>
    </row>
    <row r="16" spans="2:9" ht="16.5" customHeight="1">
      <c r="B16" s="23">
        <v>1.2</v>
      </c>
      <c r="C16" s="24" t="s">
        <v>31</v>
      </c>
      <c r="D16" s="25" t="s">
        <v>30</v>
      </c>
      <c r="E16" s="25">
        <f t="shared" si="0"/>
        <v>4.5</v>
      </c>
      <c r="F16" s="26">
        <v>1</v>
      </c>
      <c r="G16" s="27">
        <v>2500000</v>
      </c>
      <c r="H16" s="28">
        <f t="shared" ref="H16" si="1">+H12</f>
        <v>3</v>
      </c>
      <c r="I16" s="30">
        <f t="shared" ref="I16:I20" si="2">+$E16*$F16*$G16*H16</f>
        <v>33750000</v>
      </c>
    </row>
    <row r="17" spans="2:9" ht="17.25" customHeight="1">
      <c r="B17" s="23">
        <v>1.3</v>
      </c>
      <c r="C17" s="24" t="s">
        <v>32</v>
      </c>
      <c r="D17" s="25" t="s">
        <v>30</v>
      </c>
      <c r="E17" s="25">
        <f t="shared" si="0"/>
        <v>4.5</v>
      </c>
      <c r="F17" s="26">
        <v>1</v>
      </c>
      <c r="G17" s="27">
        <v>2000000</v>
      </c>
      <c r="H17" s="28">
        <v>1</v>
      </c>
      <c r="I17" s="30">
        <f t="shared" si="2"/>
        <v>9000000</v>
      </c>
    </row>
    <row r="18" spans="2:9" ht="18" customHeight="1">
      <c r="B18" s="23">
        <v>1.4</v>
      </c>
      <c r="C18" s="24" t="s">
        <v>33</v>
      </c>
      <c r="D18" s="25" t="s">
        <v>30</v>
      </c>
      <c r="E18" s="25">
        <f t="shared" si="0"/>
        <v>4.5</v>
      </c>
      <c r="F18" s="26">
        <v>1</v>
      </c>
      <c r="G18" s="27">
        <v>2000000</v>
      </c>
      <c r="H18" s="28">
        <v>1</v>
      </c>
      <c r="I18" s="30">
        <f t="shared" si="2"/>
        <v>9000000</v>
      </c>
    </row>
    <row r="19" spans="2:9" ht="20.25" customHeight="1">
      <c r="B19" s="23">
        <v>1.5</v>
      </c>
      <c r="C19" s="24" t="s">
        <v>34</v>
      </c>
      <c r="D19" s="25" t="s">
        <v>30</v>
      </c>
      <c r="E19" s="25">
        <f t="shared" si="0"/>
        <v>4.5</v>
      </c>
      <c r="F19" s="26">
        <v>1</v>
      </c>
      <c r="G19" s="27">
        <v>2000000</v>
      </c>
      <c r="H19" s="28">
        <v>1</v>
      </c>
      <c r="I19" s="30">
        <f t="shared" si="2"/>
        <v>9000000</v>
      </c>
    </row>
    <row r="20" spans="2:9" s="33" customFormat="1" ht="25.5">
      <c r="B20" s="23">
        <v>1.6</v>
      </c>
      <c r="C20" s="32" t="s">
        <v>35</v>
      </c>
      <c r="D20" s="25" t="s">
        <v>30</v>
      </c>
      <c r="E20" s="25">
        <f t="shared" si="0"/>
        <v>4.5</v>
      </c>
      <c r="F20" s="26">
        <v>1</v>
      </c>
      <c r="G20" s="27">
        <v>1750000</v>
      </c>
      <c r="H20" s="28">
        <v>1</v>
      </c>
      <c r="I20" s="30">
        <f t="shared" si="2"/>
        <v>7875000</v>
      </c>
    </row>
    <row r="21" spans="2:9" s="33" customFormat="1">
      <c r="B21" s="16"/>
      <c r="C21" s="14" t="s">
        <v>36</v>
      </c>
      <c r="D21" s="34"/>
      <c r="E21" s="34"/>
      <c r="F21" s="35"/>
      <c r="G21" s="36"/>
      <c r="H21" s="35"/>
      <c r="I21" s="39">
        <f>SUM(I15:I20)</f>
        <v>91125000</v>
      </c>
    </row>
    <row r="22" spans="2:9" s="33" customFormat="1">
      <c r="B22" s="40"/>
      <c r="C22" s="40"/>
      <c r="D22" s="40"/>
      <c r="E22" s="40"/>
      <c r="F22" s="40"/>
      <c r="G22" s="40"/>
      <c r="H22" s="40"/>
      <c r="I22" s="40"/>
    </row>
    <row r="23" spans="2:9" s="33" customFormat="1">
      <c r="B23" s="18">
        <v>2</v>
      </c>
      <c r="C23" s="14" t="s">
        <v>37</v>
      </c>
      <c r="D23" s="19"/>
      <c r="E23" s="19"/>
      <c r="F23" s="19"/>
      <c r="G23" s="19"/>
      <c r="H23" s="19"/>
      <c r="I23" s="19"/>
    </row>
    <row r="24" spans="2:9" s="33" customFormat="1">
      <c r="B24" s="42" t="s">
        <v>38</v>
      </c>
      <c r="C24" s="43" t="s">
        <v>39</v>
      </c>
      <c r="D24" s="44" t="s">
        <v>30</v>
      </c>
      <c r="E24" s="44">
        <f>+$C$11</f>
        <v>4.5</v>
      </c>
      <c r="F24" s="45"/>
      <c r="G24" s="46">
        <v>250000</v>
      </c>
      <c r="H24" s="45">
        <f t="shared" ref="H24" si="3">+H16</f>
        <v>3</v>
      </c>
      <c r="I24" s="30">
        <f>+$E24*$G24*H24</f>
        <v>3375000</v>
      </c>
    </row>
    <row r="25" spans="2:9" s="33" customFormat="1" ht="25.5">
      <c r="B25" s="42" t="s">
        <v>40</v>
      </c>
      <c r="C25" s="43" t="s">
        <v>41</v>
      </c>
      <c r="D25" s="44" t="s">
        <v>30</v>
      </c>
      <c r="E25" s="44">
        <f>+$C$11</f>
        <v>4.5</v>
      </c>
      <c r="F25" s="45"/>
      <c r="G25" s="46">
        <v>150000</v>
      </c>
      <c r="H25" s="45">
        <f t="shared" ref="H25" si="4">+H16</f>
        <v>3</v>
      </c>
      <c r="I25" s="30">
        <f t="shared" ref="I25:I27" si="5">+$E25*$G25*H25</f>
        <v>2025000</v>
      </c>
    </row>
    <row r="26" spans="2:9" s="33" customFormat="1">
      <c r="B26" s="42" t="s">
        <v>42</v>
      </c>
      <c r="C26" s="49" t="s">
        <v>43</v>
      </c>
      <c r="D26" s="44" t="s">
        <v>30</v>
      </c>
      <c r="E26" s="44">
        <f>+$C$11</f>
        <v>4.5</v>
      </c>
      <c r="F26" s="45"/>
      <c r="G26" s="46">
        <v>150000</v>
      </c>
      <c r="H26" s="45">
        <f t="shared" ref="H26" si="6">+H16</f>
        <v>3</v>
      </c>
      <c r="I26" s="30">
        <f t="shared" si="5"/>
        <v>2025000</v>
      </c>
    </row>
    <row r="27" spans="2:9" s="33" customFormat="1">
      <c r="B27" s="42" t="s">
        <v>44</v>
      </c>
      <c r="C27" s="49" t="s">
        <v>45</v>
      </c>
      <c r="D27" s="44" t="s">
        <v>30</v>
      </c>
      <c r="E27" s="44">
        <f>+$C$11</f>
        <v>4.5</v>
      </c>
      <c r="F27" s="45"/>
      <c r="G27" s="46">
        <v>200000</v>
      </c>
      <c r="H27" s="45">
        <f t="shared" ref="H27" si="7">+H16</f>
        <v>3</v>
      </c>
      <c r="I27" s="30">
        <f t="shared" si="5"/>
        <v>2700000</v>
      </c>
    </row>
    <row r="28" spans="2:9" s="33" customFormat="1">
      <c r="B28" s="16"/>
      <c r="C28" s="14" t="s">
        <v>46</v>
      </c>
      <c r="D28" s="34"/>
      <c r="E28" s="34"/>
      <c r="F28" s="35"/>
      <c r="G28" s="36"/>
      <c r="H28" s="35"/>
      <c r="I28" s="39">
        <f>SUM(I24:I27)</f>
        <v>10125000</v>
      </c>
    </row>
    <row r="29" spans="2:9" s="33" customFormat="1">
      <c r="B29" s="50"/>
      <c r="C29" s="51"/>
      <c r="D29" s="51"/>
      <c r="E29" s="51"/>
      <c r="F29" s="51"/>
      <c r="G29" s="51"/>
      <c r="H29" s="51"/>
      <c r="I29" s="51"/>
    </row>
    <row r="30" spans="2:9" s="33" customFormat="1">
      <c r="B30" s="18">
        <v>3</v>
      </c>
      <c r="C30" s="14" t="s">
        <v>47</v>
      </c>
      <c r="D30" s="19"/>
      <c r="E30" s="19"/>
      <c r="F30" s="19"/>
      <c r="G30" s="19"/>
      <c r="H30" s="19"/>
      <c r="I30" s="19"/>
    </row>
    <row r="31" spans="2:9" s="33" customFormat="1">
      <c r="B31" s="42">
        <v>3.1</v>
      </c>
      <c r="C31" s="43" t="s">
        <v>48</v>
      </c>
      <c r="D31" s="44" t="s">
        <v>30</v>
      </c>
      <c r="E31" s="44">
        <f>+$C$11</f>
        <v>4.5</v>
      </c>
      <c r="F31" s="46"/>
      <c r="G31" s="46">
        <v>250000</v>
      </c>
      <c r="H31" s="45">
        <f t="shared" ref="H31" si="8">+H16</f>
        <v>3</v>
      </c>
      <c r="I31" s="30">
        <f>+$E31*$G31*H31</f>
        <v>3375000</v>
      </c>
    </row>
    <row r="32" spans="2:9" s="33" customFormat="1">
      <c r="B32" s="42">
        <v>3.2</v>
      </c>
      <c r="C32" s="49" t="s">
        <v>49</v>
      </c>
      <c r="D32" s="44" t="s">
        <v>30</v>
      </c>
      <c r="E32" s="44">
        <f>+$C$11</f>
        <v>4.5</v>
      </c>
      <c r="F32" s="46"/>
      <c r="G32" s="46">
        <v>150000</v>
      </c>
      <c r="H32" s="45">
        <f t="shared" ref="H32" si="9">+H16+H15</f>
        <v>4</v>
      </c>
      <c r="I32" s="30">
        <f t="shared" ref="I32:I33" si="10">+$E32*$G32*H32</f>
        <v>2700000</v>
      </c>
    </row>
    <row r="33" spans="2:9">
      <c r="B33" s="42">
        <v>3.3</v>
      </c>
      <c r="C33" s="49" t="s">
        <v>50</v>
      </c>
      <c r="D33" s="44" t="s">
        <v>51</v>
      </c>
      <c r="E33" s="55">
        <v>1</v>
      </c>
      <c r="F33" s="46"/>
      <c r="G33" s="46">
        <v>400000</v>
      </c>
      <c r="H33" s="45">
        <f t="shared" ref="H33" si="11">+H16</f>
        <v>3</v>
      </c>
      <c r="I33" s="30">
        <f t="shared" si="10"/>
        <v>1200000</v>
      </c>
    </row>
    <row r="34" spans="2:9">
      <c r="B34" s="16"/>
      <c r="C34" s="14" t="s">
        <v>52</v>
      </c>
      <c r="D34" s="34"/>
      <c r="E34" s="35"/>
      <c r="F34" s="36"/>
      <c r="G34" s="36"/>
      <c r="H34" s="35"/>
      <c r="I34" s="39">
        <f>SUM(I31:I33)</f>
        <v>7275000</v>
      </c>
    </row>
    <row r="35" spans="2:9">
      <c r="B35" s="51"/>
      <c r="C35" s="51"/>
      <c r="D35" s="51"/>
      <c r="E35" s="51"/>
      <c r="F35" s="51"/>
      <c r="G35" s="51"/>
      <c r="H35" s="51"/>
      <c r="I35" s="51"/>
    </row>
    <row r="36" spans="2:9">
      <c r="B36" s="18">
        <v>4</v>
      </c>
      <c r="C36" s="14" t="s">
        <v>53</v>
      </c>
      <c r="D36" s="19"/>
      <c r="E36" s="19"/>
      <c r="F36" s="19"/>
      <c r="G36" s="19"/>
      <c r="H36" s="19"/>
      <c r="I36" s="19"/>
    </row>
    <row r="37" spans="2:9" ht="25.5">
      <c r="B37" s="42" t="s">
        <v>54</v>
      </c>
      <c r="C37" s="57" t="s">
        <v>55</v>
      </c>
      <c r="D37" s="58" t="s">
        <v>56</v>
      </c>
      <c r="E37" s="59">
        <v>0.05</v>
      </c>
      <c r="F37" s="46"/>
      <c r="G37" s="46"/>
      <c r="H37" s="60"/>
      <c r="I37" s="30">
        <f>+$E37*I$21</f>
        <v>4556250</v>
      </c>
    </row>
    <row r="38" spans="2:9" ht="38.25">
      <c r="B38" s="42" t="s">
        <v>57</v>
      </c>
      <c r="C38" s="63" t="s">
        <v>58</v>
      </c>
      <c r="D38" s="44" t="s">
        <v>30</v>
      </c>
      <c r="E38" s="44">
        <v>1</v>
      </c>
      <c r="F38" s="46"/>
      <c r="G38" s="46">
        <v>400000</v>
      </c>
      <c r="H38" s="55">
        <f t="shared" ref="H38" si="12">+H16</f>
        <v>3</v>
      </c>
      <c r="I38" s="30">
        <f>+$E38*$G38*H38</f>
        <v>1200000</v>
      </c>
    </row>
    <row r="39" spans="2:9">
      <c r="B39" s="42" t="s">
        <v>59</v>
      </c>
      <c r="C39" s="49" t="s">
        <v>60</v>
      </c>
      <c r="D39" s="44" t="s">
        <v>30</v>
      </c>
      <c r="E39" s="44">
        <f>+$C$11</f>
        <v>4.5</v>
      </c>
      <c r="F39" s="46"/>
      <c r="G39" s="46">
        <v>200000</v>
      </c>
      <c r="H39" s="55">
        <f t="shared" ref="H39" si="13">+H16</f>
        <v>3</v>
      </c>
      <c r="I39" s="30">
        <f t="shared" ref="I39:I45" si="14">+$E39*$G39*H39</f>
        <v>2700000</v>
      </c>
    </row>
    <row r="40" spans="2:9">
      <c r="B40" s="42" t="s">
        <v>61</v>
      </c>
      <c r="C40" s="49" t="s">
        <v>62</v>
      </c>
      <c r="D40" s="44" t="s">
        <v>30</v>
      </c>
      <c r="E40" s="44">
        <f>+$C$11</f>
        <v>4.5</v>
      </c>
      <c r="F40" s="46"/>
      <c r="G40" s="46">
        <v>150000</v>
      </c>
      <c r="H40" s="55">
        <f t="shared" ref="H40" si="15">+H16</f>
        <v>3</v>
      </c>
      <c r="I40" s="30">
        <f t="shared" si="14"/>
        <v>2025000</v>
      </c>
    </row>
    <row r="41" spans="2:9">
      <c r="B41" s="42" t="s">
        <v>63</v>
      </c>
      <c r="C41" s="49" t="s">
        <v>64</v>
      </c>
      <c r="D41" s="44" t="s">
        <v>30</v>
      </c>
      <c r="E41" s="44">
        <f>+$C$11</f>
        <v>4.5</v>
      </c>
      <c r="F41" s="46"/>
      <c r="G41" s="46">
        <v>100000</v>
      </c>
      <c r="H41" s="55">
        <f t="shared" ref="H41" si="16">+H16</f>
        <v>3</v>
      </c>
      <c r="I41" s="30">
        <f t="shared" si="14"/>
        <v>1350000</v>
      </c>
    </row>
    <row r="42" spans="2:9">
      <c r="B42" s="42" t="s">
        <v>65</v>
      </c>
      <c r="C42" s="49" t="s">
        <v>66</v>
      </c>
      <c r="D42" s="44" t="s">
        <v>51</v>
      </c>
      <c r="E42" s="55">
        <v>1</v>
      </c>
      <c r="F42" s="46"/>
      <c r="G42" s="46">
        <v>400000</v>
      </c>
      <c r="H42" s="55">
        <f t="shared" ref="H42" si="17">+H16</f>
        <v>3</v>
      </c>
      <c r="I42" s="30">
        <f t="shared" si="14"/>
        <v>1200000</v>
      </c>
    </row>
    <row r="43" spans="2:9">
      <c r="B43" s="42" t="s">
        <v>67</v>
      </c>
      <c r="C43" s="49" t="s">
        <v>68</v>
      </c>
      <c r="D43" s="44" t="s">
        <v>51</v>
      </c>
      <c r="E43" s="55">
        <v>1</v>
      </c>
      <c r="F43" s="46"/>
      <c r="G43" s="46">
        <v>800000</v>
      </c>
      <c r="H43" s="55">
        <f t="shared" ref="H43" si="18">+H16</f>
        <v>3</v>
      </c>
      <c r="I43" s="30">
        <f t="shared" si="14"/>
        <v>2400000</v>
      </c>
    </row>
    <row r="44" spans="2:9" ht="25.5">
      <c r="B44" s="42" t="s">
        <v>69</v>
      </c>
      <c r="C44" s="43" t="s">
        <v>70</v>
      </c>
      <c r="D44" s="44" t="s">
        <v>30</v>
      </c>
      <c r="E44" s="44">
        <f>+$C$11</f>
        <v>4.5</v>
      </c>
      <c r="F44" s="46"/>
      <c r="G44" s="46">
        <v>847010.81748716161</v>
      </c>
      <c r="H44" s="55">
        <v>1</v>
      </c>
      <c r="I44" s="30">
        <f t="shared" si="14"/>
        <v>3811548.6786922272</v>
      </c>
    </row>
    <row r="45" spans="2:9" ht="25.5">
      <c r="B45" s="42" t="s">
        <v>71</v>
      </c>
      <c r="C45" s="43" t="s">
        <v>72</v>
      </c>
      <c r="D45" s="44" t="s">
        <v>30</v>
      </c>
      <c r="E45" s="44">
        <f>+$C$11</f>
        <v>4.5</v>
      </c>
      <c r="F45" s="46"/>
      <c r="G45" s="46">
        <v>1000000</v>
      </c>
      <c r="H45" s="55">
        <f t="shared" ref="H45" si="19">+H16</f>
        <v>3</v>
      </c>
      <c r="I45" s="30">
        <f t="shared" si="14"/>
        <v>13500000</v>
      </c>
    </row>
    <row r="46" spans="2:9">
      <c r="B46" s="16"/>
      <c r="C46" s="14" t="s">
        <v>73</v>
      </c>
      <c r="D46" s="34"/>
      <c r="E46" s="35"/>
      <c r="F46" s="36"/>
      <c r="G46" s="36"/>
      <c r="H46" s="35"/>
      <c r="I46" s="39">
        <f>SUM(I37:I45)</f>
        <v>32742798.678692229</v>
      </c>
    </row>
    <row r="47" spans="2:9">
      <c r="B47" s="51"/>
      <c r="C47" s="51"/>
      <c r="D47" s="51"/>
      <c r="E47" s="51"/>
      <c r="F47" s="51"/>
      <c r="G47" s="51"/>
      <c r="H47" s="51"/>
      <c r="I47" s="51"/>
    </row>
    <row r="48" spans="2:9">
      <c r="B48" s="18">
        <v>5</v>
      </c>
      <c r="C48" s="14" t="s">
        <v>74</v>
      </c>
      <c r="D48" s="19"/>
      <c r="E48" s="19"/>
      <c r="F48" s="19"/>
      <c r="G48" s="19"/>
      <c r="H48" s="19"/>
      <c r="I48" s="19"/>
    </row>
    <row r="49" spans="2:9" ht="12.75" customHeight="1">
      <c r="B49" s="23" t="s">
        <v>75</v>
      </c>
      <c r="C49" s="51" t="s">
        <v>76</v>
      </c>
      <c r="D49" s="64" t="s">
        <v>77</v>
      </c>
      <c r="E49" s="27">
        <v>1</v>
      </c>
      <c r="F49" s="65">
        <v>2.5999999999999998E-4</v>
      </c>
      <c r="G49" s="66"/>
      <c r="H49" s="67"/>
      <c r="I49" s="30">
        <f>+$E49*$F49*I$78</f>
        <v>965794.85781999992</v>
      </c>
    </row>
    <row r="50" spans="2:9">
      <c r="B50" s="23">
        <v>5.2</v>
      </c>
      <c r="C50" s="51" t="s">
        <v>78</v>
      </c>
      <c r="D50" s="64" t="s">
        <v>77</v>
      </c>
      <c r="E50" s="27">
        <v>1</v>
      </c>
      <c r="F50" s="65">
        <v>2.4000000000000001E-4</v>
      </c>
      <c r="G50" s="66"/>
      <c r="H50" s="67"/>
      <c r="I50" s="30">
        <f t="shared" ref="I50:I53" si="20">+$E50*$F50*I$78</f>
        <v>891502.94568</v>
      </c>
    </row>
    <row r="51" spans="2:9">
      <c r="B51" s="23">
        <v>5.3</v>
      </c>
      <c r="C51" s="51" t="s">
        <v>79</v>
      </c>
      <c r="D51" s="64" t="s">
        <v>77</v>
      </c>
      <c r="E51" s="27">
        <v>1</v>
      </c>
      <c r="F51" s="65">
        <v>3.2000000000000003E-4</v>
      </c>
      <c r="G51" s="66"/>
      <c r="H51" s="67"/>
      <c r="I51" s="30">
        <f t="shared" si="20"/>
        <v>1188670.59424</v>
      </c>
    </row>
    <row r="52" spans="2:9">
      <c r="B52" s="23">
        <v>5.4</v>
      </c>
      <c r="C52" s="51" t="s">
        <v>80</v>
      </c>
      <c r="D52" s="64" t="s">
        <v>77</v>
      </c>
      <c r="E52" s="27">
        <v>1</v>
      </c>
      <c r="F52" s="65">
        <v>3.2000000000000003E-4</v>
      </c>
      <c r="G52" s="66"/>
      <c r="H52" s="67"/>
      <c r="I52" s="30">
        <f t="shared" si="20"/>
        <v>1188670.59424</v>
      </c>
    </row>
    <row r="53" spans="2:9">
      <c r="B53" s="23">
        <v>5.5</v>
      </c>
      <c r="C53" s="51" t="s">
        <v>81</v>
      </c>
      <c r="D53" s="64" t="s">
        <v>77</v>
      </c>
      <c r="E53" s="27">
        <v>1</v>
      </c>
      <c r="F53" s="65">
        <v>2.1700000000000001E-3</v>
      </c>
      <c r="G53" s="66"/>
      <c r="H53" s="67"/>
      <c r="I53" s="30">
        <f t="shared" si="20"/>
        <v>8060672.4671900002</v>
      </c>
    </row>
    <row r="54" spans="2:9">
      <c r="B54" s="16"/>
      <c r="C54" s="14" t="s">
        <v>82</v>
      </c>
      <c r="D54" s="34"/>
      <c r="E54" s="35"/>
      <c r="F54" s="36"/>
      <c r="G54" s="36"/>
      <c r="H54" s="35"/>
      <c r="I54" s="39">
        <f>SUM(I49:I53)</f>
        <v>12295311.459169999</v>
      </c>
    </row>
    <row r="55" spans="2:9">
      <c r="B55" s="51"/>
      <c r="C55" s="51"/>
      <c r="D55" s="51"/>
      <c r="E55" s="51"/>
      <c r="F55" s="51"/>
      <c r="G55" s="51"/>
      <c r="H55" s="51"/>
      <c r="I55" s="51"/>
    </row>
    <row r="56" spans="2:9">
      <c r="B56" s="18">
        <v>6</v>
      </c>
      <c r="C56" s="14" t="s">
        <v>83</v>
      </c>
      <c r="D56" s="19"/>
      <c r="E56" s="19"/>
      <c r="F56" s="19"/>
      <c r="G56" s="19"/>
      <c r="H56" s="19"/>
      <c r="I56" s="19"/>
    </row>
    <row r="57" spans="2:9">
      <c r="B57" s="64" t="s">
        <v>84</v>
      </c>
      <c r="C57" s="51" t="s">
        <v>85</v>
      </c>
      <c r="D57" s="64" t="s">
        <v>51</v>
      </c>
      <c r="E57" s="64">
        <v>1</v>
      </c>
      <c r="F57" s="70">
        <v>0.02</v>
      </c>
      <c r="G57" s="51"/>
      <c r="H57" s="51"/>
      <c r="I57" s="30">
        <f t="shared" ref="I57:I60" si="21">+$E57*$F57*I$78</f>
        <v>74291912.140000001</v>
      </c>
    </row>
    <row r="58" spans="2:9">
      <c r="B58" s="64" t="s">
        <v>86</v>
      </c>
      <c r="C58" s="51" t="s">
        <v>87</v>
      </c>
      <c r="D58" s="64" t="s">
        <v>51</v>
      </c>
      <c r="E58" s="64">
        <v>1</v>
      </c>
      <c r="F58" s="70">
        <v>0.01</v>
      </c>
      <c r="G58" s="51"/>
      <c r="H58" s="51"/>
      <c r="I58" s="30">
        <f t="shared" si="21"/>
        <v>37145956.07</v>
      </c>
    </row>
    <row r="59" spans="2:9">
      <c r="B59" s="64" t="s">
        <v>88</v>
      </c>
      <c r="C59" s="51" t="s">
        <v>89</v>
      </c>
      <c r="D59" s="64" t="s">
        <v>51</v>
      </c>
      <c r="E59" s="64">
        <v>1</v>
      </c>
      <c r="F59" s="70">
        <v>0.05</v>
      </c>
      <c r="G59" s="51"/>
      <c r="H59" s="51"/>
      <c r="I59" s="30">
        <f t="shared" si="21"/>
        <v>185729780.35000002</v>
      </c>
    </row>
    <row r="60" spans="2:9">
      <c r="B60" s="64" t="s">
        <v>90</v>
      </c>
      <c r="C60" s="51" t="s">
        <v>91</v>
      </c>
      <c r="D60" s="64" t="s">
        <v>51</v>
      </c>
      <c r="E60" s="64">
        <v>1</v>
      </c>
      <c r="F60" s="70">
        <v>0.02</v>
      </c>
      <c r="G60" s="51"/>
      <c r="H60" s="51"/>
      <c r="I60" s="30">
        <f t="shared" si="21"/>
        <v>74291912.140000001</v>
      </c>
    </row>
    <row r="61" spans="2:9">
      <c r="B61" s="16"/>
      <c r="C61" s="14" t="s">
        <v>92</v>
      </c>
      <c r="D61" s="34"/>
      <c r="E61" s="35"/>
      <c r="F61" s="35"/>
      <c r="G61" s="36"/>
      <c r="H61" s="36"/>
      <c r="I61" s="39">
        <f>SUM(I57:I60)</f>
        <v>371459560.70000005</v>
      </c>
    </row>
    <row r="62" spans="2:9">
      <c r="B62" s="51"/>
      <c r="C62" s="76"/>
      <c r="D62" s="51"/>
      <c r="E62" s="51"/>
      <c r="F62" s="51"/>
      <c r="G62" s="51"/>
      <c r="H62" s="51"/>
      <c r="I62" s="131"/>
    </row>
    <row r="63" spans="2:9">
      <c r="B63" s="51"/>
      <c r="C63" s="76"/>
      <c r="D63" s="51"/>
      <c r="E63" s="51"/>
      <c r="F63" s="79"/>
      <c r="G63" s="81" t="s">
        <v>93</v>
      </c>
      <c r="H63" s="139">
        <v>0.1744</v>
      </c>
      <c r="I63" s="82">
        <f>+H63*I73</f>
        <v>525022671.09230894</v>
      </c>
    </row>
    <row r="64" spans="2:9">
      <c r="B64" s="51"/>
      <c r="C64" s="76"/>
      <c r="D64" s="51"/>
      <c r="E64" s="51"/>
      <c r="F64" s="51"/>
      <c r="G64" s="83"/>
      <c r="H64" s="51"/>
      <c r="I64" s="144"/>
    </row>
    <row r="65" spans="2:9">
      <c r="B65" s="51"/>
      <c r="C65" s="76"/>
      <c r="D65" s="51"/>
      <c r="E65" s="51"/>
      <c r="F65" s="79"/>
      <c r="G65" s="81" t="s">
        <v>94</v>
      </c>
      <c r="H65" s="79">
        <v>0.05</v>
      </c>
      <c r="I65" s="85">
        <f>+H65*I73</f>
        <v>150522554.78563902</v>
      </c>
    </row>
    <row r="66" spans="2:9" s="33" customFormat="1">
      <c r="B66" s="51"/>
      <c r="C66" s="76"/>
      <c r="D66" s="51"/>
      <c r="E66" s="51"/>
      <c r="F66" s="86"/>
      <c r="G66" s="81"/>
      <c r="H66" s="86"/>
      <c r="I66" s="87"/>
    </row>
    <row r="67" spans="2:9" s="33" customFormat="1">
      <c r="B67" s="51"/>
      <c r="C67" s="76"/>
      <c r="D67" s="88"/>
      <c r="E67" s="88"/>
      <c r="F67" s="89"/>
      <c r="G67" s="81" t="s">
        <v>95</v>
      </c>
      <c r="H67" s="89">
        <f>H63+H65</f>
        <v>0.22439999999999999</v>
      </c>
      <c r="I67" s="85">
        <f>+ROUND(I63+I65,0)</f>
        <v>675545226</v>
      </c>
    </row>
    <row r="68" spans="2:9" s="33" customFormat="1">
      <c r="B68" s="51"/>
      <c r="C68" s="76"/>
      <c r="D68" s="88"/>
      <c r="E68" s="88"/>
      <c r="F68" s="80"/>
      <c r="G68" s="83"/>
      <c r="H68" s="89"/>
      <c r="I68" s="89"/>
    </row>
    <row r="69" spans="2:9" s="33" customFormat="1">
      <c r="B69" s="51"/>
      <c r="C69" s="76"/>
      <c r="D69" s="88"/>
      <c r="E69" s="88"/>
      <c r="F69" s="80"/>
      <c r="G69" s="81" t="s">
        <v>96</v>
      </c>
      <c r="H69" s="89">
        <v>0.19</v>
      </c>
      <c r="I69" s="85">
        <f>+ROUND(I65*0.19,0)</f>
        <v>28599285</v>
      </c>
    </row>
    <row r="70" spans="2:9" s="33" customFormat="1">
      <c r="B70" s="51"/>
      <c r="C70" s="76"/>
      <c r="D70" s="51"/>
      <c r="E70" s="51"/>
      <c r="F70" s="51"/>
      <c r="G70" s="83"/>
      <c r="H70" s="51"/>
      <c r="I70" s="87"/>
    </row>
    <row r="71" spans="2:9" s="33" customFormat="1">
      <c r="B71" s="51"/>
      <c r="C71" s="76"/>
      <c r="D71" s="51"/>
      <c r="E71" s="51"/>
      <c r="F71" s="51"/>
      <c r="G71" s="81" t="s">
        <v>97</v>
      </c>
      <c r="H71" s="51"/>
      <c r="I71" s="85">
        <f>+I67+I69</f>
        <v>704144511</v>
      </c>
    </row>
    <row r="72" spans="2:9" s="33" customFormat="1">
      <c r="B72" s="40"/>
      <c r="C72" s="40"/>
      <c r="D72" s="40"/>
      <c r="E72" s="40"/>
      <c r="F72" s="40"/>
      <c r="G72" s="40"/>
      <c r="H72" s="40"/>
      <c r="I72" s="142">
        <f>+H67+(H65*H69)+1</f>
        <v>1.2339</v>
      </c>
    </row>
    <row r="73" spans="2:9" s="33" customFormat="1">
      <c r="B73" s="40"/>
      <c r="C73" s="40"/>
      <c r="H73" s="127" t="s">
        <v>98</v>
      </c>
      <c r="I73" s="91">
        <f>+I78/I72</f>
        <v>3010451095.7127805</v>
      </c>
    </row>
    <row r="74" spans="2:9" s="33" customFormat="1">
      <c r="B74" s="40"/>
      <c r="C74" s="40"/>
      <c r="H74" s="127" t="s">
        <v>99</v>
      </c>
      <c r="I74" s="91">
        <f>+I63</f>
        <v>525022671.09230894</v>
      </c>
    </row>
    <row r="75" spans="2:9" s="33" customFormat="1">
      <c r="B75" s="40"/>
      <c r="C75" s="40"/>
      <c r="H75" s="127" t="s">
        <v>100</v>
      </c>
      <c r="I75" s="91">
        <f>+I65</f>
        <v>150522554.78563902</v>
      </c>
    </row>
    <row r="76" spans="2:9" s="33" customFormat="1">
      <c r="B76" s="40"/>
      <c r="C76" s="40"/>
      <c r="H76" s="127" t="s">
        <v>101</v>
      </c>
      <c r="I76" s="91">
        <f>+I69</f>
        <v>28599285</v>
      </c>
    </row>
    <row r="77" spans="2:9" s="33" customFormat="1">
      <c r="B77" s="40"/>
      <c r="C77" s="40"/>
      <c r="H77" s="128"/>
      <c r="I77" s="133">
        <f>+SUM(I73:I76)</f>
        <v>3714595606.5907283</v>
      </c>
    </row>
    <row r="78" spans="2:9" s="33" customFormat="1">
      <c r="B78" s="40"/>
      <c r="C78" s="40"/>
      <c r="H78" s="129" t="s">
        <v>102</v>
      </c>
      <c r="I78" s="93">
        <f>+'DETALLE PRESUPUESTO OFICIAL'!D118</f>
        <v>3714595607</v>
      </c>
    </row>
    <row r="79" spans="2:9" s="33" customFormat="1">
      <c r="B79" s="40"/>
      <c r="C79" s="40"/>
      <c r="D79" s="40"/>
      <c r="E79" s="40"/>
      <c r="F79" s="40"/>
      <c r="H79" s="40"/>
      <c r="I79" s="40"/>
    </row>
  </sheetData>
  <mergeCells count="5">
    <mergeCell ref="I11:I13"/>
    <mergeCell ref="C3:I3"/>
    <mergeCell ref="C5:I5"/>
    <mergeCell ref="C6:I6"/>
    <mergeCell ref="C7:I7"/>
  </mergeCells>
  <pageMargins left="0.7" right="0.7" top="0.75" bottom="0.75" header="0.3" footer="0.3"/>
  <pageSetup scale="2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</sheetPr>
  <dimension ref="B2:I79"/>
  <sheetViews>
    <sheetView view="pageBreakPreview" topLeftCell="A52" zoomScale="70" zoomScaleNormal="90" zoomScaleSheetLayoutView="70" workbookViewId="0">
      <selection activeCell="I72" sqref="I72"/>
    </sheetView>
  </sheetViews>
  <sheetFormatPr baseColWidth="10" defaultColWidth="11.42578125" defaultRowHeight="12.75"/>
  <cols>
    <col min="1" max="1" width="11.42578125" style="5"/>
    <col min="2" max="2" width="11.5703125" style="4" bestFit="1" customWidth="1"/>
    <col min="3" max="3" width="42" style="4" customWidth="1"/>
    <col min="4" max="4" width="13.5703125" style="4" customWidth="1"/>
    <col min="5" max="5" width="14.42578125" style="4" customWidth="1"/>
    <col min="6" max="6" width="18.42578125" style="4" customWidth="1"/>
    <col min="7" max="7" width="30.42578125" style="4" customWidth="1"/>
    <col min="8" max="8" width="14.28515625" style="4" customWidth="1"/>
    <col min="9" max="9" width="17.140625" style="4" customWidth="1"/>
    <col min="10" max="16384" width="11.42578125" style="5"/>
  </cols>
  <sheetData>
    <row r="2" spans="2:9">
      <c r="B2" s="1"/>
      <c r="C2" s="1"/>
      <c r="D2" s="2"/>
      <c r="E2" s="2"/>
      <c r="F2" s="2"/>
      <c r="G2" s="3"/>
      <c r="H2" s="3"/>
      <c r="I2" s="3"/>
    </row>
    <row r="3" spans="2:9">
      <c r="B3" s="1"/>
      <c r="C3" s="155" t="s">
        <v>0</v>
      </c>
      <c r="D3" s="155"/>
      <c r="E3" s="155"/>
      <c r="F3" s="155"/>
      <c r="G3" s="155"/>
      <c r="H3" s="155"/>
      <c r="I3" s="155"/>
    </row>
    <row r="4" spans="2:9">
      <c r="B4" s="1"/>
      <c r="C4" s="1"/>
      <c r="D4" s="2"/>
      <c r="E4" s="2"/>
      <c r="F4" s="2"/>
      <c r="G4" s="3"/>
      <c r="H4" s="3"/>
      <c r="I4" s="3"/>
    </row>
    <row r="5" spans="2:9">
      <c r="B5" s="1"/>
      <c r="C5" s="155" t="s">
        <v>1</v>
      </c>
      <c r="D5" s="155"/>
      <c r="E5" s="155"/>
      <c r="F5" s="155"/>
      <c r="G5" s="155"/>
      <c r="H5" s="155"/>
      <c r="I5" s="155"/>
    </row>
    <row r="6" spans="2:9" ht="24.75" customHeight="1">
      <c r="B6" s="1"/>
      <c r="C6" s="156" t="s">
        <v>2</v>
      </c>
      <c r="D6" s="156"/>
      <c r="E6" s="156"/>
      <c r="F6" s="156"/>
      <c r="G6" s="156"/>
      <c r="H6" s="156"/>
      <c r="I6" s="156"/>
    </row>
    <row r="7" spans="2:9">
      <c r="B7" s="1"/>
      <c r="C7" s="155" t="s">
        <v>3</v>
      </c>
      <c r="D7" s="155"/>
      <c r="E7" s="155"/>
      <c r="F7" s="155"/>
      <c r="G7" s="155"/>
      <c r="H7" s="155"/>
      <c r="I7" s="155"/>
    </row>
    <row r="8" spans="2:9">
      <c r="B8" s="1"/>
      <c r="C8" s="136"/>
      <c r="D8" s="136"/>
      <c r="E8" s="136"/>
      <c r="F8" s="136"/>
      <c r="G8" s="136"/>
      <c r="H8" s="136"/>
      <c r="I8" s="136"/>
    </row>
    <row r="9" spans="2:9">
      <c r="B9" s="1"/>
      <c r="C9" s="136"/>
      <c r="D9" s="136"/>
      <c r="E9" s="136"/>
      <c r="F9" s="136"/>
      <c r="G9" s="136"/>
      <c r="H9" s="136"/>
      <c r="I9" s="136"/>
    </row>
    <row r="10" spans="2:9">
      <c r="D10" s="136"/>
      <c r="E10" s="136"/>
      <c r="F10" s="136"/>
      <c r="G10" s="136"/>
    </row>
    <row r="11" spans="2:9" ht="25.5">
      <c r="B11" s="136" t="s">
        <v>4</v>
      </c>
      <c r="C11" s="7">
        <v>4.5</v>
      </c>
      <c r="D11" s="8"/>
      <c r="E11" s="8"/>
      <c r="F11" s="8"/>
      <c r="G11" s="8"/>
      <c r="H11" s="9" t="s">
        <v>16</v>
      </c>
      <c r="I11" s="152" t="s">
        <v>21</v>
      </c>
    </row>
    <row r="12" spans="2:9" ht="40.5" customHeight="1">
      <c r="B12" s="12"/>
      <c r="C12" s="12"/>
      <c r="D12" s="12"/>
      <c r="E12" s="12"/>
      <c r="F12" s="13"/>
      <c r="G12" s="14" t="s">
        <v>22</v>
      </c>
      <c r="H12" s="9">
        <v>2</v>
      </c>
      <c r="I12" s="153"/>
    </row>
    <row r="13" spans="2:9" ht="26.25" customHeight="1">
      <c r="B13" s="16"/>
      <c r="C13" s="17" t="s">
        <v>23</v>
      </c>
      <c r="D13" s="9" t="s">
        <v>24</v>
      </c>
      <c r="E13" s="9" t="s">
        <v>4</v>
      </c>
      <c r="F13" s="9" t="s">
        <v>25</v>
      </c>
      <c r="G13" s="17" t="s">
        <v>26</v>
      </c>
      <c r="H13" s="9" t="s">
        <v>27</v>
      </c>
      <c r="I13" s="154"/>
    </row>
    <row r="14" spans="2:9">
      <c r="B14" s="18">
        <v>1</v>
      </c>
      <c r="C14" s="14" t="s">
        <v>28</v>
      </c>
      <c r="D14" s="19"/>
      <c r="E14" s="19"/>
      <c r="F14" s="19"/>
      <c r="G14" s="19"/>
      <c r="H14" s="19"/>
      <c r="I14" s="19"/>
    </row>
    <row r="15" spans="2:9">
      <c r="B15" s="23">
        <v>1.1000000000000001</v>
      </c>
      <c r="C15" s="24" t="s">
        <v>29</v>
      </c>
      <c r="D15" s="25" t="s">
        <v>30</v>
      </c>
      <c r="E15" s="25">
        <f t="shared" ref="E15:E20" si="0">+$C$11</f>
        <v>4.5</v>
      </c>
      <c r="F15" s="26">
        <v>1</v>
      </c>
      <c r="G15" s="27">
        <v>5000000</v>
      </c>
      <c r="H15" s="28">
        <v>1</v>
      </c>
      <c r="I15" s="30">
        <f>+$E15*$F15*$G15*H15</f>
        <v>22500000</v>
      </c>
    </row>
    <row r="16" spans="2:9" ht="16.5" customHeight="1">
      <c r="B16" s="23">
        <v>1.2</v>
      </c>
      <c r="C16" s="24" t="s">
        <v>31</v>
      </c>
      <c r="D16" s="25" t="s">
        <v>30</v>
      </c>
      <c r="E16" s="25">
        <f t="shared" si="0"/>
        <v>4.5</v>
      </c>
      <c r="F16" s="26">
        <v>1</v>
      </c>
      <c r="G16" s="27">
        <v>2500000</v>
      </c>
      <c r="H16" s="28">
        <f t="shared" ref="H16" si="1">+H12</f>
        <v>2</v>
      </c>
      <c r="I16" s="30">
        <f t="shared" ref="I16:I20" si="2">+$E16*$F16*$G16*H16</f>
        <v>22500000</v>
      </c>
    </row>
    <row r="17" spans="2:9" ht="17.25" customHeight="1">
      <c r="B17" s="23">
        <v>1.3</v>
      </c>
      <c r="C17" s="24" t="s">
        <v>32</v>
      </c>
      <c r="D17" s="25" t="s">
        <v>30</v>
      </c>
      <c r="E17" s="25">
        <f t="shared" si="0"/>
        <v>4.5</v>
      </c>
      <c r="F17" s="26">
        <v>1</v>
      </c>
      <c r="G17" s="27">
        <v>2000000</v>
      </c>
      <c r="H17" s="28">
        <v>1</v>
      </c>
      <c r="I17" s="30">
        <f t="shared" si="2"/>
        <v>9000000</v>
      </c>
    </row>
    <row r="18" spans="2:9" ht="18" customHeight="1">
      <c r="B18" s="23">
        <v>1.4</v>
      </c>
      <c r="C18" s="24" t="s">
        <v>33</v>
      </c>
      <c r="D18" s="25" t="s">
        <v>30</v>
      </c>
      <c r="E18" s="25">
        <f t="shared" si="0"/>
        <v>4.5</v>
      </c>
      <c r="F18" s="26">
        <v>1</v>
      </c>
      <c r="G18" s="27">
        <v>2000000</v>
      </c>
      <c r="H18" s="28">
        <v>1</v>
      </c>
      <c r="I18" s="30">
        <f t="shared" si="2"/>
        <v>9000000</v>
      </c>
    </row>
    <row r="19" spans="2:9" ht="20.25" customHeight="1">
      <c r="B19" s="23">
        <v>1.5</v>
      </c>
      <c r="C19" s="24" t="s">
        <v>34</v>
      </c>
      <c r="D19" s="25" t="s">
        <v>30</v>
      </c>
      <c r="E19" s="25">
        <f t="shared" si="0"/>
        <v>4.5</v>
      </c>
      <c r="F19" s="26">
        <v>1</v>
      </c>
      <c r="G19" s="27">
        <v>2000000</v>
      </c>
      <c r="H19" s="28">
        <v>1</v>
      </c>
      <c r="I19" s="30">
        <f t="shared" si="2"/>
        <v>9000000</v>
      </c>
    </row>
    <row r="20" spans="2:9" s="33" customFormat="1" ht="25.5">
      <c r="B20" s="23">
        <v>1.6</v>
      </c>
      <c r="C20" s="32" t="s">
        <v>35</v>
      </c>
      <c r="D20" s="25" t="s">
        <v>30</v>
      </c>
      <c r="E20" s="25">
        <f t="shared" si="0"/>
        <v>4.5</v>
      </c>
      <c r="F20" s="26">
        <v>1</v>
      </c>
      <c r="G20" s="27">
        <v>1750000</v>
      </c>
      <c r="H20" s="28">
        <v>1</v>
      </c>
      <c r="I20" s="30">
        <f t="shared" si="2"/>
        <v>7875000</v>
      </c>
    </row>
    <row r="21" spans="2:9" s="33" customFormat="1">
      <c r="B21" s="16"/>
      <c r="C21" s="14" t="s">
        <v>36</v>
      </c>
      <c r="D21" s="34"/>
      <c r="E21" s="34"/>
      <c r="F21" s="35"/>
      <c r="G21" s="36"/>
      <c r="H21" s="35"/>
      <c r="I21" s="39">
        <f>SUM(I15:I20)</f>
        <v>79875000</v>
      </c>
    </row>
    <row r="22" spans="2:9" s="33" customFormat="1">
      <c r="B22" s="40"/>
      <c r="C22" s="40"/>
      <c r="D22" s="40"/>
      <c r="E22" s="40"/>
      <c r="F22" s="40"/>
      <c r="G22" s="40"/>
      <c r="H22" s="40"/>
      <c r="I22" s="40"/>
    </row>
    <row r="23" spans="2:9" s="33" customFormat="1">
      <c r="B23" s="18">
        <v>2</v>
      </c>
      <c r="C23" s="14" t="s">
        <v>37</v>
      </c>
      <c r="D23" s="19"/>
      <c r="E23" s="19"/>
      <c r="F23" s="19"/>
      <c r="G23" s="19"/>
      <c r="H23" s="19"/>
      <c r="I23" s="19"/>
    </row>
    <row r="24" spans="2:9" s="33" customFormat="1">
      <c r="B24" s="42" t="s">
        <v>38</v>
      </c>
      <c r="C24" s="43" t="s">
        <v>39</v>
      </c>
      <c r="D24" s="44" t="s">
        <v>30</v>
      </c>
      <c r="E24" s="44">
        <f>+$C$11</f>
        <v>4.5</v>
      </c>
      <c r="F24" s="45"/>
      <c r="G24" s="46">
        <v>250000</v>
      </c>
      <c r="H24" s="45">
        <f t="shared" ref="H24" si="3">+H16</f>
        <v>2</v>
      </c>
      <c r="I24" s="30">
        <f>+$E24*$G24*H24</f>
        <v>2250000</v>
      </c>
    </row>
    <row r="25" spans="2:9" s="33" customFormat="1" ht="25.5">
      <c r="B25" s="42" t="s">
        <v>40</v>
      </c>
      <c r="C25" s="43" t="s">
        <v>41</v>
      </c>
      <c r="D25" s="44" t="s">
        <v>30</v>
      </c>
      <c r="E25" s="44">
        <f>+$C$11</f>
        <v>4.5</v>
      </c>
      <c r="F25" s="45"/>
      <c r="G25" s="46">
        <v>150000</v>
      </c>
      <c r="H25" s="45">
        <f t="shared" ref="H25" si="4">+H16</f>
        <v>2</v>
      </c>
      <c r="I25" s="30">
        <f t="shared" ref="I25:I27" si="5">+$E25*$G25*H25</f>
        <v>1350000</v>
      </c>
    </row>
    <row r="26" spans="2:9" s="33" customFormat="1">
      <c r="B26" s="42" t="s">
        <v>42</v>
      </c>
      <c r="C26" s="49" t="s">
        <v>43</v>
      </c>
      <c r="D26" s="44" t="s">
        <v>30</v>
      </c>
      <c r="E26" s="44">
        <f>+$C$11</f>
        <v>4.5</v>
      </c>
      <c r="F26" s="45"/>
      <c r="G26" s="46">
        <v>150000</v>
      </c>
      <c r="H26" s="45">
        <f t="shared" ref="H26" si="6">+H16</f>
        <v>2</v>
      </c>
      <c r="I26" s="30">
        <f t="shared" si="5"/>
        <v>1350000</v>
      </c>
    </row>
    <row r="27" spans="2:9" s="33" customFormat="1">
      <c r="B27" s="42" t="s">
        <v>44</v>
      </c>
      <c r="C27" s="49" t="s">
        <v>45</v>
      </c>
      <c r="D27" s="44" t="s">
        <v>30</v>
      </c>
      <c r="E27" s="44">
        <f>+$C$11</f>
        <v>4.5</v>
      </c>
      <c r="F27" s="45"/>
      <c r="G27" s="46">
        <v>200000</v>
      </c>
      <c r="H27" s="45">
        <f t="shared" ref="H27" si="7">+H16</f>
        <v>2</v>
      </c>
      <c r="I27" s="30">
        <f t="shared" si="5"/>
        <v>1800000</v>
      </c>
    </row>
    <row r="28" spans="2:9" s="33" customFormat="1">
      <c r="B28" s="16"/>
      <c r="C28" s="14" t="s">
        <v>46</v>
      </c>
      <c r="D28" s="34"/>
      <c r="E28" s="34"/>
      <c r="F28" s="35"/>
      <c r="G28" s="36"/>
      <c r="H28" s="35"/>
      <c r="I28" s="39">
        <f>SUM(I24:I27)</f>
        <v>6750000</v>
      </c>
    </row>
    <row r="29" spans="2:9" s="33" customFormat="1">
      <c r="B29" s="50"/>
      <c r="C29" s="51"/>
      <c r="D29" s="51"/>
      <c r="E29" s="51"/>
      <c r="F29" s="51"/>
      <c r="G29" s="51"/>
      <c r="H29" s="51"/>
      <c r="I29" s="51"/>
    </row>
    <row r="30" spans="2:9" s="33" customFormat="1">
      <c r="B30" s="18">
        <v>3</v>
      </c>
      <c r="C30" s="14" t="s">
        <v>47</v>
      </c>
      <c r="D30" s="19"/>
      <c r="E30" s="19"/>
      <c r="F30" s="19"/>
      <c r="G30" s="19"/>
      <c r="H30" s="19"/>
      <c r="I30" s="19"/>
    </row>
    <row r="31" spans="2:9" s="33" customFormat="1">
      <c r="B31" s="42">
        <v>3.1</v>
      </c>
      <c r="C31" s="43" t="s">
        <v>48</v>
      </c>
      <c r="D31" s="44" t="s">
        <v>30</v>
      </c>
      <c r="E31" s="44">
        <f>+$C$11</f>
        <v>4.5</v>
      </c>
      <c r="F31" s="46"/>
      <c r="G31" s="46">
        <v>250000</v>
      </c>
      <c r="H31" s="45">
        <f t="shared" ref="H31" si="8">+H16</f>
        <v>2</v>
      </c>
      <c r="I31" s="30">
        <f>+$E31*$G31*H31</f>
        <v>2250000</v>
      </c>
    </row>
    <row r="32" spans="2:9" s="33" customFormat="1">
      <c r="B32" s="42">
        <v>3.2</v>
      </c>
      <c r="C32" s="49" t="s">
        <v>49</v>
      </c>
      <c r="D32" s="44" t="s">
        <v>30</v>
      </c>
      <c r="E32" s="44">
        <f>+$C$11</f>
        <v>4.5</v>
      </c>
      <c r="F32" s="46"/>
      <c r="G32" s="46">
        <v>150000</v>
      </c>
      <c r="H32" s="45">
        <f t="shared" ref="H32" si="9">+H16+H15</f>
        <v>3</v>
      </c>
      <c r="I32" s="30">
        <f t="shared" ref="I32:I33" si="10">+$E32*$G32*H32</f>
        <v>2025000</v>
      </c>
    </row>
    <row r="33" spans="2:9">
      <c r="B33" s="42">
        <v>3.3</v>
      </c>
      <c r="C33" s="49" t="s">
        <v>50</v>
      </c>
      <c r="D33" s="44" t="s">
        <v>51</v>
      </c>
      <c r="E33" s="55">
        <v>1</v>
      </c>
      <c r="F33" s="46"/>
      <c r="G33" s="46">
        <v>400000</v>
      </c>
      <c r="H33" s="45">
        <f t="shared" ref="H33" si="11">+H16</f>
        <v>2</v>
      </c>
      <c r="I33" s="30">
        <f t="shared" si="10"/>
        <v>800000</v>
      </c>
    </row>
    <row r="34" spans="2:9">
      <c r="B34" s="16"/>
      <c r="C34" s="14" t="s">
        <v>52</v>
      </c>
      <c r="D34" s="34"/>
      <c r="E34" s="35"/>
      <c r="F34" s="36"/>
      <c r="G34" s="36"/>
      <c r="H34" s="35"/>
      <c r="I34" s="39">
        <f>SUM(I31:I33)</f>
        <v>5075000</v>
      </c>
    </row>
    <row r="35" spans="2:9">
      <c r="B35" s="51"/>
      <c r="C35" s="51"/>
      <c r="D35" s="51"/>
      <c r="E35" s="51"/>
      <c r="F35" s="51"/>
      <c r="G35" s="51"/>
      <c r="H35" s="51"/>
      <c r="I35" s="51"/>
    </row>
    <row r="36" spans="2:9">
      <c r="B36" s="18">
        <v>4</v>
      </c>
      <c r="C36" s="14" t="s">
        <v>53</v>
      </c>
      <c r="D36" s="19"/>
      <c r="E36" s="19"/>
      <c r="F36" s="19"/>
      <c r="G36" s="19"/>
      <c r="H36" s="19"/>
      <c r="I36" s="19"/>
    </row>
    <row r="37" spans="2:9" ht="25.5">
      <c r="B37" s="42" t="s">
        <v>54</v>
      </c>
      <c r="C37" s="57" t="s">
        <v>55</v>
      </c>
      <c r="D37" s="58" t="s">
        <v>56</v>
      </c>
      <c r="E37" s="59">
        <v>0.05</v>
      </c>
      <c r="F37" s="46"/>
      <c r="G37" s="46"/>
      <c r="H37" s="60"/>
      <c r="I37" s="30">
        <f>+$E37*I$21</f>
        <v>3993750</v>
      </c>
    </row>
    <row r="38" spans="2:9" ht="38.25">
      <c r="B38" s="42" t="s">
        <v>57</v>
      </c>
      <c r="C38" s="63" t="s">
        <v>58</v>
      </c>
      <c r="D38" s="44" t="s">
        <v>30</v>
      </c>
      <c r="E38" s="44">
        <v>1</v>
      </c>
      <c r="F38" s="46"/>
      <c r="G38" s="46">
        <v>400000</v>
      </c>
      <c r="H38" s="55">
        <f t="shared" ref="H38" si="12">+H16</f>
        <v>2</v>
      </c>
      <c r="I38" s="30">
        <f>+$E38*$G38*H38</f>
        <v>800000</v>
      </c>
    </row>
    <row r="39" spans="2:9">
      <c r="B39" s="42" t="s">
        <v>59</v>
      </c>
      <c r="C39" s="49" t="s">
        <v>60</v>
      </c>
      <c r="D39" s="44" t="s">
        <v>30</v>
      </c>
      <c r="E39" s="44">
        <f>+$C$11</f>
        <v>4.5</v>
      </c>
      <c r="F39" s="46"/>
      <c r="G39" s="46">
        <v>200000</v>
      </c>
      <c r="H39" s="55">
        <f t="shared" ref="H39" si="13">+H16</f>
        <v>2</v>
      </c>
      <c r="I39" s="30">
        <f t="shared" ref="I39:I45" si="14">+$E39*$G39*H39</f>
        <v>1800000</v>
      </c>
    </row>
    <row r="40" spans="2:9">
      <c r="B40" s="42" t="s">
        <v>61</v>
      </c>
      <c r="C40" s="49" t="s">
        <v>62</v>
      </c>
      <c r="D40" s="44" t="s">
        <v>30</v>
      </c>
      <c r="E40" s="44">
        <f>+$C$11</f>
        <v>4.5</v>
      </c>
      <c r="F40" s="46"/>
      <c r="G40" s="46">
        <v>150000</v>
      </c>
      <c r="H40" s="55">
        <f t="shared" ref="H40" si="15">+H16</f>
        <v>2</v>
      </c>
      <c r="I40" s="30">
        <f t="shared" si="14"/>
        <v>1350000</v>
      </c>
    </row>
    <row r="41" spans="2:9">
      <c r="B41" s="42" t="s">
        <v>63</v>
      </c>
      <c r="C41" s="49" t="s">
        <v>64</v>
      </c>
      <c r="D41" s="44" t="s">
        <v>30</v>
      </c>
      <c r="E41" s="44">
        <f>+$C$11</f>
        <v>4.5</v>
      </c>
      <c r="F41" s="46"/>
      <c r="G41" s="46">
        <v>100000</v>
      </c>
      <c r="H41" s="55">
        <f t="shared" ref="H41" si="16">+H16</f>
        <v>2</v>
      </c>
      <c r="I41" s="30">
        <f t="shared" si="14"/>
        <v>900000</v>
      </c>
    </row>
    <row r="42" spans="2:9">
      <c r="B42" s="42" t="s">
        <v>65</v>
      </c>
      <c r="C42" s="49" t="s">
        <v>66</v>
      </c>
      <c r="D42" s="44" t="s">
        <v>51</v>
      </c>
      <c r="E42" s="55">
        <v>1</v>
      </c>
      <c r="F42" s="46"/>
      <c r="G42" s="46">
        <v>400000</v>
      </c>
      <c r="H42" s="55">
        <f t="shared" ref="H42" si="17">+H16</f>
        <v>2</v>
      </c>
      <c r="I42" s="30">
        <f t="shared" si="14"/>
        <v>800000</v>
      </c>
    </row>
    <row r="43" spans="2:9">
      <c r="B43" s="42" t="s">
        <v>67</v>
      </c>
      <c r="C43" s="49" t="s">
        <v>68</v>
      </c>
      <c r="D43" s="44" t="s">
        <v>51</v>
      </c>
      <c r="E43" s="55">
        <v>1</v>
      </c>
      <c r="F43" s="46"/>
      <c r="G43" s="46">
        <v>800000</v>
      </c>
      <c r="H43" s="55">
        <f t="shared" ref="H43" si="18">+H16</f>
        <v>2</v>
      </c>
      <c r="I43" s="30">
        <f t="shared" si="14"/>
        <v>1600000</v>
      </c>
    </row>
    <row r="44" spans="2:9" ht="25.5">
      <c r="B44" s="42" t="s">
        <v>69</v>
      </c>
      <c r="C44" s="43" t="s">
        <v>70</v>
      </c>
      <c r="D44" s="44" t="s">
        <v>30</v>
      </c>
      <c r="E44" s="44">
        <f>+$C$11</f>
        <v>4.5</v>
      </c>
      <c r="F44" s="46"/>
      <c r="G44" s="46">
        <v>827952.43755534082</v>
      </c>
      <c r="H44" s="55">
        <v>1</v>
      </c>
      <c r="I44" s="30">
        <f t="shared" si="14"/>
        <v>3725785.9689990338</v>
      </c>
    </row>
    <row r="45" spans="2:9" ht="25.5">
      <c r="B45" s="42" t="s">
        <v>71</v>
      </c>
      <c r="C45" s="43" t="s">
        <v>72</v>
      </c>
      <c r="D45" s="44" t="s">
        <v>30</v>
      </c>
      <c r="E45" s="44">
        <f>+$C$11</f>
        <v>4.5</v>
      </c>
      <c r="F45" s="46"/>
      <c r="G45" s="46">
        <v>1000000</v>
      </c>
      <c r="H45" s="55">
        <f t="shared" ref="H45" si="19">+H16</f>
        <v>2</v>
      </c>
      <c r="I45" s="30">
        <f t="shared" si="14"/>
        <v>9000000</v>
      </c>
    </row>
    <row r="46" spans="2:9">
      <c r="B46" s="16"/>
      <c r="C46" s="14" t="s">
        <v>73</v>
      </c>
      <c r="D46" s="34"/>
      <c r="E46" s="35"/>
      <c r="F46" s="36"/>
      <c r="G46" s="36"/>
      <c r="H46" s="35"/>
      <c r="I46" s="39">
        <f>SUM(I37:I45)</f>
        <v>23969535.968999036</v>
      </c>
    </row>
    <row r="47" spans="2:9">
      <c r="B47" s="51"/>
      <c r="C47" s="51"/>
      <c r="D47" s="51"/>
      <c r="E47" s="51"/>
      <c r="F47" s="51"/>
      <c r="G47" s="51"/>
      <c r="H47" s="51"/>
      <c r="I47" s="51"/>
    </row>
    <row r="48" spans="2:9">
      <c r="B48" s="18">
        <v>5</v>
      </c>
      <c r="C48" s="14" t="s">
        <v>74</v>
      </c>
      <c r="D48" s="19"/>
      <c r="E48" s="19"/>
      <c r="F48" s="19"/>
      <c r="G48" s="19"/>
      <c r="H48" s="19"/>
      <c r="I48" s="19"/>
    </row>
    <row r="49" spans="2:9" ht="12.75" customHeight="1">
      <c r="B49" s="23" t="s">
        <v>75</v>
      </c>
      <c r="C49" s="51" t="s">
        <v>76</v>
      </c>
      <c r="D49" s="64" t="s">
        <v>77</v>
      </c>
      <c r="E49" s="27">
        <v>1</v>
      </c>
      <c r="F49" s="65">
        <v>2.5999999999999998E-4</v>
      </c>
      <c r="G49" s="66"/>
      <c r="H49" s="67"/>
      <c r="I49" s="30">
        <f>+$E49*$F49*I$78</f>
        <v>835214.11895999988</v>
      </c>
    </row>
    <row r="50" spans="2:9">
      <c r="B50" s="23">
        <v>5.2</v>
      </c>
      <c r="C50" s="51" t="s">
        <v>78</v>
      </c>
      <c r="D50" s="64" t="s">
        <v>77</v>
      </c>
      <c r="E50" s="27">
        <v>1</v>
      </c>
      <c r="F50" s="65">
        <v>2.4000000000000001E-4</v>
      </c>
      <c r="G50" s="66"/>
      <c r="H50" s="67"/>
      <c r="I50" s="30">
        <f t="shared" ref="I50:I53" si="20">+$E50*$F50*I$78</f>
        <v>770966.87904000003</v>
      </c>
    </row>
    <row r="51" spans="2:9">
      <c r="B51" s="23">
        <v>5.3</v>
      </c>
      <c r="C51" s="51" t="s">
        <v>79</v>
      </c>
      <c r="D51" s="64" t="s">
        <v>77</v>
      </c>
      <c r="E51" s="27">
        <v>1</v>
      </c>
      <c r="F51" s="65">
        <v>3.2000000000000003E-4</v>
      </c>
      <c r="G51" s="66"/>
      <c r="H51" s="67"/>
      <c r="I51" s="30">
        <f t="shared" si="20"/>
        <v>1027955.8387200001</v>
      </c>
    </row>
    <row r="52" spans="2:9">
      <c r="B52" s="23">
        <v>5.4</v>
      </c>
      <c r="C52" s="51" t="s">
        <v>80</v>
      </c>
      <c r="D52" s="64" t="s">
        <v>77</v>
      </c>
      <c r="E52" s="27">
        <v>1</v>
      </c>
      <c r="F52" s="65">
        <v>3.2000000000000003E-4</v>
      </c>
      <c r="G52" s="66"/>
      <c r="H52" s="67"/>
      <c r="I52" s="30">
        <f t="shared" si="20"/>
        <v>1027955.8387200001</v>
      </c>
    </row>
    <row r="53" spans="2:9">
      <c r="B53" s="23">
        <v>5.5</v>
      </c>
      <c r="C53" s="51" t="s">
        <v>81</v>
      </c>
      <c r="D53" s="64" t="s">
        <v>77</v>
      </c>
      <c r="E53" s="27">
        <v>1</v>
      </c>
      <c r="F53" s="65">
        <v>2.1700000000000001E-3</v>
      </c>
      <c r="G53" s="66"/>
      <c r="H53" s="67"/>
      <c r="I53" s="30">
        <f t="shared" si="20"/>
        <v>6970825.5313200001</v>
      </c>
    </row>
    <row r="54" spans="2:9">
      <c r="B54" s="16"/>
      <c r="C54" s="14" t="s">
        <v>82</v>
      </c>
      <c r="D54" s="34"/>
      <c r="E54" s="35"/>
      <c r="F54" s="36"/>
      <c r="G54" s="36"/>
      <c r="H54" s="35"/>
      <c r="I54" s="39">
        <f>SUM(I49:I53)</f>
        <v>10632918.20676</v>
      </c>
    </row>
    <row r="55" spans="2:9">
      <c r="B55" s="51"/>
      <c r="C55" s="51"/>
      <c r="D55" s="51"/>
      <c r="E55" s="51"/>
      <c r="F55" s="51"/>
      <c r="G55" s="51"/>
      <c r="H55" s="51"/>
      <c r="I55" s="51"/>
    </row>
    <row r="56" spans="2:9">
      <c r="B56" s="18">
        <v>6</v>
      </c>
      <c r="C56" s="14" t="s">
        <v>83</v>
      </c>
      <c r="D56" s="19"/>
      <c r="E56" s="19"/>
      <c r="F56" s="19"/>
      <c r="G56" s="19"/>
      <c r="H56" s="19"/>
      <c r="I56" s="19"/>
    </row>
    <row r="57" spans="2:9">
      <c r="B57" s="64" t="s">
        <v>84</v>
      </c>
      <c r="C57" s="51" t="s">
        <v>85</v>
      </c>
      <c r="D57" s="64" t="s">
        <v>51</v>
      </c>
      <c r="E57" s="64">
        <v>1</v>
      </c>
      <c r="F57" s="70">
        <v>0.02</v>
      </c>
      <c r="G57" s="51"/>
      <c r="H57" s="51"/>
      <c r="I57" s="30">
        <f t="shared" ref="I57:I60" si="21">+$E57*$F57*I$78</f>
        <v>64247239.920000002</v>
      </c>
    </row>
    <row r="58" spans="2:9">
      <c r="B58" s="64" t="s">
        <v>86</v>
      </c>
      <c r="C58" s="51" t="s">
        <v>87</v>
      </c>
      <c r="D58" s="64" t="s">
        <v>51</v>
      </c>
      <c r="E58" s="64">
        <v>1</v>
      </c>
      <c r="F58" s="70">
        <v>0.01</v>
      </c>
      <c r="G58" s="51"/>
      <c r="H58" s="51"/>
      <c r="I58" s="30">
        <f t="shared" si="21"/>
        <v>32123619.960000001</v>
      </c>
    </row>
    <row r="59" spans="2:9">
      <c r="B59" s="64" t="s">
        <v>88</v>
      </c>
      <c r="C59" s="51" t="s">
        <v>89</v>
      </c>
      <c r="D59" s="64" t="s">
        <v>51</v>
      </c>
      <c r="E59" s="64">
        <v>1</v>
      </c>
      <c r="F59" s="70">
        <v>0.05</v>
      </c>
      <c r="G59" s="51"/>
      <c r="H59" s="51"/>
      <c r="I59" s="30">
        <f t="shared" si="21"/>
        <v>160618099.80000001</v>
      </c>
    </row>
    <row r="60" spans="2:9">
      <c r="B60" s="64" t="s">
        <v>90</v>
      </c>
      <c r="C60" s="51" t="s">
        <v>91</v>
      </c>
      <c r="D60" s="64" t="s">
        <v>51</v>
      </c>
      <c r="E60" s="64">
        <v>1</v>
      </c>
      <c r="F60" s="70">
        <v>0.02</v>
      </c>
      <c r="G60" s="51"/>
      <c r="H60" s="51"/>
      <c r="I60" s="30">
        <f t="shared" si="21"/>
        <v>64247239.920000002</v>
      </c>
    </row>
    <row r="61" spans="2:9">
      <c r="B61" s="16"/>
      <c r="C61" s="14" t="s">
        <v>92</v>
      </c>
      <c r="D61" s="34"/>
      <c r="E61" s="35"/>
      <c r="F61" s="35"/>
      <c r="G61" s="36"/>
      <c r="H61" s="36"/>
      <c r="I61" s="39">
        <f>SUM(I57:I60)</f>
        <v>321236199.60000002</v>
      </c>
    </row>
    <row r="62" spans="2:9">
      <c r="B62" s="51"/>
      <c r="C62" s="76"/>
      <c r="D62" s="51"/>
      <c r="E62" s="51"/>
      <c r="F62" s="51"/>
      <c r="G62" s="51"/>
      <c r="H62" s="51"/>
      <c r="I62" s="131"/>
    </row>
    <row r="63" spans="2:9">
      <c r="B63" s="51"/>
      <c r="C63" s="76"/>
      <c r="D63" s="51"/>
      <c r="E63" s="51"/>
      <c r="F63" s="79"/>
      <c r="G63" s="81" t="s">
        <v>93</v>
      </c>
      <c r="H63" s="139">
        <v>0.17150000000000001</v>
      </c>
      <c r="I63" s="82">
        <f>+H63*I73</f>
        <v>447538653.38261575</v>
      </c>
    </row>
    <row r="64" spans="2:9">
      <c r="B64" s="51"/>
      <c r="C64" s="76"/>
      <c r="D64" s="51"/>
      <c r="E64" s="51"/>
      <c r="F64" s="51"/>
      <c r="G64" s="83"/>
      <c r="H64" s="51"/>
      <c r="I64" s="144"/>
    </row>
    <row r="65" spans="2:9">
      <c r="B65" s="51"/>
      <c r="C65" s="76"/>
      <c r="D65" s="51"/>
      <c r="E65" s="51"/>
      <c r="F65" s="79"/>
      <c r="G65" s="81" t="s">
        <v>94</v>
      </c>
      <c r="H65" s="79">
        <v>0.05</v>
      </c>
      <c r="I65" s="85">
        <f>+H65*I73</f>
        <v>130477741.51096669</v>
      </c>
    </row>
    <row r="66" spans="2:9" s="33" customFormat="1">
      <c r="B66" s="51"/>
      <c r="C66" s="76"/>
      <c r="D66" s="51"/>
      <c r="E66" s="51"/>
      <c r="F66" s="86"/>
      <c r="G66" s="81"/>
      <c r="H66" s="86"/>
      <c r="I66" s="87"/>
    </row>
    <row r="67" spans="2:9" s="33" customFormat="1">
      <c r="B67" s="51"/>
      <c r="C67" s="76"/>
      <c r="D67" s="88"/>
      <c r="E67" s="88"/>
      <c r="F67" s="89"/>
      <c r="G67" s="81" t="s">
        <v>95</v>
      </c>
      <c r="H67" s="89">
        <f>H63+H65</f>
        <v>0.22150000000000003</v>
      </c>
      <c r="I67" s="85">
        <f>+ROUND(I63+I65,0)</f>
        <v>578016395</v>
      </c>
    </row>
    <row r="68" spans="2:9" s="33" customFormat="1">
      <c r="B68" s="51"/>
      <c r="C68" s="76"/>
      <c r="D68" s="88"/>
      <c r="E68" s="88"/>
      <c r="F68" s="80"/>
      <c r="G68" s="83"/>
      <c r="H68" s="89"/>
      <c r="I68" s="89"/>
    </row>
    <row r="69" spans="2:9" s="33" customFormat="1">
      <c r="B69" s="51"/>
      <c r="C69" s="76"/>
      <c r="D69" s="88"/>
      <c r="E69" s="88"/>
      <c r="F69" s="80"/>
      <c r="G69" s="81" t="s">
        <v>96</v>
      </c>
      <c r="H69" s="89">
        <v>0.19</v>
      </c>
      <c r="I69" s="85">
        <f>+ROUND(I65*0.19,0)</f>
        <v>24790771</v>
      </c>
    </row>
    <row r="70" spans="2:9" s="33" customFormat="1">
      <c r="B70" s="51"/>
      <c r="C70" s="76"/>
      <c r="D70" s="51"/>
      <c r="E70" s="51"/>
      <c r="F70" s="51"/>
      <c r="G70" s="83"/>
      <c r="H70" s="51"/>
      <c r="I70" s="87"/>
    </row>
    <row r="71" spans="2:9" s="33" customFormat="1">
      <c r="B71" s="51"/>
      <c r="C71" s="76"/>
      <c r="D71" s="51"/>
      <c r="E71" s="51"/>
      <c r="F71" s="51"/>
      <c r="G71" s="81" t="s">
        <v>97</v>
      </c>
      <c r="H71" s="51"/>
      <c r="I71" s="85">
        <f>+I67+I69</f>
        <v>602807166</v>
      </c>
    </row>
    <row r="72" spans="2:9" s="33" customFormat="1">
      <c r="B72" s="40"/>
      <c r="C72" s="40"/>
      <c r="D72" s="40"/>
      <c r="E72" s="40"/>
      <c r="F72" s="40"/>
      <c r="G72" s="40"/>
      <c r="H72" s="40"/>
      <c r="I72" s="142">
        <f>+H67+(H65*H69)+1</f>
        <v>1.2310000000000001</v>
      </c>
    </row>
    <row r="73" spans="2:9" s="33" customFormat="1">
      <c r="B73" s="40"/>
      <c r="C73" s="40"/>
      <c r="H73" s="127" t="s">
        <v>98</v>
      </c>
      <c r="I73" s="91">
        <f>+I78/I72</f>
        <v>2609554830.2193336</v>
      </c>
    </row>
    <row r="74" spans="2:9" s="33" customFormat="1">
      <c r="B74" s="40"/>
      <c r="C74" s="40"/>
      <c r="H74" s="127" t="s">
        <v>99</v>
      </c>
      <c r="I74" s="91">
        <f>+I63</f>
        <v>447538653.38261575</v>
      </c>
    </row>
    <row r="75" spans="2:9" s="33" customFormat="1">
      <c r="B75" s="40"/>
      <c r="C75" s="40"/>
      <c r="H75" s="127" t="s">
        <v>100</v>
      </c>
      <c r="I75" s="91">
        <f>+I65</f>
        <v>130477741.51096669</v>
      </c>
    </row>
    <row r="76" spans="2:9" s="33" customFormat="1">
      <c r="B76" s="40"/>
      <c r="C76" s="40"/>
      <c r="H76" s="127" t="s">
        <v>101</v>
      </c>
      <c r="I76" s="91">
        <f>+I69</f>
        <v>24790771</v>
      </c>
    </row>
    <row r="77" spans="2:9" s="33" customFormat="1">
      <c r="B77" s="40"/>
      <c r="C77" s="40"/>
      <c r="H77" s="128"/>
      <c r="I77" s="133"/>
    </row>
    <row r="78" spans="2:9" s="33" customFormat="1">
      <c r="B78" s="40"/>
      <c r="C78" s="40"/>
      <c r="H78" s="129" t="s">
        <v>102</v>
      </c>
      <c r="I78" s="93">
        <f>+'DETALLE PRESUPUESTO OFICIAL'!D128</f>
        <v>3212361996</v>
      </c>
    </row>
    <row r="79" spans="2:9" s="33" customFormat="1">
      <c r="B79" s="40"/>
      <c r="C79" s="40"/>
      <c r="D79" s="40"/>
      <c r="E79" s="40"/>
      <c r="F79" s="40"/>
      <c r="H79" s="40"/>
      <c r="I79" s="40"/>
    </row>
  </sheetData>
  <mergeCells count="5">
    <mergeCell ref="I11:I13"/>
    <mergeCell ref="C3:I3"/>
    <mergeCell ref="C5:I5"/>
    <mergeCell ref="C6:I6"/>
    <mergeCell ref="C7:I7"/>
  </mergeCells>
  <pageMargins left="0.7" right="0.7" top="0.75" bottom="0.75" header="0.3" footer="0.3"/>
  <pageSetup scale="2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92D050"/>
  </sheetPr>
  <dimension ref="B2:K79"/>
  <sheetViews>
    <sheetView view="pageBreakPreview" topLeftCell="A46" zoomScale="85" zoomScaleNormal="90" zoomScaleSheetLayoutView="85" workbookViewId="0">
      <selection activeCell="I77" sqref="I77"/>
    </sheetView>
  </sheetViews>
  <sheetFormatPr baseColWidth="10" defaultColWidth="11.42578125" defaultRowHeight="12.75"/>
  <cols>
    <col min="1" max="1" width="11.42578125" style="5"/>
    <col min="2" max="2" width="11.5703125" style="4" bestFit="1" customWidth="1"/>
    <col min="3" max="3" width="42" style="4" customWidth="1"/>
    <col min="4" max="4" width="13.5703125" style="4" customWidth="1"/>
    <col min="5" max="5" width="14.42578125" style="4" customWidth="1"/>
    <col min="6" max="6" width="18.42578125" style="4" customWidth="1"/>
    <col min="7" max="7" width="30.42578125" style="4" customWidth="1"/>
    <col min="8" max="8" width="14.28515625" style="4" customWidth="1"/>
    <col min="9" max="9" width="16.140625" style="4" customWidth="1"/>
    <col min="10" max="11" width="11.42578125" style="4"/>
    <col min="12" max="16384" width="11.42578125" style="5"/>
  </cols>
  <sheetData>
    <row r="2" spans="2:9">
      <c r="B2" s="1"/>
      <c r="C2" s="1"/>
      <c r="D2" s="2"/>
      <c r="E2" s="2"/>
      <c r="F2" s="2"/>
      <c r="G2" s="3"/>
      <c r="H2" s="3"/>
      <c r="I2" s="3"/>
    </row>
    <row r="3" spans="2:9">
      <c r="B3" s="1"/>
      <c r="C3" s="155" t="s">
        <v>0</v>
      </c>
      <c r="D3" s="155"/>
      <c r="E3" s="155"/>
      <c r="F3" s="155"/>
      <c r="G3" s="155"/>
      <c r="H3" s="155"/>
      <c r="I3" s="155"/>
    </row>
    <row r="4" spans="2:9">
      <c r="B4" s="1"/>
      <c r="C4" s="1"/>
      <c r="D4" s="2"/>
      <c r="E4" s="2"/>
      <c r="F4" s="2"/>
      <c r="G4" s="3"/>
      <c r="H4" s="3"/>
      <c r="I4" s="3"/>
    </row>
    <row r="5" spans="2:9">
      <c r="B5" s="1"/>
      <c r="C5" s="155" t="s">
        <v>1</v>
      </c>
      <c r="D5" s="155"/>
      <c r="E5" s="155"/>
      <c r="F5" s="155"/>
      <c r="G5" s="155"/>
      <c r="H5" s="155"/>
      <c r="I5" s="155"/>
    </row>
    <row r="6" spans="2:9" ht="24.75" customHeight="1">
      <c r="B6" s="1"/>
      <c r="C6" s="156" t="s">
        <v>2</v>
      </c>
      <c r="D6" s="156"/>
      <c r="E6" s="156"/>
      <c r="F6" s="156"/>
      <c r="G6" s="156"/>
      <c r="H6" s="156"/>
      <c r="I6" s="156"/>
    </row>
    <row r="7" spans="2:9">
      <c r="B7" s="1"/>
      <c r="C7" s="155" t="s">
        <v>3</v>
      </c>
      <c r="D7" s="155"/>
      <c r="E7" s="155"/>
      <c r="F7" s="155"/>
      <c r="G7" s="155"/>
      <c r="H7" s="155"/>
      <c r="I7" s="155"/>
    </row>
    <row r="8" spans="2:9">
      <c r="B8" s="1"/>
      <c r="C8" s="136"/>
      <c r="D8" s="136"/>
      <c r="E8" s="136"/>
      <c r="F8" s="136"/>
      <c r="G8" s="136"/>
      <c r="H8" s="136"/>
      <c r="I8" s="136"/>
    </row>
    <row r="9" spans="2:9">
      <c r="B9" s="1"/>
      <c r="C9" s="136"/>
      <c r="D9" s="136"/>
      <c r="E9" s="136"/>
      <c r="F9" s="136"/>
      <c r="G9" s="136"/>
      <c r="H9" s="136"/>
      <c r="I9" s="136"/>
    </row>
    <row r="10" spans="2:9">
      <c r="D10" s="136"/>
      <c r="E10" s="136"/>
      <c r="F10" s="136"/>
      <c r="G10" s="136"/>
    </row>
    <row r="11" spans="2:9" ht="25.5">
      <c r="B11" s="136" t="s">
        <v>4</v>
      </c>
      <c r="C11" s="7">
        <v>4.5</v>
      </c>
      <c r="D11" s="8"/>
      <c r="E11" s="8"/>
      <c r="F11" s="8"/>
      <c r="G11" s="8"/>
      <c r="H11" s="9" t="s">
        <v>17</v>
      </c>
      <c r="I11" s="152" t="s">
        <v>21</v>
      </c>
    </row>
    <row r="12" spans="2:9" ht="40.5" customHeight="1">
      <c r="B12" s="12"/>
      <c r="C12" s="12"/>
      <c r="D12" s="12"/>
      <c r="E12" s="12"/>
      <c r="F12" s="13"/>
      <c r="G12" s="14" t="s">
        <v>22</v>
      </c>
      <c r="H12" s="9">
        <v>4</v>
      </c>
      <c r="I12" s="153"/>
    </row>
    <row r="13" spans="2:9" ht="26.25" customHeight="1">
      <c r="B13" s="16"/>
      <c r="C13" s="17" t="s">
        <v>23</v>
      </c>
      <c r="D13" s="9" t="s">
        <v>24</v>
      </c>
      <c r="E13" s="9" t="s">
        <v>4</v>
      </c>
      <c r="F13" s="9" t="s">
        <v>25</v>
      </c>
      <c r="G13" s="17" t="s">
        <v>26</v>
      </c>
      <c r="H13" s="9" t="s">
        <v>27</v>
      </c>
      <c r="I13" s="154"/>
    </row>
    <row r="14" spans="2:9">
      <c r="B14" s="18">
        <v>1</v>
      </c>
      <c r="C14" s="14" t="s">
        <v>28</v>
      </c>
      <c r="D14" s="19"/>
      <c r="E14" s="19"/>
      <c r="F14" s="19"/>
      <c r="G14" s="19"/>
      <c r="H14" s="19"/>
      <c r="I14" s="19"/>
    </row>
    <row r="15" spans="2:9">
      <c r="B15" s="23">
        <v>1.1000000000000001</v>
      </c>
      <c r="C15" s="24" t="s">
        <v>29</v>
      </c>
      <c r="D15" s="25" t="s">
        <v>30</v>
      </c>
      <c r="E15" s="25">
        <f t="shared" ref="E15:E20" si="0">+$C$11</f>
        <v>4.5</v>
      </c>
      <c r="F15" s="26">
        <v>1</v>
      </c>
      <c r="G15" s="27">
        <v>5000000</v>
      </c>
      <c r="H15" s="28">
        <v>1</v>
      </c>
      <c r="I15" s="30">
        <f>+$E15*$F15*$G15*H15</f>
        <v>22500000</v>
      </c>
    </row>
    <row r="16" spans="2:9" ht="16.5" customHeight="1">
      <c r="B16" s="23">
        <v>1.2</v>
      </c>
      <c r="C16" s="24" t="s">
        <v>31</v>
      </c>
      <c r="D16" s="25" t="s">
        <v>30</v>
      </c>
      <c r="E16" s="25">
        <f t="shared" si="0"/>
        <v>4.5</v>
      </c>
      <c r="F16" s="26">
        <v>1</v>
      </c>
      <c r="G16" s="27">
        <v>2500000</v>
      </c>
      <c r="H16" s="28">
        <f t="shared" ref="H16" si="1">+H12</f>
        <v>4</v>
      </c>
      <c r="I16" s="30">
        <f t="shared" ref="I16:I20" si="2">+$E16*$F16*$G16*H16</f>
        <v>45000000</v>
      </c>
    </row>
    <row r="17" spans="2:9" ht="17.25" customHeight="1">
      <c r="B17" s="23">
        <v>1.3</v>
      </c>
      <c r="C17" s="24" t="s">
        <v>32</v>
      </c>
      <c r="D17" s="25" t="s">
        <v>30</v>
      </c>
      <c r="E17" s="25">
        <f t="shared" si="0"/>
        <v>4.5</v>
      </c>
      <c r="F17" s="26">
        <v>1</v>
      </c>
      <c r="G17" s="27">
        <v>2000000</v>
      </c>
      <c r="H17" s="28">
        <v>1</v>
      </c>
      <c r="I17" s="30">
        <f t="shared" si="2"/>
        <v>9000000</v>
      </c>
    </row>
    <row r="18" spans="2:9" ht="18" customHeight="1">
      <c r="B18" s="23">
        <v>1.4</v>
      </c>
      <c r="C18" s="24" t="s">
        <v>33</v>
      </c>
      <c r="D18" s="25" t="s">
        <v>30</v>
      </c>
      <c r="E18" s="25">
        <f t="shared" si="0"/>
        <v>4.5</v>
      </c>
      <c r="F18" s="26">
        <v>1</v>
      </c>
      <c r="G18" s="27">
        <v>2000000</v>
      </c>
      <c r="H18" s="28">
        <v>1</v>
      </c>
      <c r="I18" s="30">
        <f t="shared" si="2"/>
        <v>9000000</v>
      </c>
    </row>
    <row r="19" spans="2:9" ht="20.25" customHeight="1">
      <c r="B19" s="23">
        <v>1.5</v>
      </c>
      <c r="C19" s="24" t="s">
        <v>34</v>
      </c>
      <c r="D19" s="25" t="s">
        <v>30</v>
      </c>
      <c r="E19" s="25">
        <f t="shared" si="0"/>
        <v>4.5</v>
      </c>
      <c r="F19" s="26">
        <v>1</v>
      </c>
      <c r="G19" s="27">
        <v>2000000</v>
      </c>
      <c r="H19" s="28">
        <v>1</v>
      </c>
      <c r="I19" s="30">
        <f t="shared" si="2"/>
        <v>9000000</v>
      </c>
    </row>
    <row r="20" spans="2:9" s="33" customFormat="1" ht="25.5">
      <c r="B20" s="23">
        <v>1.6</v>
      </c>
      <c r="C20" s="32" t="s">
        <v>35</v>
      </c>
      <c r="D20" s="25" t="s">
        <v>30</v>
      </c>
      <c r="E20" s="25">
        <f t="shared" si="0"/>
        <v>4.5</v>
      </c>
      <c r="F20" s="26">
        <v>1</v>
      </c>
      <c r="G20" s="27">
        <v>1750000</v>
      </c>
      <c r="H20" s="28">
        <v>1</v>
      </c>
      <c r="I20" s="30">
        <f t="shared" si="2"/>
        <v>7875000</v>
      </c>
    </row>
    <row r="21" spans="2:9" s="33" customFormat="1">
      <c r="B21" s="16"/>
      <c r="C21" s="14" t="s">
        <v>36</v>
      </c>
      <c r="D21" s="34"/>
      <c r="E21" s="34"/>
      <c r="F21" s="35"/>
      <c r="G21" s="36"/>
      <c r="H21" s="35"/>
      <c r="I21" s="39">
        <f>SUM(I15:I20)</f>
        <v>102375000</v>
      </c>
    </row>
    <row r="22" spans="2:9" s="33" customFormat="1">
      <c r="B22" s="40"/>
      <c r="C22" s="40"/>
      <c r="D22" s="40"/>
      <c r="E22" s="40"/>
      <c r="F22" s="40"/>
      <c r="G22" s="40"/>
      <c r="H22" s="40"/>
      <c r="I22" s="40"/>
    </row>
    <row r="23" spans="2:9" s="33" customFormat="1">
      <c r="B23" s="18">
        <v>2</v>
      </c>
      <c r="C23" s="14" t="s">
        <v>37</v>
      </c>
      <c r="D23" s="19"/>
      <c r="E23" s="19"/>
      <c r="F23" s="19"/>
      <c r="G23" s="19"/>
      <c r="H23" s="19"/>
      <c r="I23" s="19"/>
    </row>
    <row r="24" spans="2:9" s="33" customFormat="1">
      <c r="B24" s="42" t="s">
        <v>38</v>
      </c>
      <c r="C24" s="43" t="s">
        <v>39</v>
      </c>
      <c r="D24" s="44" t="s">
        <v>30</v>
      </c>
      <c r="E24" s="44">
        <f>+$C$11</f>
        <v>4.5</v>
      </c>
      <c r="F24" s="45"/>
      <c r="G24" s="46">
        <v>250000</v>
      </c>
      <c r="H24" s="45">
        <f t="shared" ref="H24" si="3">+H16</f>
        <v>4</v>
      </c>
      <c r="I24" s="30">
        <f>+$E24*$G24*H24</f>
        <v>4500000</v>
      </c>
    </row>
    <row r="25" spans="2:9" s="33" customFormat="1" ht="25.5">
      <c r="B25" s="42" t="s">
        <v>40</v>
      </c>
      <c r="C25" s="43" t="s">
        <v>41</v>
      </c>
      <c r="D25" s="44" t="s">
        <v>30</v>
      </c>
      <c r="E25" s="44">
        <f>+$C$11</f>
        <v>4.5</v>
      </c>
      <c r="F25" s="45"/>
      <c r="G25" s="46">
        <v>150000</v>
      </c>
      <c r="H25" s="45">
        <f t="shared" ref="H25" si="4">+H16</f>
        <v>4</v>
      </c>
      <c r="I25" s="30">
        <f t="shared" ref="I25:I27" si="5">+$E25*$G25*H25</f>
        <v>2700000</v>
      </c>
    </row>
    <row r="26" spans="2:9" s="33" customFormat="1">
      <c r="B26" s="42" t="s">
        <v>42</v>
      </c>
      <c r="C26" s="49" t="s">
        <v>43</v>
      </c>
      <c r="D26" s="44" t="s">
        <v>30</v>
      </c>
      <c r="E26" s="44">
        <f>+$C$11</f>
        <v>4.5</v>
      </c>
      <c r="F26" s="45"/>
      <c r="G26" s="46">
        <v>150000</v>
      </c>
      <c r="H26" s="45">
        <f t="shared" ref="H26" si="6">+H16</f>
        <v>4</v>
      </c>
      <c r="I26" s="30">
        <f t="shared" si="5"/>
        <v>2700000</v>
      </c>
    </row>
    <row r="27" spans="2:9" s="33" customFormat="1">
      <c r="B27" s="42" t="s">
        <v>44</v>
      </c>
      <c r="C27" s="49" t="s">
        <v>45</v>
      </c>
      <c r="D27" s="44" t="s">
        <v>30</v>
      </c>
      <c r="E27" s="44">
        <f>+$C$11</f>
        <v>4.5</v>
      </c>
      <c r="F27" s="45"/>
      <c r="G27" s="46">
        <v>200000</v>
      </c>
      <c r="H27" s="45">
        <f t="shared" ref="H27" si="7">+H16</f>
        <v>4</v>
      </c>
      <c r="I27" s="30">
        <f t="shared" si="5"/>
        <v>3600000</v>
      </c>
    </row>
    <row r="28" spans="2:9" s="33" customFormat="1">
      <c r="B28" s="16"/>
      <c r="C28" s="14" t="s">
        <v>46</v>
      </c>
      <c r="D28" s="34"/>
      <c r="E28" s="34"/>
      <c r="F28" s="35"/>
      <c r="G28" s="36"/>
      <c r="H28" s="35"/>
      <c r="I28" s="39">
        <f>SUM(I24:I27)</f>
        <v>13500000</v>
      </c>
    </row>
    <row r="29" spans="2:9" s="33" customFormat="1">
      <c r="B29" s="50"/>
      <c r="C29" s="51"/>
      <c r="D29" s="51"/>
      <c r="E29" s="51"/>
      <c r="F29" s="51"/>
      <c r="G29" s="51"/>
      <c r="H29" s="51"/>
      <c r="I29" s="51"/>
    </row>
    <row r="30" spans="2:9" s="33" customFormat="1">
      <c r="B30" s="18">
        <v>3</v>
      </c>
      <c r="C30" s="14" t="s">
        <v>47</v>
      </c>
      <c r="D30" s="19"/>
      <c r="E30" s="19"/>
      <c r="F30" s="19"/>
      <c r="G30" s="19"/>
      <c r="H30" s="19"/>
      <c r="I30" s="19"/>
    </row>
    <row r="31" spans="2:9" s="33" customFormat="1">
      <c r="B31" s="42">
        <v>3.1</v>
      </c>
      <c r="C31" s="43" t="s">
        <v>48</v>
      </c>
      <c r="D31" s="44" t="s">
        <v>30</v>
      </c>
      <c r="E31" s="44">
        <f>+$C$11</f>
        <v>4.5</v>
      </c>
      <c r="F31" s="46"/>
      <c r="G31" s="46">
        <v>250000</v>
      </c>
      <c r="H31" s="45">
        <f t="shared" ref="H31" si="8">+H16</f>
        <v>4</v>
      </c>
      <c r="I31" s="30">
        <f>+$E31*$G31*H31</f>
        <v>4500000</v>
      </c>
    </row>
    <row r="32" spans="2:9" s="33" customFormat="1">
      <c r="B32" s="42">
        <v>3.2</v>
      </c>
      <c r="C32" s="49" t="s">
        <v>49</v>
      </c>
      <c r="D32" s="44" t="s">
        <v>30</v>
      </c>
      <c r="E32" s="44">
        <f>+$C$11</f>
        <v>4.5</v>
      </c>
      <c r="F32" s="46"/>
      <c r="G32" s="46">
        <v>150000</v>
      </c>
      <c r="H32" s="45">
        <f t="shared" ref="H32" si="9">+H16+H15</f>
        <v>5</v>
      </c>
      <c r="I32" s="30">
        <f t="shared" ref="I32:I33" si="10">+$E32*$G32*H32</f>
        <v>3375000</v>
      </c>
    </row>
    <row r="33" spans="2:9">
      <c r="B33" s="42">
        <v>3.3</v>
      </c>
      <c r="C33" s="49" t="s">
        <v>50</v>
      </c>
      <c r="D33" s="44" t="s">
        <v>51</v>
      </c>
      <c r="E33" s="55">
        <v>1</v>
      </c>
      <c r="F33" s="46"/>
      <c r="G33" s="46">
        <v>400000</v>
      </c>
      <c r="H33" s="45">
        <f t="shared" ref="H33" si="11">+H16</f>
        <v>4</v>
      </c>
      <c r="I33" s="30">
        <f t="shared" si="10"/>
        <v>1600000</v>
      </c>
    </row>
    <row r="34" spans="2:9">
      <c r="B34" s="16"/>
      <c r="C34" s="14" t="s">
        <v>52</v>
      </c>
      <c r="D34" s="34"/>
      <c r="E34" s="35"/>
      <c r="F34" s="36"/>
      <c r="G34" s="36"/>
      <c r="H34" s="35"/>
      <c r="I34" s="39">
        <f>SUM(I31:I33)</f>
        <v>9475000</v>
      </c>
    </row>
    <row r="35" spans="2:9">
      <c r="B35" s="51"/>
      <c r="C35" s="51"/>
      <c r="D35" s="51"/>
      <c r="E35" s="51"/>
      <c r="F35" s="51"/>
      <c r="G35" s="51"/>
      <c r="H35" s="51"/>
      <c r="I35" s="51"/>
    </row>
    <row r="36" spans="2:9">
      <c r="B36" s="18">
        <v>4</v>
      </c>
      <c r="C36" s="14" t="s">
        <v>53</v>
      </c>
      <c r="D36" s="19"/>
      <c r="E36" s="19"/>
      <c r="F36" s="19"/>
      <c r="G36" s="19"/>
      <c r="H36" s="19"/>
      <c r="I36" s="19"/>
    </row>
    <row r="37" spans="2:9" ht="25.5">
      <c r="B37" s="42" t="s">
        <v>54</v>
      </c>
      <c r="C37" s="57" t="s">
        <v>55</v>
      </c>
      <c r="D37" s="58" t="s">
        <v>56</v>
      </c>
      <c r="E37" s="59">
        <v>0.05</v>
      </c>
      <c r="F37" s="46"/>
      <c r="G37" s="46"/>
      <c r="H37" s="60"/>
      <c r="I37" s="30">
        <f>+$E37*I$21</f>
        <v>5118750</v>
      </c>
    </row>
    <row r="38" spans="2:9" ht="38.25">
      <c r="B38" s="42" t="s">
        <v>57</v>
      </c>
      <c r="C38" s="63" t="s">
        <v>58</v>
      </c>
      <c r="D38" s="44" t="s">
        <v>30</v>
      </c>
      <c r="E38" s="44">
        <v>1</v>
      </c>
      <c r="F38" s="46"/>
      <c r="G38" s="46">
        <v>400000</v>
      </c>
      <c r="H38" s="55">
        <f t="shared" ref="H38" si="12">+H16</f>
        <v>4</v>
      </c>
      <c r="I38" s="30">
        <f>+$E38*$G38*H38</f>
        <v>1600000</v>
      </c>
    </row>
    <row r="39" spans="2:9">
      <c r="B39" s="42" t="s">
        <v>59</v>
      </c>
      <c r="C39" s="49" t="s">
        <v>60</v>
      </c>
      <c r="D39" s="44" t="s">
        <v>30</v>
      </c>
      <c r="E39" s="44">
        <f>+$C$11</f>
        <v>4.5</v>
      </c>
      <c r="F39" s="46"/>
      <c r="G39" s="46">
        <v>200000</v>
      </c>
      <c r="H39" s="55">
        <f t="shared" ref="H39" si="13">+H16</f>
        <v>4</v>
      </c>
      <c r="I39" s="30">
        <f t="shared" ref="I39:I45" si="14">+$E39*$G39*H39</f>
        <v>3600000</v>
      </c>
    </row>
    <row r="40" spans="2:9">
      <c r="B40" s="42" t="s">
        <v>61</v>
      </c>
      <c r="C40" s="49" t="s">
        <v>62</v>
      </c>
      <c r="D40" s="44" t="s">
        <v>30</v>
      </c>
      <c r="E40" s="44">
        <f>+$C$11</f>
        <v>4.5</v>
      </c>
      <c r="F40" s="46"/>
      <c r="G40" s="46">
        <v>150000</v>
      </c>
      <c r="H40" s="55">
        <f t="shared" ref="H40" si="15">+H16</f>
        <v>4</v>
      </c>
      <c r="I40" s="30">
        <f t="shared" si="14"/>
        <v>2700000</v>
      </c>
    </row>
    <row r="41" spans="2:9">
      <c r="B41" s="42" t="s">
        <v>63</v>
      </c>
      <c r="C41" s="49" t="s">
        <v>64</v>
      </c>
      <c r="D41" s="44" t="s">
        <v>30</v>
      </c>
      <c r="E41" s="44">
        <f>+$C$11</f>
        <v>4.5</v>
      </c>
      <c r="F41" s="46"/>
      <c r="G41" s="46">
        <v>100000</v>
      </c>
      <c r="H41" s="55">
        <f t="shared" ref="H41" si="16">+H16</f>
        <v>4</v>
      </c>
      <c r="I41" s="30">
        <f t="shared" si="14"/>
        <v>1800000</v>
      </c>
    </row>
    <row r="42" spans="2:9">
      <c r="B42" s="42" t="s">
        <v>65</v>
      </c>
      <c r="C42" s="49" t="s">
        <v>66</v>
      </c>
      <c r="D42" s="44" t="s">
        <v>51</v>
      </c>
      <c r="E42" s="55">
        <v>1</v>
      </c>
      <c r="F42" s="46"/>
      <c r="G42" s="46">
        <v>400000</v>
      </c>
      <c r="H42" s="55">
        <f t="shared" ref="H42" si="17">+H16</f>
        <v>4</v>
      </c>
      <c r="I42" s="30">
        <f t="shared" si="14"/>
        <v>1600000</v>
      </c>
    </row>
    <row r="43" spans="2:9">
      <c r="B43" s="42" t="s">
        <v>67</v>
      </c>
      <c r="C43" s="49" t="s">
        <v>68</v>
      </c>
      <c r="D43" s="44" t="s">
        <v>51</v>
      </c>
      <c r="E43" s="55">
        <v>1</v>
      </c>
      <c r="F43" s="46"/>
      <c r="G43" s="46">
        <v>800000</v>
      </c>
      <c r="H43" s="55">
        <f t="shared" ref="H43" si="18">+H16</f>
        <v>4</v>
      </c>
      <c r="I43" s="30">
        <f t="shared" si="14"/>
        <v>3200000</v>
      </c>
    </row>
    <row r="44" spans="2:9" ht="25.5">
      <c r="B44" s="42" t="s">
        <v>69</v>
      </c>
      <c r="C44" s="43" t="s">
        <v>70</v>
      </c>
      <c r="D44" s="44" t="s">
        <v>30</v>
      </c>
      <c r="E44" s="44">
        <f>+$C$11</f>
        <v>4.5</v>
      </c>
      <c r="F44" s="46"/>
      <c r="G44" s="46">
        <v>865399.58440342336</v>
      </c>
      <c r="H44" s="55">
        <v>1</v>
      </c>
      <c r="I44" s="30">
        <f t="shared" si="14"/>
        <v>3894298.1298154052</v>
      </c>
    </row>
    <row r="45" spans="2:9" ht="25.5">
      <c r="B45" s="42" t="s">
        <v>71</v>
      </c>
      <c r="C45" s="43" t="s">
        <v>72</v>
      </c>
      <c r="D45" s="44" t="s">
        <v>30</v>
      </c>
      <c r="E45" s="44">
        <f>+$C$11</f>
        <v>4.5</v>
      </c>
      <c r="F45" s="46"/>
      <c r="G45" s="46">
        <v>1000000</v>
      </c>
      <c r="H45" s="55">
        <f t="shared" ref="H45" si="19">+H16</f>
        <v>4</v>
      </c>
      <c r="I45" s="30">
        <f t="shared" si="14"/>
        <v>18000000</v>
      </c>
    </row>
    <row r="46" spans="2:9">
      <c r="B46" s="16"/>
      <c r="C46" s="14" t="s">
        <v>73</v>
      </c>
      <c r="D46" s="34"/>
      <c r="E46" s="35"/>
      <c r="F46" s="36"/>
      <c r="G46" s="36"/>
      <c r="H46" s="35"/>
      <c r="I46" s="39">
        <f>SUM(I37:I45)</f>
        <v>41513048.129815407</v>
      </c>
    </row>
    <row r="47" spans="2:9">
      <c r="B47" s="51"/>
      <c r="C47" s="51"/>
      <c r="D47" s="51"/>
      <c r="E47" s="51"/>
      <c r="F47" s="51"/>
      <c r="G47" s="51"/>
      <c r="H47" s="51"/>
      <c r="I47" s="51"/>
    </row>
    <row r="48" spans="2:9">
      <c r="B48" s="18">
        <v>5</v>
      </c>
      <c r="C48" s="14" t="s">
        <v>74</v>
      </c>
      <c r="D48" s="19"/>
      <c r="E48" s="19"/>
      <c r="F48" s="19"/>
      <c r="G48" s="19"/>
      <c r="H48" s="19"/>
      <c r="I48" s="19"/>
    </row>
    <row r="49" spans="2:9" ht="12.75" customHeight="1">
      <c r="B49" s="23" t="s">
        <v>75</v>
      </c>
      <c r="C49" s="51" t="s">
        <v>76</v>
      </c>
      <c r="D49" s="64" t="s">
        <v>77</v>
      </c>
      <c r="E49" s="27">
        <v>1</v>
      </c>
      <c r="F49" s="65">
        <v>2.5999999999999998E-4</v>
      </c>
      <c r="G49" s="66"/>
      <c r="H49" s="67"/>
      <c r="I49" s="30">
        <f>+$E49*$F49*I$78</f>
        <v>1301172.3007399999</v>
      </c>
    </row>
    <row r="50" spans="2:9">
      <c r="B50" s="23">
        <v>5.2</v>
      </c>
      <c r="C50" s="51" t="s">
        <v>78</v>
      </c>
      <c r="D50" s="64" t="s">
        <v>77</v>
      </c>
      <c r="E50" s="27">
        <v>1</v>
      </c>
      <c r="F50" s="65">
        <v>2.4000000000000001E-4</v>
      </c>
      <c r="G50" s="66"/>
      <c r="H50" s="67"/>
      <c r="I50" s="30">
        <f t="shared" ref="I50:I53" si="20">+$E50*$F50*I$78</f>
        <v>1201082.1237600001</v>
      </c>
    </row>
    <row r="51" spans="2:9">
      <c r="B51" s="23">
        <v>5.3</v>
      </c>
      <c r="C51" s="51" t="s">
        <v>79</v>
      </c>
      <c r="D51" s="64" t="s">
        <v>77</v>
      </c>
      <c r="E51" s="27">
        <v>1</v>
      </c>
      <c r="F51" s="65">
        <v>3.2000000000000003E-4</v>
      </c>
      <c r="G51" s="66"/>
      <c r="H51" s="67"/>
      <c r="I51" s="30">
        <f t="shared" si="20"/>
        <v>1601442.8316800001</v>
      </c>
    </row>
    <row r="52" spans="2:9">
      <c r="B52" s="23">
        <v>5.4</v>
      </c>
      <c r="C52" s="51" t="s">
        <v>80</v>
      </c>
      <c r="D52" s="64" t="s">
        <v>77</v>
      </c>
      <c r="E52" s="27">
        <v>1</v>
      </c>
      <c r="F52" s="65">
        <v>3.2000000000000003E-4</v>
      </c>
      <c r="G52" s="66"/>
      <c r="H52" s="67"/>
      <c r="I52" s="30">
        <f t="shared" si="20"/>
        <v>1601442.8316800001</v>
      </c>
    </row>
    <row r="53" spans="2:9">
      <c r="B53" s="23">
        <v>5.5</v>
      </c>
      <c r="C53" s="51" t="s">
        <v>81</v>
      </c>
      <c r="D53" s="64" t="s">
        <v>77</v>
      </c>
      <c r="E53" s="27">
        <v>1</v>
      </c>
      <c r="F53" s="65">
        <v>2.1700000000000001E-3</v>
      </c>
      <c r="G53" s="66"/>
      <c r="H53" s="67"/>
      <c r="I53" s="30">
        <f t="shared" si="20"/>
        <v>10859784.202330001</v>
      </c>
    </row>
    <row r="54" spans="2:9">
      <c r="B54" s="16"/>
      <c r="C54" s="14" t="s">
        <v>82</v>
      </c>
      <c r="D54" s="34"/>
      <c r="E54" s="35"/>
      <c r="F54" s="36"/>
      <c r="G54" s="36"/>
      <c r="H54" s="35"/>
      <c r="I54" s="39">
        <f>SUM(I49:I53)</f>
        <v>16564924.29019</v>
      </c>
    </row>
    <row r="55" spans="2:9">
      <c r="B55" s="51"/>
      <c r="C55" s="51"/>
      <c r="D55" s="51"/>
      <c r="E55" s="51"/>
      <c r="F55" s="51"/>
      <c r="G55" s="51"/>
      <c r="H55" s="51"/>
      <c r="I55" s="51"/>
    </row>
    <row r="56" spans="2:9">
      <c r="B56" s="18">
        <v>6</v>
      </c>
      <c r="C56" s="14" t="s">
        <v>83</v>
      </c>
      <c r="D56" s="19"/>
      <c r="E56" s="19"/>
      <c r="F56" s="19"/>
      <c r="G56" s="19"/>
      <c r="H56" s="19"/>
      <c r="I56" s="19"/>
    </row>
    <row r="57" spans="2:9">
      <c r="B57" s="64" t="s">
        <v>84</v>
      </c>
      <c r="C57" s="51" t="s">
        <v>85</v>
      </c>
      <c r="D57" s="64" t="s">
        <v>51</v>
      </c>
      <c r="E57" s="64">
        <v>1</v>
      </c>
      <c r="F57" s="70">
        <v>0.02</v>
      </c>
      <c r="G57" s="51"/>
      <c r="H57" s="51"/>
      <c r="I57" s="30">
        <f t="shared" ref="I57:I60" si="21">+$E57*$F57*I$78</f>
        <v>100090176.98</v>
      </c>
    </row>
    <row r="58" spans="2:9">
      <c r="B58" s="64" t="s">
        <v>86</v>
      </c>
      <c r="C58" s="51" t="s">
        <v>87</v>
      </c>
      <c r="D58" s="64" t="s">
        <v>51</v>
      </c>
      <c r="E58" s="64">
        <v>1</v>
      </c>
      <c r="F58" s="70">
        <v>0.01</v>
      </c>
      <c r="G58" s="51"/>
      <c r="H58" s="51"/>
      <c r="I58" s="30">
        <f t="shared" si="21"/>
        <v>50045088.490000002</v>
      </c>
    </row>
    <row r="59" spans="2:9">
      <c r="B59" s="64" t="s">
        <v>88</v>
      </c>
      <c r="C59" s="51" t="s">
        <v>89</v>
      </c>
      <c r="D59" s="64" t="s">
        <v>51</v>
      </c>
      <c r="E59" s="64">
        <v>1</v>
      </c>
      <c r="F59" s="70">
        <v>0.05</v>
      </c>
      <c r="G59" s="51"/>
      <c r="H59" s="51"/>
      <c r="I59" s="30">
        <f t="shared" si="21"/>
        <v>250225442.45000002</v>
      </c>
    </row>
    <row r="60" spans="2:9">
      <c r="B60" s="64" t="s">
        <v>90</v>
      </c>
      <c r="C60" s="51" t="s">
        <v>91</v>
      </c>
      <c r="D60" s="64" t="s">
        <v>51</v>
      </c>
      <c r="E60" s="64">
        <v>1</v>
      </c>
      <c r="F60" s="70">
        <v>0.02</v>
      </c>
      <c r="G60" s="51"/>
      <c r="H60" s="51"/>
      <c r="I60" s="30">
        <f t="shared" si="21"/>
        <v>100090176.98</v>
      </c>
    </row>
    <row r="61" spans="2:9">
      <c r="B61" s="16"/>
      <c r="C61" s="14" t="s">
        <v>92</v>
      </c>
      <c r="D61" s="34"/>
      <c r="E61" s="35"/>
      <c r="F61" s="35"/>
      <c r="G61" s="36"/>
      <c r="H61" s="36"/>
      <c r="I61" s="39">
        <f>SUM(I57:I60)</f>
        <v>500450884.90000004</v>
      </c>
    </row>
    <row r="62" spans="2:9">
      <c r="B62" s="51"/>
      <c r="C62" s="76"/>
      <c r="D62" s="51"/>
      <c r="E62" s="51"/>
      <c r="F62" s="51"/>
      <c r="G62" s="51"/>
      <c r="H62" s="51"/>
      <c r="I62" s="131"/>
    </row>
    <row r="63" spans="2:9">
      <c r="B63" s="51"/>
      <c r="C63" s="76"/>
      <c r="D63" s="51"/>
      <c r="E63" s="51"/>
      <c r="F63" s="79"/>
      <c r="G63" s="81" t="s">
        <v>93</v>
      </c>
      <c r="H63" s="139">
        <v>0.16769999999999999</v>
      </c>
      <c r="I63" s="82">
        <f>+H63*I73</f>
        <v>683878857.54343212</v>
      </c>
    </row>
    <row r="64" spans="2:9">
      <c r="B64" s="51"/>
      <c r="C64" s="76"/>
      <c r="D64" s="51"/>
      <c r="E64" s="51"/>
      <c r="F64" s="51"/>
      <c r="G64" s="83"/>
      <c r="H64" s="51"/>
      <c r="I64" s="144"/>
    </row>
    <row r="65" spans="2:9">
      <c r="B65" s="51"/>
      <c r="C65" s="76"/>
      <c r="D65" s="51"/>
      <c r="E65" s="51"/>
      <c r="F65" s="79"/>
      <c r="G65" s="81" t="s">
        <v>94</v>
      </c>
      <c r="H65" s="79">
        <v>0.05</v>
      </c>
      <c r="I65" s="85">
        <f>+H65*I73</f>
        <v>203899480.4840287</v>
      </c>
    </row>
    <row r="66" spans="2:9" s="33" customFormat="1">
      <c r="B66" s="51"/>
      <c r="C66" s="76"/>
      <c r="D66" s="51"/>
      <c r="E66" s="51"/>
      <c r="F66" s="86"/>
      <c r="G66" s="81"/>
      <c r="H66" s="86"/>
      <c r="I66" s="87"/>
    </row>
    <row r="67" spans="2:9" s="33" customFormat="1">
      <c r="B67" s="51"/>
      <c r="C67" s="76"/>
      <c r="D67" s="88"/>
      <c r="E67" s="88"/>
      <c r="F67" s="89"/>
      <c r="G67" s="81" t="s">
        <v>95</v>
      </c>
      <c r="H67" s="89">
        <f>H63+H65</f>
        <v>0.2177</v>
      </c>
      <c r="I67" s="85">
        <f>+ROUND(I63+I65,0)</f>
        <v>887778338</v>
      </c>
    </row>
    <row r="68" spans="2:9" s="33" customFormat="1">
      <c r="B68" s="51"/>
      <c r="C68" s="76"/>
      <c r="D68" s="88"/>
      <c r="E68" s="88"/>
      <c r="F68" s="80"/>
      <c r="G68" s="83"/>
      <c r="H68" s="89"/>
      <c r="I68" s="89"/>
    </row>
    <row r="69" spans="2:9" s="33" customFormat="1">
      <c r="B69" s="51"/>
      <c r="C69" s="76"/>
      <c r="D69" s="88"/>
      <c r="E69" s="88"/>
      <c r="F69" s="80"/>
      <c r="G69" s="81" t="s">
        <v>96</v>
      </c>
      <c r="H69" s="89">
        <v>0.19</v>
      </c>
      <c r="I69" s="85">
        <f>+ROUND(I65*0.19,0)</f>
        <v>38740901</v>
      </c>
    </row>
    <row r="70" spans="2:9" s="33" customFormat="1">
      <c r="B70" s="51"/>
      <c r="C70" s="76"/>
      <c r="D70" s="51"/>
      <c r="E70" s="51"/>
      <c r="F70" s="51"/>
      <c r="G70" s="83"/>
      <c r="H70" s="51"/>
      <c r="I70" s="87"/>
    </row>
    <row r="71" spans="2:9" s="33" customFormat="1">
      <c r="B71" s="51"/>
      <c r="C71" s="76"/>
      <c r="D71" s="51"/>
      <c r="E71" s="51"/>
      <c r="F71" s="51"/>
      <c r="G71" s="81" t="s">
        <v>97</v>
      </c>
      <c r="H71" s="51"/>
      <c r="I71" s="85">
        <f>+I67+I69</f>
        <v>926519239</v>
      </c>
    </row>
    <row r="72" spans="2:9" s="33" customFormat="1">
      <c r="B72" s="40"/>
      <c r="C72" s="40"/>
      <c r="D72" s="40"/>
      <c r="E72" s="40"/>
      <c r="F72" s="40"/>
      <c r="G72" s="40"/>
      <c r="H72" s="40"/>
      <c r="I72" s="142">
        <f>+H67+(H65*H69)+1</f>
        <v>1.2272000000000001</v>
      </c>
    </row>
    <row r="73" spans="2:9" s="33" customFormat="1">
      <c r="B73" s="40"/>
      <c r="C73" s="40"/>
      <c r="H73" s="127" t="s">
        <v>98</v>
      </c>
      <c r="I73" s="91">
        <f>+I78/I72</f>
        <v>4077989609.6805735</v>
      </c>
    </row>
    <row r="74" spans="2:9" s="33" customFormat="1">
      <c r="B74" s="40"/>
      <c r="C74" s="40"/>
      <c r="H74" s="127" t="s">
        <v>99</v>
      </c>
      <c r="I74" s="91">
        <f>+I63</f>
        <v>683878857.54343212</v>
      </c>
    </row>
    <row r="75" spans="2:9" s="33" customFormat="1">
      <c r="B75" s="40"/>
      <c r="C75" s="40"/>
      <c r="H75" s="127" t="s">
        <v>100</v>
      </c>
      <c r="I75" s="91">
        <f>+I65</f>
        <v>203899480.4840287</v>
      </c>
    </row>
    <row r="76" spans="2:9" s="33" customFormat="1">
      <c r="B76" s="40"/>
      <c r="C76" s="40"/>
      <c r="H76" s="127" t="s">
        <v>101</v>
      </c>
      <c r="I76" s="91">
        <f>+I69</f>
        <v>38740901</v>
      </c>
    </row>
    <row r="77" spans="2:9" s="33" customFormat="1">
      <c r="B77" s="40"/>
      <c r="C77" s="40"/>
      <c r="H77" s="128"/>
      <c r="I77" s="133"/>
    </row>
    <row r="78" spans="2:9" s="33" customFormat="1">
      <c r="B78" s="40"/>
      <c r="C78" s="40"/>
      <c r="H78" s="129" t="s">
        <v>102</v>
      </c>
      <c r="I78" s="93">
        <f>+'DETALLE PRESUPUESTO OFICIAL'!D143</f>
        <v>5004508849</v>
      </c>
    </row>
    <row r="79" spans="2:9" s="33" customFormat="1">
      <c r="B79" s="40"/>
      <c r="C79" s="40"/>
      <c r="D79" s="40"/>
      <c r="E79" s="40"/>
      <c r="F79" s="40"/>
      <c r="H79" s="40"/>
      <c r="I79" s="40"/>
    </row>
  </sheetData>
  <mergeCells count="5">
    <mergeCell ref="I11:I13"/>
    <mergeCell ref="C3:I3"/>
    <mergeCell ref="C5:I5"/>
    <mergeCell ref="C6:I6"/>
    <mergeCell ref="C7:I7"/>
  </mergeCells>
  <pageMargins left="0.7" right="0.7" top="0.75" bottom="0.75" header="0.3" footer="0.3"/>
  <pageSetup scale="2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92D050"/>
  </sheetPr>
  <dimension ref="B2:K79"/>
  <sheetViews>
    <sheetView view="pageBreakPreview" topLeftCell="A48" zoomScale="70" zoomScaleNormal="90" zoomScaleSheetLayoutView="70" workbookViewId="0">
      <selection activeCell="I64" sqref="I64"/>
    </sheetView>
  </sheetViews>
  <sheetFormatPr baseColWidth="10" defaultColWidth="11.42578125" defaultRowHeight="12.75"/>
  <cols>
    <col min="1" max="1" width="11.42578125" style="5"/>
    <col min="2" max="2" width="11.5703125" style="4" bestFit="1" customWidth="1"/>
    <col min="3" max="3" width="42" style="4" customWidth="1"/>
    <col min="4" max="4" width="13.5703125" style="4" customWidth="1"/>
    <col min="5" max="5" width="14.42578125" style="4" customWidth="1"/>
    <col min="6" max="6" width="18.42578125" style="4" customWidth="1"/>
    <col min="7" max="7" width="30.42578125" style="4" customWidth="1"/>
    <col min="8" max="8" width="14.28515625" style="4" customWidth="1"/>
    <col min="9" max="9" width="17.42578125" style="4" customWidth="1"/>
    <col min="10" max="11" width="11.42578125" style="4"/>
    <col min="12" max="16384" width="11.42578125" style="5"/>
  </cols>
  <sheetData>
    <row r="2" spans="2:9">
      <c r="B2" s="1"/>
      <c r="C2" s="1"/>
      <c r="D2" s="2"/>
      <c r="E2" s="2"/>
      <c r="F2" s="2"/>
      <c r="G2" s="3"/>
      <c r="H2" s="3"/>
      <c r="I2" s="3"/>
    </row>
    <row r="3" spans="2:9">
      <c r="B3" s="1"/>
      <c r="C3" s="155" t="s">
        <v>0</v>
      </c>
      <c r="D3" s="155"/>
      <c r="E3" s="155"/>
      <c r="F3" s="155"/>
      <c r="G3" s="155"/>
      <c r="H3" s="155"/>
      <c r="I3" s="155"/>
    </row>
    <row r="4" spans="2:9">
      <c r="B4" s="1"/>
      <c r="C4" s="1"/>
      <c r="D4" s="2"/>
      <c r="E4" s="2"/>
      <c r="F4" s="2"/>
      <c r="G4" s="3"/>
      <c r="H4" s="3"/>
      <c r="I4" s="3"/>
    </row>
    <row r="5" spans="2:9">
      <c r="B5" s="1"/>
      <c r="C5" s="155" t="s">
        <v>1</v>
      </c>
      <c r="D5" s="155"/>
      <c r="E5" s="155"/>
      <c r="F5" s="155"/>
      <c r="G5" s="155"/>
      <c r="H5" s="155"/>
      <c r="I5" s="155"/>
    </row>
    <row r="6" spans="2:9" ht="24.75" customHeight="1">
      <c r="B6" s="1"/>
      <c r="C6" s="156" t="s">
        <v>2</v>
      </c>
      <c r="D6" s="156"/>
      <c r="E6" s="156"/>
      <c r="F6" s="156"/>
      <c r="G6" s="156"/>
      <c r="H6" s="156"/>
      <c r="I6" s="156"/>
    </row>
    <row r="7" spans="2:9">
      <c r="B7" s="1"/>
      <c r="C7" s="155" t="s">
        <v>3</v>
      </c>
      <c r="D7" s="155"/>
      <c r="E7" s="155"/>
      <c r="F7" s="155"/>
      <c r="G7" s="155"/>
      <c r="H7" s="155"/>
      <c r="I7" s="155"/>
    </row>
    <row r="8" spans="2:9">
      <c r="B8" s="1"/>
      <c r="C8" s="136"/>
      <c r="D8" s="136"/>
      <c r="E8" s="136"/>
      <c r="F8" s="136"/>
      <c r="G8" s="136"/>
      <c r="H8" s="136"/>
      <c r="I8" s="136"/>
    </row>
    <row r="9" spans="2:9">
      <c r="B9" s="1"/>
      <c r="C9" s="136"/>
      <c r="D9" s="136"/>
      <c r="E9" s="136"/>
      <c r="F9" s="136"/>
      <c r="G9" s="136"/>
      <c r="H9" s="136"/>
      <c r="I9" s="136"/>
    </row>
    <row r="10" spans="2:9">
      <c r="D10" s="136"/>
      <c r="E10" s="136"/>
      <c r="F10" s="136"/>
      <c r="G10" s="136"/>
    </row>
    <row r="11" spans="2:9" ht="25.5">
      <c r="B11" s="136" t="s">
        <v>4</v>
      </c>
      <c r="C11" s="7">
        <v>4.5</v>
      </c>
      <c r="D11" s="8"/>
      <c r="E11" s="8"/>
      <c r="F11" s="8"/>
      <c r="G11" s="8"/>
      <c r="H11" s="9" t="s">
        <v>18</v>
      </c>
      <c r="I11" s="152" t="s">
        <v>21</v>
      </c>
    </row>
    <row r="12" spans="2:9" ht="40.5" customHeight="1">
      <c r="B12" s="12"/>
      <c r="C12" s="12"/>
      <c r="D12" s="12"/>
      <c r="E12" s="12"/>
      <c r="F12" s="13"/>
      <c r="G12" s="14" t="s">
        <v>22</v>
      </c>
      <c r="H12" s="9">
        <v>4</v>
      </c>
      <c r="I12" s="153"/>
    </row>
    <row r="13" spans="2:9" ht="26.25" customHeight="1">
      <c r="B13" s="16"/>
      <c r="C13" s="17" t="s">
        <v>23</v>
      </c>
      <c r="D13" s="9" t="s">
        <v>24</v>
      </c>
      <c r="E13" s="9" t="s">
        <v>4</v>
      </c>
      <c r="F13" s="9" t="s">
        <v>25</v>
      </c>
      <c r="G13" s="17" t="s">
        <v>26</v>
      </c>
      <c r="H13" s="9" t="s">
        <v>27</v>
      </c>
      <c r="I13" s="154"/>
    </row>
    <row r="14" spans="2:9">
      <c r="B14" s="18">
        <v>1</v>
      </c>
      <c r="C14" s="14" t="s">
        <v>28</v>
      </c>
      <c r="D14" s="19"/>
      <c r="E14" s="19"/>
      <c r="F14" s="19"/>
      <c r="G14" s="19"/>
      <c r="H14" s="19"/>
      <c r="I14" s="20"/>
    </row>
    <row r="15" spans="2:9">
      <c r="B15" s="23">
        <v>1.1000000000000001</v>
      </c>
      <c r="C15" s="24" t="s">
        <v>29</v>
      </c>
      <c r="D15" s="25" t="s">
        <v>30</v>
      </c>
      <c r="E15" s="25">
        <f t="shared" ref="E15:E20" si="0">+$C$11</f>
        <v>4.5</v>
      </c>
      <c r="F15" s="26">
        <v>1</v>
      </c>
      <c r="G15" s="27">
        <v>5000000</v>
      </c>
      <c r="H15" s="28">
        <v>2</v>
      </c>
      <c r="I15" s="30">
        <f>+$E15*$F15*$G15*H15</f>
        <v>45000000</v>
      </c>
    </row>
    <row r="16" spans="2:9" ht="16.5" customHeight="1">
      <c r="B16" s="23">
        <v>1.2</v>
      </c>
      <c r="C16" s="24" t="s">
        <v>31</v>
      </c>
      <c r="D16" s="25" t="s">
        <v>30</v>
      </c>
      <c r="E16" s="25">
        <f t="shared" si="0"/>
        <v>4.5</v>
      </c>
      <c r="F16" s="26">
        <v>1</v>
      </c>
      <c r="G16" s="27">
        <v>2500000</v>
      </c>
      <c r="H16" s="28">
        <f t="shared" ref="H16" si="1">+H12</f>
        <v>4</v>
      </c>
      <c r="I16" s="30">
        <f t="shared" ref="I16:I20" si="2">+$E16*$F16*$G16*H16</f>
        <v>45000000</v>
      </c>
    </row>
    <row r="17" spans="2:9" ht="17.25" customHeight="1">
      <c r="B17" s="23">
        <v>1.3</v>
      </c>
      <c r="C17" s="24" t="s">
        <v>32</v>
      </c>
      <c r="D17" s="25" t="s">
        <v>30</v>
      </c>
      <c r="E17" s="25">
        <f t="shared" si="0"/>
        <v>4.5</v>
      </c>
      <c r="F17" s="26">
        <v>1</v>
      </c>
      <c r="G17" s="27">
        <v>2000000</v>
      </c>
      <c r="H17" s="28">
        <v>1</v>
      </c>
      <c r="I17" s="30">
        <f t="shared" si="2"/>
        <v>9000000</v>
      </c>
    </row>
    <row r="18" spans="2:9" ht="18" customHeight="1">
      <c r="B18" s="23">
        <v>1.4</v>
      </c>
      <c r="C18" s="24" t="s">
        <v>33</v>
      </c>
      <c r="D18" s="25" t="s">
        <v>30</v>
      </c>
      <c r="E18" s="25">
        <f t="shared" si="0"/>
        <v>4.5</v>
      </c>
      <c r="F18" s="26">
        <v>1</v>
      </c>
      <c r="G18" s="27">
        <v>2000000</v>
      </c>
      <c r="H18" s="28">
        <v>1</v>
      </c>
      <c r="I18" s="30">
        <f t="shared" si="2"/>
        <v>9000000</v>
      </c>
    </row>
    <row r="19" spans="2:9" ht="20.25" customHeight="1">
      <c r="B19" s="23">
        <v>1.5</v>
      </c>
      <c r="C19" s="24" t="s">
        <v>34</v>
      </c>
      <c r="D19" s="25" t="s">
        <v>30</v>
      </c>
      <c r="E19" s="25">
        <f t="shared" si="0"/>
        <v>4.5</v>
      </c>
      <c r="F19" s="26">
        <v>1</v>
      </c>
      <c r="G19" s="27">
        <v>2000000</v>
      </c>
      <c r="H19" s="28">
        <v>1</v>
      </c>
      <c r="I19" s="30">
        <f t="shared" si="2"/>
        <v>9000000</v>
      </c>
    </row>
    <row r="20" spans="2:9" s="33" customFormat="1" ht="25.5">
      <c r="B20" s="23">
        <v>1.6</v>
      </c>
      <c r="C20" s="32" t="s">
        <v>35</v>
      </c>
      <c r="D20" s="25" t="s">
        <v>30</v>
      </c>
      <c r="E20" s="25">
        <f t="shared" si="0"/>
        <v>4.5</v>
      </c>
      <c r="F20" s="26">
        <v>1</v>
      </c>
      <c r="G20" s="27">
        <v>1750000</v>
      </c>
      <c r="H20" s="28">
        <v>1</v>
      </c>
      <c r="I20" s="30">
        <f t="shared" si="2"/>
        <v>7875000</v>
      </c>
    </row>
    <row r="21" spans="2:9" s="33" customFormat="1">
      <c r="B21" s="16"/>
      <c r="C21" s="14" t="s">
        <v>36</v>
      </c>
      <c r="D21" s="34"/>
      <c r="E21" s="34"/>
      <c r="F21" s="35"/>
      <c r="G21" s="36"/>
      <c r="H21" s="35"/>
      <c r="I21" s="39">
        <f>SUM(I15:I20)</f>
        <v>124875000</v>
      </c>
    </row>
    <row r="22" spans="2:9" s="33" customFormat="1">
      <c r="B22" s="40"/>
      <c r="C22" s="40"/>
      <c r="D22" s="40"/>
      <c r="E22" s="40"/>
      <c r="F22" s="40"/>
      <c r="G22" s="40"/>
      <c r="H22" s="40"/>
      <c r="I22" s="40"/>
    </row>
    <row r="23" spans="2:9" s="33" customFormat="1">
      <c r="B23" s="18">
        <v>2</v>
      </c>
      <c r="C23" s="14" t="s">
        <v>37</v>
      </c>
      <c r="D23" s="19"/>
      <c r="E23" s="19"/>
      <c r="F23" s="19"/>
      <c r="G23" s="19"/>
      <c r="H23" s="19"/>
      <c r="I23" s="20"/>
    </row>
    <row r="24" spans="2:9" s="33" customFormat="1">
      <c r="B24" s="42" t="s">
        <v>38</v>
      </c>
      <c r="C24" s="43" t="s">
        <v>39</v>
      </c>
      <c r="D24" s="44" t="s">
        <v>30</v>
      </c>
      <c r="E24" s="44">
        <f>+$C$11</f>
        <v>4.5</v>
      </c>
      <c r="F24" s="45"/>
      <c r="G24" s="46">
        <v>250000</v>
      </c>
      <c r="H24" s="45">
        <f t="shared" ref="H24" si="3">+H16</f>
        <v>4</v>
      </c>
      <c r="I24" s="30">
        <f>+$E24*$G24*H24</f>
        <v>4500000</v>
      </c>
    </row>
    <row r="25" spans="2:9" s="33" customFormat="1" ht="25.5">
      <c r="B25" s="42" t="s">
        <v>40</v>
      </c>
      <c r="C25" s="43" t="s">
        <v>41</v>
      </c>
      <c r="D25" s="44" t="s">
        <v>30</v>
      </c>
      <c r="E25" s="44">
        <f>+$C$11</f>
        <v>4.5</v>
      </c>
      <c r="F25" s="45"/>
      <c r="G25" s="46">
        <v>150000</v>
      </c>
      <c r="H25" s="45">
        <f t="shared" ref="H25" si="4">+H16</f>
        <v>4</v>
      </c>
      <c r="I25" s="30">
        <f t="shared" ref="I25:I27" si="5">+$E25*$G25*H25</f>
        <v>2700000</v>
      </c>
    </row>
    <row r="26" spans="2:9" s="33" customFormat="1">
      <c r="B26" s="42" t="s">
        <v>42</v>
      </c>
      <c r="C26" s="49" t="s">
        <v>43</v>
      </c>
      <c r="D26" s="44" t="s">
        <v>30</v>
      </c>
      <c r="E26" s="44">
        <f>+$C$11</f>
        <v>4.5</v>
      </c>
      <c r="F26" s="45"/>
      <c r="G26" s="46">
        <v>150000</v>
      </c>
      <c r="H26" s="45">
        <f t="shared" ref="H26" si="6">+H16</f>
        <v>4</v>
      </c>
      <c r="I26" s="30">
        <f t="shared" si="5"/>
        <v>2700000</v>
      </c>
    </row>
    <row r="27" spans="2:9" s="33" customFormat="1">
      <c r="B27" s="42" t="s">
        <v>44</v>
      </c>
      <c r="C27" s="49" t="s">
        <v>45</v>
      </c>
      <c r="D27" s="44" t="s">
        <v>30</v>
      </c>
      <c r="E27" s="44">
        <f>+$C$11</f>
        <v>4.5</v>
      </c>
      <c r="F27" s="45"/>
      <c r="G27" s="46">
        <v>200000</v>
      </c>
      <c r="H27" s="45">
        <f t="shared" ref="H27" si="7">+H16</f>
        <v>4</v>
      </c>
      <c r="I27" s="30">
        <f t="shared" si="5"/>
        <v>3600000</v>
      </c>
    </row>
    <row r="28" spans="2:9" s="33" customFormat="1">
      <c r="B28" s="16"/>
      <c r="C28" s="14" t="s">
        <v>46</v>
      </c>
      <c r="D28" s="34"/>
      <c r="E28" s="34"/>
      <c r="F28" s="35"/>
      <c r="G28" s="36"/>
      <c r="H28" s="35"/>
      <c r="I28" s="39">
        <f>SUM(I24:I27)</f>
        <v>13500000</v>
      </c>
    </row>
    <row r="29" spans="2:9" s="33" customFormat="1">
      <c r="B29" s="50"/>
      <c r="C29" s="51"/>
      <c r="D29" s="51"/>
      <c r="E29" s="51"/>
      <c r="F29" s="51"/>
      <c r="G29" s="51"/>
      <c r="H29" s="51"/>
      <c r="I29" s="52"/>
    </row>
    <row r="30" spans="2:9" s="33" customFormat="1">
      <c r="B30" s="18">
        <v>3</v>
      </c>
      <c r="C30" s="14" t="s">
        <v>47</v>
      </c>
      <c r="D30" s="19"/>
      <c r="E30" s="19"/>
      <c r="F30" s="19"/>
      <c r="G30" s="19"/>
      <c r="H30" s="19"/>
      <c r="I30" s="20"/>
    </row>
    <row r="31" spans="2:9" s="33" customFormat="1">
      <c r="B31" s="42">
        <v>3.1</v>
      </c>
      <c r="C31" s="43" t="s">
        <v>48</v>
      </c>
      <c r="D31" s="44" t="s">
        <v>30</v>
      </c>
      <c r="E31" s="44">
        <f>+$C$11</f>
        <v>4.5</v>
      </c>
      <c r="F31" s="46"/>
      <c r="G31" s="46">
        <v>250000</v>
      </c>
      <c r="H31" s="45">
        <f t="shared" ref="H31" si="8">+H16</f>
        <v>4</v>
      </c>
      <c r="I31" s="30">
        <f>+$E31*$G31*H31</f>
        <v>4500000</v>
      </c>
    </row>
    <row r="32" spans="2:9" s="33" customFormat="1">
      <c r="B32" s="42">
        <v>3.2</v>
      </c>
      <c r="C32" s="49" t="s">
        <v>49</v>
      </c>
      <c r="D32" s="44" t="s">
        <v>30</v>
      </c>
      <c r="E32" s="44">
        <f>+$C$11</f>
        <v>4.5</v>
      </c>
      <c r="F32" s="46"/>
      <c r="G32" s="46">
        <v>150000</v>
      </c>
      <c r="H32" s="45">
        <f t="shared" ref="H32" si="9">+H16+H15</f>
        <v>6</v>
      </c>
      <c r="I32" s="30">
        <f t="shared" ref="I32:I33" si="10">+$E32*$G32*H32</f>
        <v>4050000</v>
      </c>
    </row>
    <row r="33" spans="2:9">
      <c r="B33" s="42">
        <v>3.3</v>
      </c>
      <c r="C33" s="49" t="s">
        <v>50</v>
      </c>
      <c r="D33" s="44" t="s">
        <v>51</v>
      </c>
      <c r="E33" s="55">
        <v>1</v>
      </c>
      <c r="F33" s="46"/>
      <c r="G33" s="46">
        <v>400000</v>
      </c>
      <c r="H33" s="45">
        <f t="shared" ref="H33" si="11">+H16</f>
        <v>4</v>
      </c>
      <c r="I33" s="30">
        <f t="shared" si="10"/>
        <v>1600000</v>
      </c>
    </row>
    <row r="34" spans="2:9">
      <c r="B34" s="16"/>
      <c r="C34" s="14" t="s">
        <v>52</v>
      </c>
      <c r="D34" s="34"/>
      <c r="E34" s="35"/>
      <c r="F34" s="36"/>
      <c r="G34" s="36"/>
      <c r="H34" s="35"/>
      <c r="I34" s="39">
        <f>SUM(I31:I33)</f>
        <v>10150000</v>
      </c>
    </row>
    <row r="35" spans="2:9">
      <c r="B35" s="51"/>
      <c r="C35" s="51"/>
      <c r="D35" s="51"/>
      <c r="E35" s="51"/>
      <c r="F35" s="51"/>
      <c r="G35" s="51"/>
      <c r="H35" s="51"/>
      <c r="I35" s="52"/>
    </row>
    <row r="36" spans="2:9">
      <c r="B36" s="18">
        <v>4</v>
      </c>
      <c r="C36" s="14" t="s">
        <v>53</v>
      </c>
      <c r="D36" s="19"/>
      <c r="E36" s="19"/>
      <c r="F36" s="19"/>
      <c r="G36" s="19"/>
      <c r="H36" s="19"/>
      <c r="I36" s="20"/>
    </row>
    <row r="37" spans="2:9" ht="25.5">
      <c r="B37" s="42" t="s">
        <v>54</v>
      </c>
      <c r="C37" s="57" t="s">
        <v>55</v>
      </c>
      <c r="D37" s="58" t="s">
        <v>56</v>
      </c>
      <c r="E37" s="59">
        <v>0.05</v>
      </c>
      <c r="F37" s="46"/>
      <c r="G37" s="46"/>
      <c r="H37" s="60"/>
      <c r="I37" s="30">
        <f>+$E37*I$21</f>
        <v>6243750</v>
      </c>
    </row>
    <row r="38" spans="2:9" ht="38.25">
      <c r="B38" s="42" t="s">
        <v>57</v>
      </c>
      <c r="C38" s="63" t="s">
        <v>58</v>
      </c>
      <c r="D38" s="44" t="s">
        <v>30</v>
      </c>
      <c r="E38" s="44">
        <v>1</v>
      </c>
      <c r="F38" s="46"/>
      <c r="G38" s="46">
        <v>400000</v>
      </c>
      <c r="H38" s="55">
        <f t="shared" ref="H38" si="12">+H16</f>
        <v>4</v>
      </c>
      <c r="I38" s="30">
        <f>+$E38*$G38*H38</f>
        <v>1600000</v>
      </c>
    </row>
    <row r="39" spans="2:9">
      <c r="B39" s="42" t="s">
        <v>59</v>
      </c>
      <c r="C39" s="49" t="s">
        <v>60</v>
      </c>
      <c r="D39" s="44" t="s">
        <v>30</v>
      </c>
      <c r="E39" s="44">
        <f>+$C$11</f>
        <v>4.5</v>
      </c>
      <c r="F39" s="46"/>
      <c r="G39" s="46">
        <v>200000</v>
      </c>
      <c r="H39" s="55">
        <f t="shared" ref="H39" si="13">+H16</f>
        <v>4</v>
      </c>
      <c r="I39" s="30">
        <f t="shared" ref="I39:I45" si="14">+$E39*$G39*H39</f>
        <v>3600000</v>
      </c>
    </row>
    <row r="40" spans="2:9">
      <c r="B40" s="42" t="s">
        <v>61</v>
      </c>
      <c r="C40" s="49" t="s">
        <v>62</v>
      </c>
      <c r="D40" s="44" t="s">
        <v>30</v>
      </c>
      <c r="E40" s="44">
        <f>+$C$11</f>
        <v>4.5</v>
      </c>
      <c r="F40" s="46"/>
      <c r="G40" s="46">
        <v>150000</v>
      </c>
      <c r="H40" s="55">
        <f t="shared" ref="H40" si="15">+H16</f>
        <v>4</v>
      </c>
      <c r="I40" s="30">
        <f t="shared" si="14"/>
        <v>2700000</v>
      </c>
    </row>
    <row r="41" spans="2:9">
      <c r="B41" s="42" t="s">
        <v>63</v>
      </c>
      <c r="C41" s="49" t="s">
        <v>64</v>
      </c>
      <c r="D41" s="44" t="s">
        <v>30</v>
      </c>
      <c r="E41" s="44">
        <f>+$C$11</f>
        <v>4.5</v>
      </c>
      <c r="F41" s="46"/>
      <c r="G41" s="46">
        <v>100000</v>
      </c>
      <c r="H41" s="55">
        <f t="shared" ref="H41" si="16">+H16</f>
        <v>4</v>
      </c>
      <c r="I41" s="30">
        <f t="shared" si="14"/>
        <v>1800000</v>
      </c>
    </row>
    <row r="42" spans="2:9">
      <c r="B42" s="42" t="s">
        <v>65</v>
      </c>
      <c r="C42" s="49" t="s">
        <v>66</v>
      </c>
      <c r="D42" s="44" t="s">
        <v>51</v>
      </c>
      <c r="E42" s="55">
        <v>1</v>
      </c>
      <c r="F42" s="46"/>
      <c r="G42" s="46">
        <v>400000</v>
      </c>
      <c r="H42" s="55">
        <f t="shared" ref="H42" si="17">+H16</f>
        <v>4</v>
      </c>
      <c r="I42" s="30">
        <f t="shared" si="14"/>
        <v>1600000</v>
      </c>
    </row>
    <row r="43" spans="2:9">
      <c r="B43" s="42" t="s">
        <v>67</v>
      </c>
      <c r="C43" s="49" t="s">
        <v>68</v>
      </c>
      <c r="D43" s="44" t="s">
        <v>51</v>
      </c>
      <c r="E43" s="55">
        <v>1</v>
      </c>
      <c r="F43" s="46"/>
      <c r="G43" s="46">
        <v>800000</v>
      </c>
      <c r="H43" s="55">
        <f t="shared" ref="H43" si="18">+H16</f>
        <v>4</v>
      </c>
      <c r="I43" s="30">
        <f t="shared" si="14"/>
        <v>3200000</v>
      </c>
    </row>
    <row r="44" spans="2:9" ht="25.5">
      <c r="B44" s="42" t="s">
        <v>69</v>
      </c>
      <c r="C44" s="43" t="s">
        <v>70</v>
      </c>
      <c r="D44" s="44" t="s">
        <v>30</v>
      </c>
      <c r="E44" s="44">
        <f>+$C$11</f>
        <v>4.5</v>
      </c>
      <c r="F44" s="46"/>
      <c r="G44" s="46">
        <v>874098.83633789874</v>
      </c>
      <c r="H44" s="55">
        <v>1</v>
      </c>
      <c r="I44" s="30">
        <f t="shared" si="14"/>
        <v>3933444.7635205444</v>
      </c>
    </row>
    <row r="45" spans="2:9" ht="25.5">
      <c r="B45" s="42" t="s">
        <v>71</v>
      </c>
      <c r="C45" s="43" t="s">
        <v>72</v>
      </c>
      <c r="D45" s="44" t="s">
        <v>30</v>
      </c>
      <c r="E45" s="44">
        <f>+$C$11</f>
        <v>4.5</v>
      </c>
      <c r="F45" s="46"/>
      <c r="G45" s="46">
        <v>1000000</v>
      </c>
      <c r="H45" s="55">
        <f t="shared" ref="H45" si="19">+H16</f>
        <v>4</v>
      </c>
      <c r="I45" s="30">
        <f t="shared" si="14"/>
        <v>18000000</v>
      </c>
    </row>
    <row r="46" spans="2:9">
      <c r="B46" s="16"/>
      <c r="C46" s="14" t="s">
        <v>73</v>
      </c>
      <c r="D46" s="34"/>
      <c r="E46" s="35"/>
      <c r="F46" s="36"/>
      <c r="G46" s="36"/>
      <c r="H46" s="35"/>
      <c r="I46" s="39">
        <f>SUM(I37:I45)</f>
        <v>42677194.763520546</v>
      </c>
    </row>
    <row r="47" spans="2:9">
      <c r="B47" s="51"/>
      <c r="C47" s="51"/>
      <c r="D47" s="51"/>
      <c r="E47" s="51"/>
      <c r="F47" s="51"/>
      <c r="G47" s="51"/>
      <c r="H47" s="51"/>
      <c r="I47" s="52"/>
    </row>
    <row r="48" spans="2:9">
      <c r="B48" s="18">
        <v>5</v>
      </c>
      <c r="C48" s="14" t="s">
        <v>74</v>
      </c>
      <c r="D48" s="19"/>
      <c r="E48" s="19"/>
      <c r="F48" s="19"/>
      <c r="G48" s="19"/>
      <c r="H48" s="19"/>
      <c r="I48" s="20"/>
    </row>
    <row r="49" spans="2:9" ht="12.75" customHeight="1">
      <c r="B49" s="23" t="s">
        <v>75</v>
      </c>
      <c r="C49" s="51" t="s">
        <v>76</v>
      </c>
      <c r="D49" s="64" t="s">
        <v>77</v>
      </c>
      <c r="E49" s="27">
        <v>1</v>
      </c>
      <c r="F49" s="65">
        <v>2.5999999999999998E-4</v>
      </c>
      <c r="G49" s="66"/>
      <c r="H49" s="67"/>
      <c r="I49" s="30">
        <f>+$E49*$F49*I$78</f>
        <v>1868397.9670199999</v>
      </c>
    </row>
    <row r="50" spans="2:9">
      <c r="B50" s="23">
        <v>5.2</v>
      </c>
      <c r="C50" s="51" t="s">
        <v>78</v>
      </c>
      <c r="D50" s="64" t="s">
        <v>77</v>
      </c>
      <c r="E50" s="27">
        <v>1</v>
      </c>
      <c r="F50" s="65">
        <v>2.4000000000000001E-4</v>
      </c>
      <c r="G50" s="66"/>
      <c r="H50" s="67"/>
      <c r="I50" s="30">
        <f t="shared" ref="I50:I53" si="20">+$E50*$F50*I$78</f>
        <v>1724675.04648</v>
      </c>
    </row>
    <row r="51" spans="2:9">
      <c r="B51" s="23">
        <v>5.3</v>
      </c>
      <c r="C51" s="51" t="s">
        <v>79</v>
      </c>
      <c r="D51" s="64" t="s">
        <v>77</v>
      </c>
      <c r="E51" s="27">
        <v>1</v>
      </c>
      <c r="F51" s="65">
        <v>3.2000000000000003E-4</v>
      </c>
      <c r="G51" s="66"/>
      <c r="H51" s="67"/>
      <c r="I51" s="30">
        <f t="shared" si="20"/>
        <v>2299566.7286400003</v>
      </c>
    </row>
    <row r="52" spans="2:9">
      <c r="B52" s="23">
        <v>5.4</v>
      </c>
      <c r="C52" s="51" t="s">
        <v>80</v>
      </c>
      <c r="D52" s="64" t="s">
        <v>77</v>
      </c>
      <c r="E52" s="27">
        <v>1</v>
      </c>
      <c r="F52" s="65">
        <v>3.2000000000000003E-4</v>
      </c>
      <c r="G52" s="66"/>
      <c r="H52" s="67"/>
      <c r="I52" s="30">
        <f t="shared" si="20"/>
        <v>2299566.7286400003</v>
      </c>
    </row>
    <row r="53" spans="2:9">
      <c r="B53" s="23">
        <v>5.5</v>
      </c>
      <c r="C53" s="51" t="s">
        <v>81</v>
      </c>
      <c r="D53" s="64" t="s">
        <v>77</v>
      </c>
      <c r="E53" s="27">
        <v>1</v>
      </c>
      <c r="F53" s="65">
        <v>2.1700000000000001E-3</v>
      </c>
      <c r="G53" s="66"/>
      <c r="H53" s="67"/>
      <c r="I53" s="30">
        <f t="shared" si="20"/>
        <v>15593936.878590001</v>
      </c>
    </row>
    <row r="54" spans="2:9">
      <c r="B54" s="16"/>
      <c r="C54" s="14" t="s">
        <v>82</v>
      </c>
      <c r="D54" s="34"/>
      <c r="E54" s="35"/>
      <c r="F54" s="36"/>
      <c r="G54" s="36"/>
      <c r="H54" s="35"/>
      <c r="I54" s="39">
        <f>SUM(I49:I53)</f>
        <v>23786143.349370003</v>
      </c>
    </row>
    <row r="55" spans="2:9">
      <c r="B55" s="51"/>
      <c r="C55" s="51"/>
      <c r="D55" s="51"/>
      <c r="E55" s="51"/>
      <c r="F55" s="51"/>
      <c r="G55" s="51"/>
      <c r="H55" s="51"/>
      <c r="I55" s="52"/>
    </row>
    <row r="56" spans="2:9">
      <c r="B56" s="18">
        <v>6</v>
      </c>
      <c r="C56" s="14" t="s">
        <v>83</v>
      </c>
      <c r="D56" s="19"/>
      <c r="E56" s="19"/>
      <c r="F56" s="19"/>
      <c r="G56" s="19"/>
      <c r="H56" s="19"/>
      <c r="I56" s="20"/>
    </row>
    <row r="57" spans="2:9">
      <c r="B57" s="64" t="s">
        <v>84</v>
      </c>
      <c r="C57" s="51" t="s">
        <v>85</v>
      </c>
      <c r="D57" s="64" t="s">
        <v>51</v>
      </c>
      <c r="E57" s="64">
        <v>1</v>
      </c>
      <c r="F57" s="70">
        <v>0.02</v>
      </c>
      <c r="G57" s="51"/>
      <c r="H57" s="51"/>
      <c r="I57" s="30">
        <f t="shared" ref="I57:I60" si="21">+$E57*$F57*I$78</f>
        <v>143722920.53999999</v>
      </c>
    </row>
    <row r="58" spans="2:9">
      <c r="B58" s="64" t="s">
        <v>86</v>
      </c>
      <c r="C58" s="51" t="s">
        <v>87</v>
      </c>
      <c r="D58" s="64" t="s">
        <v>51</v>
      </c>
      <c r="E58" s="64">
        <v>1</v>
      </c>
      <c r="F58" s="70">
        <v>0.01</v>
      </c>
      <c r="G58" s="51"/>
      <c r="H58" s="51"/>
      <c r="I58" s="30">
        <f t="shared" si="21"/>
        <v>71861460.269999996</v>
      </c>
    </row>
    <row r="59" spans="2:9">
      <c r="B59" s="64" t="s">
        <v>88</v>
      </c>
      <c r="C59" s="51" t="s">
        <v>89</v>
      </c>
      <c r="D59" s="64" t="s">
        <v>51</v>
      </c>
      <c r="E59" s="64">
        <v>1</v>
      </c>
      <c r="F59" s="70">
        <v>0.05</v>
      </c>
      <c r="G59" s="51"/>
      <c r="H59" s="51"/>
      <c r="I59" s="30">
        <f t="shared" si="21"/>
        <v>359307301.35000002</v>
      </c>
    </row>
    <row r="60" spans="2:9">
      <c r="B60" s="64" t="s">
        <v>90</v>
      </c>
      <c r="C60" s="51" t="s">
        <v>91</v>
      </c>
      <c r="D60" s="64" t="s">
        <v>51</v>
      </c>
      <c r="E60" s="64">
        <v>1</v>
      </c>
      <c r="F60" s="70">
        <v>0.02</v>
      </c>
      <c r="G60" s="51"/>
      <c r="H60" s="51"/>
      <c r="I60" s="30">
        <f t="shared" si="21"/>
        <v>143722920.53999999</v>
      </c>
    </row>
    <row r="61" spans="2:9">
      <c r="B61" s="16"/>
      <c r="C61" s="14" t="s">
        <v>92</v>
      </c>
      <c r="D61" s="34"/>
      <c r="E61" s="35"/>
      <c r="F61" s="35"/>
      <c r="G61" s="36"/>
      <c r="H61" s="36"/>
      <c r="I61" s="39">
        <f>SUM(I57:I60)</f>
        <v>718614602.70000005</v>
      </c>
    </row>
    <row r="62" spans="2:9">
      <c r="B62" s="51"/>
      <c r="C62" s="76"/>
      <c r="D62" s="51"/>
      <c r="E62" s="51"/>
      <c r="F62" s="51"/>
      <c r="G62" s="51"/>
      <c r="H62" s="51"/>
      <c r="I62" s="131"/>
    </row>
    <row r="63" spans="2:9">
      <c r="B63" s="51"/>
      <c r="C63" s="76"/>
      <c r="D63" s="51"/>
      <c r="E63" s="51"/>
      <c r="F63" s="79"/>
      <c r="G63" s="81" t="s">
        <v>93</v>
      </c>
      <c r="H63" s="139">
        <v>0.15820000000000001</v>
      </c>
      <c r="I63" s="82">
        <f>+H63*I73</f>
        <v>933602941.17713726</v>
      </c>
    </row>
    <row r="64" spans="2:9">
      <c r="B64" s="51"/>
      <c r="C64" s="76"/>
      <c r="D64" s="51"/>
      <c r="E64" s="51"/>
      <c r="F64" s="51"/>
      <c r="G64" s="83"/>
      <c r="H64" s="51"/>
      <c r="I64" s="144"/>
    </row>
    <row r="65" spans="2:9">
      <c r="B65" s="51"/>
      <c r="C65" s="76"/>
      <c r="D65" s="51"/>
      <c r="E65" s="51"/>
      <c r="F65" s="79"/>
      <c r="G65" s="81" t="s">
        <v>94</v>
      </c>
      <c r="H65" s="79">
        <v>0.05</v>
      </c>
      <c r="I65" s="85">
        <f>+H65*I73</f>
        <v>295070461.81325454</v>
      </c>
    </row>
    <row r="66" spans="2:9" s="33" customFormat="1">
      <c r="B66" s="51"/>
      <c r="C66" s="76"/>
      <c r="D66" s="51"/>
      <c r="E66" s="51"/>
      <c r="F66" s="86"/>
      <c r="G66" s="81"/>
      <c r="H66" s="86"/>
      <c r="I66" s="87"/>
    </row>
    <row r="67" spans="2:9" s="33" customFormat="1">
      <c r="B67" s="51"/>
      <c r="C67" s="76"/>
      <c r="D67" s="88"/>
      <c r="E67" s="88"/>
      <c r="F67" s="89"/>
      <c r="G67" s="81" t="s">
        <v>95</v>
      </c>
      <c r="H67" s="89">
        <f>H63+H65</f>
        <v>0.2082</v>
      </c>
      <c r="I67" s="85">
        <f>+ROUND(I63+I65,0)</f>
        <v>1228673403</v>
      </c>
    </row>
    <row r="68" spans="2:9" s="33" customFormat="1">
      <c r="B68" s="51"/>
      <c r="C68" s="76"/>
      <c r="D68" s="88"/>
      <c r="E68" s="88"/>
      <c r="F68" s="80"/>
      <c r="G68" s="83"/>
      <c r="H68" s="89"/>
      <c r="I68" s="89"/>
    </row>
    <row r="69" spans="2:9" s="33" customFormat="1">
      <c r="B69" s="51"/>
      <c r="C69" s="76"/>
      <c r="D69" s="88"/>
      <c r="E69" s="88"/>
      <c r="F69" s="80"/>
      <c r="G69" s="81" t="s">
        <v>96</v>
      </c>
      <c r="H69" s="89">
        <v>0.19</v>
      </c>
      <c r="I69" s="85">
        <f>+ROUND(I65*0.19,0)</f>
        <v>56063388</v>
      </c>
    </row>
    <row r="70" spans="2:9" s="33" customFormat="1">
      <c r="B70" s="51"/>
      <c r="C70" s="76"/>
      <c r="D70" s="51"/>
      <c r="E70" s="51"/>
      <c r="F70" s="51"/>
      <c r="G70" s="83"/>
      <c r="H70" s="51"/>
      <c r="I70" s="87"/>
    </row>
    <row r="71" spans="2:9" s="33" customFormat="1">
      <c r="B71" s="51"/>
      <c r="C71" s="76"/>
      <c r="D71" s="51"/>
      <c r="E71" s="51"/>
      <c r="F71" s="51"/>
      <c r="G71" s="81" t="s">
        <v>97</v>
      </c>
      <c r="H71" s="51"/>
      <c r="I71" s="85">
        <f>+I67+I69</f>
        <v>1284736791</v>
      </c>
    </row>
    <row r="72" spans="2:9" s="33" customFormat="1">
      <c r="B72" s="40"/>
      <c r="C72" s="40"/>
      <c r="D72" s="40"/>
      <c r="E72" s="40"/>
      <c r="F72" s="40"/>
      <c r="G72" s="40"/>
      <c r="H72" s="40"/>
      <c r="I72" s="142">
        <f>+H67+(H65*H69)+1</f>
        <v>1.2177</v>
      </c>
    </row>
    <row r="73" spans="2:9" s="33" customFormat="1">
      <c r="B73" s="40"/>
      <c r="C73" s="40"/>
      <c r="H73" s="127" t="s">
        <v>98</v>
      </c>
      <c r="I73" s="91">
        <f>+I78/I72</f>
        <v>5901409236.26509</v>
      </c>
    </row>
    <row r="74" spans="2:9" s="33" customFormat="1">
      <c r="B74" s="40"/>
      <c r="C74" s="40"/>
      <c r="H74" s="127" t="s">
        <v>99</v>
      </c>
      <c r="I74" s="91">
        <f>+I63</f>
        <v>933602941.17713726</v>
      </c>
    </row>
    <row r="75" spans="2:9" s="33" customFormat="1">
      <c r="B75" s="40"/>
      <c r="C75" s="40"/>
      <c r="H75" s="127" t="s">
        <v>100</v>
      </c>
      <c r="I75" s="91">
        <f>+I65</f>
        <v>295070461.81325454</v>
      </c>
    </row>
    <row r="76" spans="2:9" s="33" customFormat="1">
      <c r="B76" s="40"/>
      <c r="C76" s="40"/>
      <c r="H76" s="127" t="s">
        <v>101</v>
      </c>
      <c r="I76" s="91">
        <f>+I69</f>
        <v>56063388</v>
      </c>
    </row>
    <row r="77" spans="2:9" s="33" customFormat="1">
      <c r="B77" s="40"/>
      <c r="C77" s="40"/>
      <c r="H77" s="128"/>
      <c r="I77" s="133"/>
    </row>
    <row r="78" spans="2:9" s="33" customFormat="1">
      <c r="B78" s="40"/>
      <c r="C78" s="40"/>
      <c r="H78" s="129" t="s">
        <v>102</v>
      </c>
      <c r="I78" s="93">
        <f>+'DETALLE PRESUPUESTO OFICIAL'!D155</f>
        <v>7186146027</v>
      </c>
    </row>
    <row r="79" spans="2:9" s="33" customFormat="1">
      <c r="B79" s="40"/>
      <c r="C79" s="40"/>
      <c r="D79" s="40"/>
      <c r="E79" s="40"/>
      <c r="F79" s="40"/>
      <c r="H79" s="40"/>
      <c r="I79" s="40"/>
    </row>
  </sheetData>
  <mergeCells count="5">
    <mergeCell ref="I11:I13"/>
    <mergeCell ref="C3:I3"/>
    <mergeCell ref="C5:I5"/>
    <mergeCell ref="C6:I6"/>
    <mergeCell ref="C7:I7"/>
  </mergeCells>
  <pageMargins left="0.7" right="0.7" top="0.75" bottom="0.75" header="0.3" footer="0.3"/>
  <pageSetup scale="2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92D050"/>
    <pageSetUpPr fitToPage="1"/>
  </sheetPr>
  <dimension ref="B2:K79"/>
  <sheetViews>
    <sheetView view="pageBreakPreview" zoomScale="80" zoomScaleNormal="90" zoomScaleSheetLayoutView="80" workbookViewId="0">
      <selection activeCell="C5" sqref="C5:I5"/>
    </sheetView>
  </sheetViews>
  <sheetFormatPr baseColWidth="10" defaultColWidth="11.42578125" defaultRowHeight="12.75"/>
  <cols>
    <col min="1" max="1" width="11.42578125" style="5"/>
    <col min="2" max="2" width="11.5703125" style="4" bestFit="1" customWidth="1"/>
    <col min="3" max="3" width="42" style="4" customWidth="1"/>
    <col min="4" max="4" width="13.5703125" style="4" customWidth="1"/>
    <col min="5" max="5" width="14.42578125" style="4" customWidth="1"/>
    <col min="6" max="6" width="18.42578125" style="4" customWidth="1"/>
    <col min="7" max="7" width="30.42578125" style="4" customWidth="1"/>
    <col min="8" max="8" width="12.140625" style="4" customWidth="1"/>
    <col min="9" max="9" width="20.42578125" style="4" customWidth="1"/>
    <col min="10" max="10" width="17.140625" style="4" bestFit="1" customWidth="1"/>
    <col min="11" max="11" width="15" style="4" bestFit="1" customWidth="1"/>
    <col min="12" max="16384" width="11.42578125" style="5"/>
  </cols>
  <sheetData>
    <row r="2" spans="2:9">
      <c r="B2" s="1"/>
      <c r="C2" s="1"/>
      <c r="D2" s="2"/>
      <c r="E2" s="2"/>
      <c r="F2" s="2"/>
      <c r="G2" s="3"/>
      <c r="H2" s="3"/>
      <c r="I2" s="3"/>
    </row>
    <row r="3" spans="2:9">
      <c r="B3" s="1"/>
      <c r="C3" s="155" t="s">
        <v>0</v>
      </c>
      <c r="D3" s="155"/>
      <c r="E3" s="155"/>
      <c r="F3" s="155"/>
      <c r="G3" s="155"/>
      <c r="H3" s="155"/>
      <c r="I3" s="155"/>
    </row>
    <row r="4" spans="2:9">
      <c r="B4" s="1"/>
      <c r="C4" s="1"/>
      <c r="D4" s="2"/>
      <c r="E4" s="2"/>
      <c r="F4" s="2"/>
      <c r="G4" s="3"/>
      <c r="H4" s="3"/>
      <c r="I4" s="3"/>
    </row>
    <row r="5" spans="2:9">
      <c r="B5" s="1"/>
      <c r="C5" s="155" t="s">
        <v>154</v>
      </c>
      <c r="D5" s="155"/>
      <c r="E5" s="155"/>
      <c r="F5" s="155"/>
      <c r="G5" s="155"/>
      <c r="H5" s="155"/>
      <c r="I5" s="155"/>
    </row>
    <row r="6" spans="2:9" ht="24.75" customHeight="1">
      <c r="B6" s="1"/>
      <c r="C6" s="156" t="s">
        <v>2</v>
      </c>
      <c r="D6" s="156"/>
      <c r="E6" s="156"/>
      <c r="F6" s="156"/>
      <c r="G6" s="156"/>
      <c r="H6" s="156"/>
      <c r="I6" s="156"/>
    </row>
    <row r="7" spans="2:9">
      <c r="B7" s="1"/>
      <c r="C7" s="155" t="s">
        <v>3</v>
      </c>
      <c r="D7" s="155"/>
      <c r="E7" s="155"/>
      <c r="F7" s="155"/>
      <c r="G7" s="155"/>
      <c r="H7" s="155"/>
      <c r="I7" s="155"/>
    </row>
    <row r="8" spans="2:9">
      <c r="B8" s="1"/>
      <c r="C8" s="147"/>
      <c r="D8" s="147"/>
      <c r="E8" s="147"/>
      <c r="F8" s="147"/>
      <c r="G8" s="147"/>
      <c r="H8" s="147"/>
      <c r="I8" s="147"/>
    </row>
    <row r="9" spans="2:9">
      <c r="B9" s="1"/>
      <c r="C9" s="147"/>
      <c r="D9" s="147"/>
      <c r="E9" s="147"/>
      <c r="F9" s="147"/>
      <c r="G9" s="147"/>
      <c r="H9" s="147"/>
      <c r="I9" s="147"/>
    </row>
    <row r="10" spans="2:9">
      <c r="D10" s="147"/>
      <c r="E10" s="147"/>
      <c r="F10" s="147"/>
      <c r="G10" s="147"/>
    </row>
    <row r="11" spans="2:9" ht="25.5">
      <c r="B11" s="147" t="s">
        <v>4</v>
      </c>
      <c r="C11" s="7">
        <v>4.5</v>
      </c>
      <c r="D11" s="8"/>
      <c r="E11" s="8"/>
      <c r="F11" s="8"/>
      <c r="G11" s="8"/>
      <c r="H11" s="10" t="s">
        <v>152</v>
      </c>
      <c r="I11" s="152" t="s">
        <v>21</v>
      </c>
    </row>
    <row r="12" spans="2:9" ht="40.5" customHeight="1">
      <c r="B12" s="12"/>
      <c r="C12" s="12"/>
      <c r="D12" s="12"/>
      <c r="E12" s="12"/>
      <c r="F12" s="13"/>
      <c r="G12" s="14" t="s">
        <v>22</v>
      </c>
      <c r="H12" s="9">
        <v>2</v>
      </c>
      <c r="I12" s="153"/>
    </row>
    <row r="13" spans="2:9" ht="26.25" customHeight="1">
      <c r="B13" s="16"/>
      <c r="C13" s="17" t="s">
        <v>23</v>
      </c>
      <c r="D13" s="9" t="s">
        <v>24</v>
      </c>
      <c r="E13" s="9" t="s">
        <v>4</v>
      </c>
      <c r="F13" s="9" t="s">
        <v>25</v>
      </c>
      <c r="G13" s="17" t="s">
        <v>26</v>
      </c>
      <c r="H13" s="10" t="s">
        <v>27</v>
      </c>
      <c r="I13" s="154"/>
    </row>
    <row r="14" spans="2:9">
      <c r="B14" s="18">
        <v>1</v>
      </c>
      <c r="C14" s="14" t="s">
        <v>28</v>
      </c>
      <c r="D14" s="19"/>
      <c r="E14" s="19"/>
      <c r="F14" s="19"/>
      <c r="G14" s="19"/>
      <c r="H14" s="20"/>
      <c r="I14" s="134"/>
    </row>
    <row r="15" spans="2:9">
      <c r="B15" s="23">
        <v>1.1000000000000001</v>
      </c>
      <c r="C15" s="24" t="s">
        <v>29</v>
      </c>
      <c r="D15" s="25" t="s">
        <v>30</v>
      </c>
      <c r="E15" s="25">
        <f t="shared" ref="E15:E20" si="0">+$C$11</f>
        <v>4.5</v>
      </c>
      <c r="F15" s="26">
        <v>1</v>
      </c>
      <c r="G15" s="27">
        <v>5000000</v>
      </c>
      <c r="H15" s="28">
        <v>1</v>
      </c>
      <c r="I15" s="30">
        <f>+$E15*$F15*$G15*H15</f>
        <v>22500000</v>
      </c>
    </row>
    <row r="16" spans="2:9" ht="16.5" customHeight="1">
      <c r="B16" s="23">
        <v>1.2</v>
      </c>
      <c r="C16" s="24" t="s">
        <v>31</v>
      </c>
      <c r="D16" s="25" t="s">
        <v>30</v>
      </c>
      <c r="E16" s="25">
        <f t="shared" si="0"/>
        <v>4.5</v>
      </c>
      <c r="F16" s="26">
        <v>1</v>
      </c>
      <c r="G16" s="27">
        <v>2500000</v>
      </c>
      <c r="H16" s="31">
        <f t="shared" ref="H16" si="1">+H12</f>
        <v>2</v>
      </c>
      <c r="I16" s="30">
        <f t="shared" ref="I16:I20" si="2">+$E16*$F16*$G16*H16</f>
        <v>22500000</v>
      </c>
    </row>
    <row r="17" spans="2:9" ht="17.25" customHeight="1">
      <c r="B17" s="23">
        <v>1.3</v>
      </c>
      <c r="C17" s="24" t="s">
        <v>32</v>
      </c>
      <c r="D17" s="25" t="s">
        <v>30</v>
      </c>
      <c r="E17" s="25">
        <f t="shared" si="0"/>
        <v>4.5</v>
      </c>
      <c r="F17" s="26">
        <v>1</v>
      </c>
      <c r="G17" s="27">
        <v>2000000</v>
      </c>
      <c r="H17" s="31">
        <v>1</v>
      </c>
      <c r="I17" s="30">
        <f t="shared" si="2"/>
        <v>9000000</v>
      </c>
    </row>
    <row r="18" spans="2:9" ht="18" customHeight="1">
      <c r="B18" s="23">
        <v>1.4</v>
      </c>
      <c r="C18" s="24" t="s">
        <v>33</v>
      </c>
      <c r="D18" s="25" t="s">
        <v>30</v>
      </c>
      <c r="E18" s="25">
        <f t="shared" si="0"/>
        <v>4.5</v>
      </c>
      <c r="F18" s="26">
        <v>1</v>
      </c>
      <c r="G18" s="27">
        <v>2000000</v>
      </c>
      <c r="H18" s="31">
        <v>1</v>
      </c>
      <c r="I18" s="30">
        <f t="shared" si="2"/>
        <v>9000000</v>
      </c>
    </row>
    <row r="19" spans="2:9" ht="20.25" customHeight="1">
      <c r="B19" s="23">
        <v>1.5</v>
      </c>
      <c r="C19" s="24" t="s">
        <v>34</v>
      </c>
      <c r="D19" s="25" t="s">
        <v>30</v>
      </c>
      <c r="E19" s="25">
        <f t="shared" si="0"/>
        <v>4.5</v>
      </c>
      <c r="F19" s="26">
        <v>1</v>
      </c>
      <c r="G19" s="27">
        <v>2000000</v>
      </c>
      <c r="H19" s="31">
        <v>1</v>
      </c>
      <c r="I19" s="30">
        <f t="shared" si="2"/>
        <v>9000000</v>
      </c>
    </row>
    <row r="20" spans="2:9" s="33" customFormat="1" ht="25.5">
      <c r="B20" s="23">
        <v>1.6</v>
      </c>
      <c r="C20" s="32" t="s">
        <v>35</v>
      </c>
      <c r="D20" s="25" t="s">
        <v>30</v>
      </c>
      <c r="E20" s="25">
        <f t="shared" si="0"/>
        <v>4.5</v>
      </c>
      <c r="F20" s="26">
        <v>1</v>
      </c>
      <c r="G20" s="27">
        <v>1750000</v>
      </c>
      <c r="H20" s="31">
        <v>1</v>
      </c>
      <c r="I20" s="30">
        <f t="shared" si="2"/>
        <v>7875000</v>
      </c>
    </row>
    <row r="21" spans="2:9" s="33" customFormat="1">
      <c r="B21" s="16"/>
      <c r="C21" s="14" t="s">
        <v>36</v>
      </c>
      <c r="D21" s="34"/>
      <c r="E21" s="34"/>
      <c r="F21" s="35"/>
      <c r="G21" s="36"/>
      <c r="H21" s="37"/>
      <c r="I21" s="39">
        <f>SUM(I15:I20)</f>
        <v>79875000</v>
      </c>
    </row>
    <row r="22" spans="2:9" s="33" customFormat="1">
      <c r="B22" s="40"/>
      <c r="C22" s="40"/>
      <c r="D22" s="40"/>
      <c r="E22" s="40"/>
      <c r="F22" s="40"/>
      <c r="G22" s="40"/>
      <c r="H22" s="40"/>
      <c r="I22" s="40"/>
    </row>
    <row r="23" spans="2:9" s="33" customFormat="1">
      <c r="B23" s="18">
        <v>2</v>
      </c>
      <c r="C23" s="14" t="s">
        <v>37</v>
      </c>
      <c r="D23" s="19"/>
      <c r="E23" s="19"/>
      <c r="F23" s="19"/>
      <c r="G23" s="19"/>
      <c r="H23" s="20"/>
      <c r="I23" s="134"/>
    </row>
    <row r="24" spans="2:9" s="33" customFormat="1">
      <c r="B24" s="42" t="s">
        <v>38</v>
      </c>
      <c r="C24" s="43" t="s">
        <v>39</v>
      </c>
      <c r="D24" s="44" t="s">
        <v>30</v>
      </c>
      <c r="E24" s="44">
        <f>+$C$11</f>
        <v>4.5</v>
      </c>
      <c r="F24" s="45"/>
      <c r="G24" s="46">
        <v>250000</v>
      </c>
      <c r="H24" s="47">
        <f t="shared" ref="H24" si="3">+H16</f>
        <v>2</v>
      </c>
      <c r="I24" s="30">
        <f>+$E24*$G24*H24</f>
        <v>2250000</v>
      </c>
    </row>
    <row r="25" spans="2:9" s="33" customFormat="1" ht="25.5">
      <c r="B25" s="42" t="s">
        <v>40</v>
      </c>
      <c r="C25" s="43" t="s">
        <v>41</v>
      </c>
      <c r="D25" s="44" t="s">
        <v>30</v>
      </c>
      <c r="E25" s="44">
        <f>+$C$11</f>
        <v>4.5</v>
      </c>
      <c r="F25" s="45"/>
      <c r="G25" s="46">
        <v>150000</v>
      </c>
      <c r="H25" s="47">
        <f t="shared" ref="H25" si="4">+H16</f>
        <v>2</v>
      </c>
      <c r="I25" s="30">
        <f t="shared" ref="I25:I27" si="5">+$E25*$G25*H25</f>
        <v>1350000</v>
      </c>
    </row>
    <row r="26" spans="2:9" s="33" customFormat="1">
      <c r="B26" s="42" t="s">
        <v>42</v>
      </c>
      <c r="C26" s="49" t="s">
        <v>43</v>
      </c>
      <c r="D26" s="44" t="s">
        <v>30</v>
      </c>
      <c r="E26" s="44">
        <f>+$C$11</f>
        <v>4.5</v>
      </c>
      <c r="F26" s="45"/>
      <c r="G26" s="46">
        <v>150000</v>
      </c>
      <c r="H26" s="47">
        <f t="shared" ref="H26" si="6">+H16</f>
        <v>2</v>
      </c>
      <c r="I26" s="30">
        <f t="shared" si="5"/>
        <v>1350000</v>
      </c>
    </row>
    <row r="27" spans="2:9" s="33" customFormat="1">
      <c r="B27" s="42" t="s">
        <v>44</v>
      </c>
      <c r="C27" s="49" t="s">
        <v>45</v>
      </c>
      <c r="D27" s="44" t="s">
        <v>30</v>
      </c>
      <c r="E27" s="44">
        <f>+$C$11</f>
        <v>4.5</v>
      </c>
      <c r="F27" s="45"/>
      <c r="G27" s="46">
        <v>200000</v>
      </c>
      <c r="H27" s="47">
        <f t="shared" ref="H27" si="7">+H16</f>
        <v>2</v>
      </c>
      <c r="I27" s="30">
        <f t="shared" si="5"/>
        <v>1800000</v>
      </c>
    </row>
    <row r="28" spans="2:9" s="33" customFormat="1">
      <c r="B28" s="16"/>
      <c r="C28" s="14" t="s">
        <v>46</v>
      </c>
      <c r="D28" s="34"/>
      <c r="E28" s="34"/>
      <c r="F28" s="35"/>
      <c r="G28" s="36"/>
      <c r="H28" s="37"/>
      <c r="I28" s="39">
        <f>SUM(I24:I27)</f>
        <v>6750000</v>
      </c>
    </row>
    <row r="29" spans="2:9" s="33" customFormat="1">
      <c r="B29" s="50"/>
      <c r="C29" s="51"/>
      <c r="D29" s="51"/>
      <c r="E29" s="51"/>
      <c r="F29" s="51"/>
      <c r="G29" s="51"/>
      <c r="H29" s="52"/>
      <c r="I29" s="135"/>
    </row>
    <row r="30" spans="2:9" s="33" customFormat="1">
      <c r="B30" s="18">
        <v>3</v>
      </c>
      <c r="C30" s="14" t="s">
        <v>47</v>
      </c>
      <c r="D30" s="19"/>
      <c r="E30" s="19"/>
      <c r="F30" s="19"/>
      <c r="G30" s="19"/>
      <c r="H30" s="20"/>
      <c r="I30" s="134"/>
    </row>
    <row r="31" spans="2:9" s="33" customFormat="1">
      <c r="B31" s="42">
        <v>3.1</v>
      </c>
      <c r="C31" s="43" t="s">
        <v>48</v>
      </c>
      <c r="D31" s="44" t="s">
        <v>30</v>
      </c>
      <c r="E31" s="44">
        <f>+$C$11</f>
        <v>4.5</v>
      </c>
      <c r="F31" s="46"/>
      <c r="G31" s="46">
        <v>250000</v>
      </c>
      <c r="H31" s="45">
        <f t="shared" ref="H31" si="8">+H16</f>
        <v>2</v>
      </c>
      <c r="I31" s="30">
        <f>+$E31*$G31*H31</f>
        <v>2250000</v>
      </c>
    </row>
    <row r="32" spans="2:9" s="33" customFormat="1">
      <c r="B32" s="42">
        <v>3.2</v>
      </c>
      <c r="C32" s="49" t="s">
        <v>49</v>
      </c>
      <c r="D32" s="44" t="s">
        <v>30</v>
      </c>
      <c r="E32" s="44">
        <f>+$C$11</f>
        <v>4.5</v>
      </c>
      <c r="F32" s="46"/>
      <c r="G32" s="46">
        <v>150000</v>
      </c>
      <c r="H32" s="45">
        <f t="shared" ref="H32" si="9">+H16+H15</f>
        <v>3</v>
      </c>
      <c r="I32" s="30">
        <f t="shared" ref="I32:I33" si="10">+$E32*$G32*H32</f>
        <v>2025000</v>
      </c>
    </row>
    <row r="33" spans="2:9">
      <c r="B33" s="42">
        <v>3.3</v>
      </c>
      <c r="C33" s="49" t="s">
        <v>50</v>
      </c>
      <c r="D33" s="44" t="s">
        <v>51</v>
      </c>
      <c r="E33" s="55">
        <v>1</v>
      </c>
      <c r="F33" s="46"/>
      <c r="G33" s="46">
        <v>400000</v>
      </c>
      <c r="H33" s="45">
        <f t="shared" ref="H33" si="11">+H16</f>
        <v>2</v>
      </c>
      <c r="I33" s="30">
        <f t="shared" si="10"/>
        <v>800000</v>
      </c>
    </row>
    <row r="34" spans="2:9">
      <c r="B34" s="16"/>
      <c r="C34" s="14" t="s">
        <v>52</v>
      </c>
      <c r="D34" s="34"/>
      <c r="E34" s="35"/>
      <c r="F34" s="36"/>
      <c r="G34" s="36"/>
      <c r="H34" s="37"/>
      <c r="I34" s="39">
        <f>SUM(I31:I33)</f>
        <v>5075000</v>
      </c>
    </row>
    <row r="35" spans="2:9">
      <c r="B35" s="51"/>
      <c r="C35" s="51"/>
      <c r="D35" s="51"/>
      <c r="E35" s="51"/>
      <c r="F35" s="51"/>
      <c r="G35" s="51"/>
      <c r="H35" s="52"/>
      <c r="I35" s="135"/>
    </row>
    <row r="36" spans="2:9">
      <c r="B36" s="18">
        <v>4</v>
      </c>
      <c r="C36" s="14" t="s">
        <v>53</v>
      </c>
      <c r="D36" s="19"/>
      <c r="E36" s="19"/>
      <c r="F36" s="19"/>
      <c r="G36" s="19"/>
      <c r="H36" s="20"/>
      <c r="I36" s="134"/>
    </row>
    <row r="37" spans="2:9" ht="25.5">
      <c r="B37" s="42" t="s">
        <v>54</v>
      </c>
      <c r="C37" s="57" t="s">
        <v>55</v>
      </c>
      <c r="D37" s="58" t="s">
        <v>56</v>
      </c>
      <c r="E37" s="59">
        <v>0.05</v>
      </c>
      <c r="F37" s="46"/>
      <c r="G37" s="46"/>
      <c r="H37" s="61"/>
      <c r="I37" s="30">
        <f>+$E37*I$21</f>
        <v>3993750</v>
      </c>
    </row>
    <row r="38" spans="2:9" ht="38.25">
      <c r="B38" s="42" t="s">
        <v>57</v>
      </c>
      <c r="C38" s="63" t="s">
        <v>58</v>
      </c>
      <c r="D38" s="44" t="s">
        <v>30</v>
      </c>
      <c r="E38" s="44">
        <v>1</v>
      </c>
      <c r="F38" s="46"/>
      <c r="G38" s="46">
        <v>400000</v>
      </c>
      <c r="H38" s="55">
        <f t="shared" ref="H38" si="12">+H16</f>
        <v>2</v>
      </c>
      <c r="I38" s="30">
        <f>+$E38*$G38*H38</f>
        <v>800000</v>
      </c>
    </row>
    <row r="39" spans="2:9">
      <c r="B39" s="42" t="s">
        <v>59</v>
      </c>
      <c r="C39" s="49" t="s">
        <v>60</v>
      </c>
      <c r="D39" s="44" t="s">
        <v>30</v>
      </c>
      <c r="E39" s="44">
        <f>+$C$11</f>
        <v>4.5</v>
      </c>
      <c r="F39" s="46"/>
      <c r="G39" s="46">
        <v>200000</v>
      </c>
      <c r="H39" s="55">
        <f t="shared" ref="H39" si="13">+H16</f>
        <v>2</v>
      </c>
      <c r="I39" s="30">
        <f t="shared" ref="I39:I45" si="14">+$E39*$G39*H39</f>
        <v>1800000</v>
      </c>
    </row>
    <row r="40" spans="2:9">
      <c r="B40" s="42" t="s">
        <v>61</v>
      </c>
      <c r="C40" s="49" t="s">
        <v>62</v>
      </c>
      <c r="D40" s="44" t="s">
        <v>30</v>
      </c>
      <c r="E40" s="44">
        <f>+$C$11</f>
        <v>4.5</v>
      </c>
      <c r="F40" s="46"/>
      <c r="G40" s="46">
        <v>150000</v>
      </c>
      <c r="H40" s="55">
        <f t="shared" ref="H40" si="15">+H16</f>
        <v>2</v>
      </c>
      <c r="I40" s="30">
        <f t="shared" si="14"/>
        <v>1350000</v>
      </c>
    </row>
    <row r="41" spans="2:9">
      <c r="B41" s="42" t="s">
        <v>63</v>
      </c>
      <c r="C41" s="49" t="s">
        <v>64</v>
      </c>
      <c r="D41" s="44" t="s">
        <v>30</v>
      </c>
      <c r="E41" s="44">
        <f>+$C$11</f>
        <v>4.5</v>
      </c>
      <c r="F41" s="46"/>
      <c r="G41" s="46">
        <v>100000</v>
      </c>
      <c r="H41" s="55">
        <f t="shared" ref="H41" si="16">+H16</f>
        <v>2</v>
      </c>
      <c r="I41" s="30">
        <f t="shared" si="14"/>
        <v>900000</v>
      </c>
    </row>
    <row r="42" spans="2:9">
      <c r="B42" s="42" t="s">
        <v>65</v>
      </c>
      <c r="C42" s="49" t="s">
        <v>66</v>
      </c>
      <c r="D42" s="44" t="s">
        <v>51</v>
      </c>
      <c r="E42" s="55">
        <v>1</v>
      </c>
      <c r="F42" s="46"/>
      <c r="G42" s="46">
        <v>400000</v>
      </c>
      <c r="H42" s="55">
        <f t="shared" ref="H42" si="17">+H16</f>
        <v>2</v>
      </c>
      <c r="I42" s="30">
        <f t="shared" si="14"/>
        <v>800000</v>
      </c>
    </row>
    <row r="43" spans="2:9">
      <c r="B43" s="42" t="s">
        <v>67</v>
      </c>
      <c r="C43" s="49" t="s">
        <v>68</v>
      </c>
      <c r="D43" s="44" t="s">
        <v>51</v>
      </c>
      <c r="E43" s="55">
        <v>1</v>
      </c>
      <c r="F43" s="46"/>
      <c r="G43" s="46">
        <v>800000</v>
      </c>
      <c r="H43" s="55">
        <f t="shared" ref="H43" si="18">+H16</f>
        <v>2</v>
      </c>
      <c r="I43" s="30">
        <f t="shared" si="14"/>
        <v>1600000</v>
      </c>
    </row>
    <row r="44" spans="2:9" ht="25.5">
      <c r="B44" s="42" t="s">
        <v>69</v>
      </c>
      <c r="C44" s="43" t="s">
        <v>70</v>
      </c>
      <c r="D44" s="44" t="s">
        <v>30</v>
      </c>
      <c r="E44" s="44">
        <f>+$C$11</f>
        <v>4.5</v>
      </c>
      <c r="F44" s="46"/>
      <c r="G44" s="46">
        <v>926734.41944596497</v>
      </c>
      <c r="H44" s="55">
        <v>1</v>
      </c>
      <c r="I44" s="30">
        <f t="shared" si="14"/>
        <v>4170304.8875068426</v>
      </c>
    </row>
    <row r="45" spans="2:9" ht="25.5">
      <c r="B45" s="42" t="s">
        <v>71</v>
      </c>
      <c r="C45" s="43" t="s">
        <v>72</v>
      </c>
      <c r="D45" s="44" t="s">
        <v>30</v>
      </c>
      <c r="E45" s="44">
        <f>+$C$11</f>
        <v>4.5</v>
      </c>
      <c r="F45" s="46"/>
      <c r="G45" s="46">
        <v>800000</v>
      </c>
      <c r="H45" s="55">
        <f t="shared" ref="H45" si="19">+H16</f>
        <v>2</v>
      </c>
      <c r="I45" s="30">
        <f t="shared" si="14"/>
        <v>7200000</v>
      </c>
    </row>
    <row r="46" spans="2:9">
      <c r="B46" s="16"/>
      <c r="C46" s="14" t="s">
        <v>73</v>
      </c>
      <c r="D46" s="34"/>
      <c r="E46" s="35"/>
      <c r="F46" s="36"/>
      <c r="G46" s="36"/>
      <c r="H46" s="37"/>
      <c r="I46" s="39">
        <f>SUM(I37:I45)</f>
        <v>22614054.887506843</v>
      </c>
    </row>
    <row r="47" spans="2:9">
      <c r="B47" s="51"/>
      <c r="C47" s="51"/>
      <c r="D47" s="51"/>
      <c r="E47" s="51"/>
      <c r="F47" s="51"/>
      <c r="G47" s="51"/>
      <c r="H47" s="52"/>
      <c r="I47" s="135"/>
    </row>
    <row r="48" spans="2:9">
      <c r="B48" s="18">
        <v>5</v>
      </c>
      <c r="C48" s="14" t="s">
        <v>74</v>
      </c>
      <c r="D48" s="19"/>
      <c r="E48" s="19"/>
      <c r="F48" s="19"/>
      <c r="G48" s="19"/>
      <c r="H48" s="20"/>
      <c r="I48" s="134"/>
    </row>
    <row r="49" spans="2:11" ht="12.75" customHeight="1">
      <c r="B49" s="23" t="s">
        <v>75</v>
      </c>
      <c r="C49" s="51" t="s">
        <v>76</v>
      </c>
      <c r="D49" s="64" t="s">
        <v>77</v>
      </c>
      <c r="E49" s="27">
        <v>1</v>
      </c>
      <c r="F49" s="65">
        <v>2.5999999999999998E-4</v>
      </c>
      <c r="G49" s="66"/>
      <c r="H49" s="68"/>
      <c r="I49" s="30">
        <f>+$E49*$F49*I$78</f>
        <v>956128.29571999994</v>
      </c>
    </row>
    <row r="50" spans="2:11">
      <c r="B50" s="23">
        <v>5.2</v>
      </c>
      <c r="C50" s="51" t="s">
        <v>78</v>
      </c>
      <c r="D50" s="64" t="s">
        <v>77</v>
      </c>
      <c r="E50" s="27">
        <v>1</v>
      </c>
      <c r="F50" s="65">
        <v>2.4000000000000001E-4</v>
      </c>
      <c r="G50" s="66"/>
      <c r="H50" s="68"/>
      <c r="I50" s="30">
        <f t="shared" ref="I50:I53" si="20">+$E50*$F50*I$78</f>
        <v>882579.96528</v>
      </c>
    </row>
    <row r="51" spans="2:11">
      <c r="B51" s="23">
        <v>5.3</v>
      </c>
      <c r="C51" s="51" t="s">
        <v>79</v>
      </c>
      <c r="D51" s="64" t="s">
        <v>77</v>
      </c>
      <c r="E51" s="27">
        <v>1</v>
      </c>
      <c r="F51" s="65">
        <v>3.2000000000000003E-4</v>
      </c>
      <c r="G51" s="66"/>
      <c r="H51" s="68"/>
      <c r="I51" s="30">
        <f t="shared" si="20"/>
        <v>1176773.2870400001</v>
      </c>
    </row>
    <row r="52" spans="2:11">
      <c r="B52" s="23">
        <v>5.4</v>
      </c>
      <c r="C52" s="51" t="s">
        <v>80</v>
      </c>
      <c r="D52" s="64" t="s">
        <v>77</v>
      </c>
      <c r="E52" s="27">
        <v>1</v>
      </c>
      <c r="F52" s="65">
        <v>3.2000000000000003E-4</v>
      </c>
      <c r="G52" s="66"/>
      <c r="H52" s="68"/>
      <c r="I52" s="30">
        <f t="shared" si="20"/>
        <v>1176773.2870400001</v>
      </c>
    </row>
    <row r="53" spans="2:11">
      <c r="B53" s="23">
        <v>5.5</v>
      </c>
      <c r="C53" s="51" t="s">
        <v>81</v>
      </c>
      <c r="D53" s="64" t="s">
        <v>77</v>
      </c>
      <c r="E53" s="27">
        <v>1</v>
      </c>
      <c r="F53" s="65">
        <v>2.1700000000000001E-3</v>
      </c>
      <c r="G53" s="66"/>
      <c r="H53" s="68"/>
      <c r="I53" s="30">
        <f t="shared" si="20"/>
        <v>7979993.85274</v>
      </c>
    </row>
    <row r="54" spans="2:11">
      <c r="B54" s="16"/>
      <c r="C54" s="14" t="s">
        <v>82</v>
      </c>
      <c r="D54" s="34"/>
      <c r="E54" s="35"/>
      <c r="F54" s="36"/>
      <c r="G54" s="36"/>
      <c r="H54" s="37"/>
      <c r="I54" s="39">
        <f>SUM(I49:I53)</f>
        <v>12172248.687819999</v>
      </c>
    </row>
    <row r="55" spans="2:11">
      <c r="B55" s="51"/>
      <c r="C55" s="51"/>
      <c r="D55" s="51"/>
      <c r="E55" s="51"/>
      <c r="F55" s="51"/>
      <c r="G55" s="51"/>
      <c r="H55" s="52"/>
      <c r="I55" s="135"/>
    </row>
    <row r="56" spans="2:11">
      <c r="B56" s="18">
        <v>6</v>
      </c>
      <c r="C56" s="14" t="s">
        <v>83</v>
      </c>
      <c r="D56" s="19"/>
      <c r="E56" s="19"/>
      <c r="F56" s="19"/>
      <c r="G56" s="19"/>
      <c r="H56" s="20"/>
      <c r="I56" s="134"/>
    </row>
    <row r="57" spans="2:11">
      <c r="B57" s="64" t="s">
        <v>84</v>
      </c>
      <c r="C57" s="51" t="s">
        <v>85</v>
      </c>
      <c r="D57" s="64" t="s">
        <v>51</v>
      </c>
      <c r="E57" s="64">
        <v>1</v>
      </c>
      <c r="F57" s="70">
        <v>0.02</v>
      </c>
      <c r="G57" s="51"/>
      <c r="H57" s="52"/>
      <c r="I57" s="30">
        <f t="shared" ref="I57:I60" si="21">+$E57*$F57*I$78</f>
        <v>73548330.439999998</v>
      </c>
    </row>
    <row r="58" spans="2:11">
      <c r="B58" s="64" t="s">
        <v>86</v>
      </c>
      <c r="C58" s="51" t="s">
        <v>87</v>
      </c>
      <c r="D58" s="64" t="s">
        <v>51</v>
      </c>
      <c r="E58" s="64">
        <v>1</v>
      </c>
      <c r="F58" s="70">
        <v>0.01</v>
      </c>
      <c r="G58" s="51"/>
      <c r="H58" s="52"/>
      <c r="I58" s="30">
        <f t="shared" si="21"/>
        <v>36774165.219999999</v>
      </c>
    </row>
    <row r="59" spans="2:11">
      <c r="B59" s="64" t="s">
        <v>88</v>
      </c>
      <c r="C59" s="51" t="s">
        <v>89</v>
      </c>
      <c r="D59" s="64" t="s">
        <v>51</v>
      </c>
      <c r="E59" s="64">
        <v>1</v>
      </c>
      <c r="F59" s="70">
        <v>0.05</v>
      </c>
      <c r="G59" s="51"/>
      <c r="H59" s="52"/>
      <c r="I59" s="30">
        <f t="shared" si="21"/>
        <v>183870826.10000002</v>
      </c>
    </row>
    <row r="60" spans="2:11">
      <c r="B60" s="64" t="s">
        <v>90</v>
      </c>
      <c r="C60" s="51" t="s">
        <v>91</v>
      </c>
      <c r="D60" s="64" t="s">
        <v>51</v>
      </c>
      <c r="E60" s="64">
        <v>1</v>
      </c>
      <c r="F60" s="70">
        <v>0.02</v>
      </c>
      <c r="G60" s="51"/>
      <c r="H60" s="52"/>
      <c r="I60" s="30">
        <f t="shared" si="21"/>
        <v>73548330.439999998</v>
      </c>
    </row>
    <row r="61" spans="2:11">
      <c r="B61" s="16"/>
      <c r="C61" s="14" t="s">
        <v>92</v>
      </c>
      <c r="D61" s="34"/>
      <c r="E61" s="35"/>
      <c r="F61" s="35"/>
      <c r="G61" s="36"/>
      <c r="H61" s="74"/>
      <c r="I61" s="39">
        <f>SUM(I57:I60)</f>
        <v>367741652.19999999</v>
      </c>
    </row>
    <row r="62" spans="2:11">
      <c r="B62" s="51"/>
      <c r="C62" s="76"/>
      <c r="D62" s="51"/>
      <c r="E62" s="51"/>
      <c r="F62" s="51"/>
      <c r="G62" s="51"/>
      <c r="H62" s="51"/>
      <c r="I62" s="149">
        <f>+I61+I54+I46+I34+I28+I21</f>
        <v>494227955.77532685</v>
      </c>
      <c r="K62" s="33"/>
    </row>
    <row r="63" spans="2:11">
      <c r="B63" s="51"/>
      <c r="C63" s="76"/>
      <c r="D63" s="51"/>
      <c r="E63" s="51"/>
      <c r="F63" s="79"/>
      <c r="G63" s="81" t="s">
        <v>93</v>
      </c>
      <c r="H63" s="139">
        <v>0.16450000000000001</v>
      </c>
      <c r="I63" s="82">
        <f>+H63*I73</f>
        <v>494227955.77532685</v>
      </c>
      <c r="J63" s="150"/>
      <c r="K63" s="33"/>
    </row>
    <row r="64" spans="2:11">
      <c r="B64" s="51"/>
      <c r="C64" s="76"/>
      <c r="D64" s="51"/>
      <c r="E64" s="51"/>
      <c r="F64" s="51"/>
      <c r="G64" s="83"/>
      <c r="H64" s="51"/>
      <c r="I64" s="144"/>
      <c r="J64" s="151"/>
      <c r="K64" s="33"/>
    </row>
    <row r="65" spans="2:11">
      <c r="B65" s="51"/>
      <c r="C65" s="76"/>
      <c r="D65" s="51"/>
      <c r="E65" s="51"/>
      <c r="F65" s="79"/>
      <c r="G65" s="81" t="s">
        <v>94</v>
      </c>
      <c r="H65" s="79">
        <v>0.05</v>
      </c>
      <c r="I65" s="85">
        <f>+H65*I73</f>
        <v>150221263.15359479</v>
      </c>
      <c r="K65" s="33"/>
    </row>
    <row r="66" spans="2:11" s="33" customFormat="1">
      <c r="B66" s="51"/>
      <c r="C66" s="76"/>
      <c r="D66" s="51"/>
      <c r="E66" s="51"/>
      <c r="F66" s="86"/>
      <c r="G66" s="81"/>
      <c r="H66" s="86"/>
      <c r="I66" s="87"/>
    </row>
    <row r="67" spans="2:11" s="33" customFormat="1">
      <c r="B67" s="51"/>
      <c r="C67" s="76"/>
      <c r="D67" s="88"/>
      <c r="E67" s="88"/>
      <c r="F67" s="89"/>
      <c r="G67" s="81" t="s">
        <v>95</v>
      </c>
      <c r="H67" s="89">
        <f>H63+H65</f>
        <v>0.21450000000000002</v>
      </c>
      <c r="I67" s="85">
        <f>+ROUND(I63+I65,0)</f>
        <v>644449219</v>
      </c>
    </row>
    <row r="68" spans="2:11" s="33" customFormat="1">
      <c r="B68" s="51"/>
      <c r="C68" s="76"/>
      <c r="D68" s="88"/>
      <c r="E68" s="88"/>
      <c r="F68" s="80"/>
      <c r="G68" s="83"/>
      <c r="H68" s="89"/>
      <c r="I68" s="89"/>
    </row>
    <row r="69" spans="2:11" s="33" customFormat="1">
      <c r="B69" s="51"/>
      <c r="C69" s="76"/>
      <c r="D69" s="88"/>
      <c r="E69" s="88"/>
      <c r="F69" s="80"/>
      <c r="G69" s="81" t="s">
        <v>96</v>
      </c>
      <c r="H69" s="89">
        <v>0.19</v>
      </c>
      <c r="I69" s="85">
        <f>+ROUND(I65*0.19,0)</f>
        <v>28542040</v>
      </c>
    </row>
    <row r="70" spans="2:11" s="33" customFormat="1">
      <c r="B70" s="51"/>
      <c r="C70" s="76"/>
      <c r="D70" s="51"/>
      <c r="E70" s="51"/>
      <c r="F70" s="51"/>
      <c r="G70" s="83"/>
      <c r="H70" s="51"/>
      <c r="I70" s="87"/>
    </row>
    <row r="71" spans="2:11" s="33" customFormat="1">
      <c r="B71" s="51"/>
      <c r="C71" s="76"/>
      <c r="D71" s="51"/>
      <c r="E71" s="51"/>
      <c r="F71" s="51"/>
      <c r="G71" s="81" t="s">
        <v>97</v>
      </c>
      <c r="H71" s="51"/>
      <c r="I71" s="85">
        <f>+I67+I69</f>
        <v>672991259</v>
      </c>
    </row>
    <row r="72" spans="2:11" s="33" customFormat="1">
      <c r="B72" s="40"/>
      <c r="C72" s="40"/>
      <c r="D72" s="40"/>
      <c r="E72" s="40"/>
      <c r="F72" s="40"/>
      <c r="G72" s="40"/>
      <c r="H72" s="40"/>
      <c r="I72" s="142">
        <f>+H67+(H65*H69)+1</f>
        <v>1.224</v>
      </c>
    </row>
    <row r="73" spans="2:11" s="33" customFormat="1">
      <c r="B73" s="40"/>
      <c r="C73" s="40"/>
      <c r="H73" s="127" t="s">
        <v>98</v>
      </c>
      <c r="I73" s="91">
        <f>+I78/I72</f>
        <v>3004425263.0718956</v>
      </c>
    </row>
    <row r="74" spans="2:11" s="33" customFormat="1">
      <c r="B74" s="40"/>
      <c r="C74" s="40"/>
      <c r="H74" s="127" t="s">
        <v>99</v>
      </c>
      <c r="I74" s="91">
        <f>+I63</f>
        <v>494227955.77532685</v>
      </c>
    </row>
    <row r="75" spans="2:11" s="33" customFormat="1">
      <c r="B75" s="40"/>
      <c r="C75" s="40"/>
      <c r="H75" s="127" t="s">
        <v>100</v>
      </c>
      <c r="I75" s="91">
        <f>+I65</f>
        <v>150221263.15359479</v>
      </c>
    </row>
    <row r="76" spans="2:11" s="33" customFormat="1">
      <c r="B76" s="40"/>
      <c r="C76" s="40"/>
      <c r="H76" s="127" t="s">
        <v>101</v>
      </c>
      <c r="I76" s="91">
        <f>+I69</f>
        <v>28542040</v>
      </c>
    </row>
    <row r="77" spans="2:11" s="33" customFormat="1">
      <c r="B77" s="40"/>
      <c r="C77" s="40"/>
      <c r="H77" s="128"/>
      <c r="I77" s="133"/>
    </row>
    <row r="78" spans="2:11" s="33" customFormat="1">
      <c r="B78" s="40"/>
      <c r="C78" s="40"/>
      <c r="H78" s="129" t="s">
        <v>102</v>
      </c>
      <c r="I78" s="93">
        <v>3677416522</v>
      </c>
    </row>
    <row r="79" spans="2:11" s="33" customFormat="1">
      <c r="B79" s="40"/>
      <c r="C79" s="40"/>
      <c r="D79" s="40"/>
      <c r="E79" s="40"/>
      <c r="F79" s="40"/>
      <c r="H79" s="40"/>
      <c r="I79" s="40"/>
    </row>
  </sheetData>
  <mergeCells count="5">
    <mergeCell ref="C3:I3"/>
    <mergeCell ref="C5:I5"/>
    <mergeCell ref="C6:I6"/>
    <mergeCell ref="C7:I7"/>
    <mergeCell ref="I11:I13"/>
  </mergeCells>
  <pageMargins left="0.7" right="0.7" top="0.75" bottom="0.75" header="0.3" footer="0.3"/>
  <pageSetup scale="55" fitToHeight="0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92D050"/>
    <pageSetUpPr fitToPage="1"/>
  </sheetPr>
  <dimension ref="B2:K81"/>
  <sheetViews>
    <sheetView view="pageBreakPreview" topLeftCell="A2" zoomScale="90" zoomScaleNormal="90" zoomScaleSheetLayoutView="90" workbookViewId="0">
      <selection activeCell="E11" sqref="E11"/>
    </sheetView>
  </sheetViews>
  <sheetFormatPr baseColWidth="10" defaultColWidth="11.42578125" defaultRowHeight="12.75"/>
  <cols>
    <col min="1" max="1" width="11.42578125" style="5"/>
    <col min="2" max="2" width="11.5703125" style="4" bestFit="1" customWidth="1"/>
    <col min="3" max="3" width="42" style="4" customWidth="1"/>
    <col min="4" max="4" width="13.5703125" style="4" customWidth="1"/>
    <col min="5" max="5" width="14.42578125" style="4" customWidth="1"/>
    <col min="6" max="6" width="18.42578125" style="4" customWidth="1"/>
    <col min="7" max="7" width="30.42578125" style="4" customWidth="1"/>
    <col min="8" max="8" width="12.140625" style="4" customWidth="1"/>
    <col min="9" max="9" width="18" style="4" customWidth="1"/>
    <col min="10" max="11" width="14.42578125" style="4" bestFit="1" customWidth="1"/>
    <col min="12" max="16384" width="11.42578125" style="5"/>
  </cols>
  <sheetData>
    <row r="2" spans="2:9">
      <c r="B2" s="1"/>
      <c r="C2" s="1"/>
      <c r="D2" s="2"/>
      <c r="E2" s="2"/>
      <c r="F2" s="2"/>
      <c r="G2" s="3"/>
      <c r="H2" s="3"/>
      <c r="I2" s="3"/>
    </row>
    <row r="3" spans="2:9">
      <c r="B3" s="1"/>
      <c r="C3" s="155" t="s">
        <v>0</v>
      </c>
      <c r="D3" s="155"/>
      <c r="E3" s="155"/>
      <c r="F3" s="155"/>
      <c r="G3" s="155"/>
      <c r="H3" s="155"/>
      <c r="I3" s="155"/>
    </row>
    <row r="4" spans="2:9">
      <c r="B4" s="1"/>
      <c r="C4" s="1"/>
      <c r="D4" s="2"/>
      <c r="E4" s="2"/>
      <c r="F4" s="2"/>
      <c r="G4" s="3"/>
      <c r="H4" s="3"/>
      <c r="I4" s="3"/>
    </row>
    <row r="5" spans="2:9">
      <c r="B5" s="1"/>
      <c r="C5" s="155" t="s">
        <v>154</v>
      </c>
      <c r="D5" s="155"/>
      <c r="E5" s="155"/>
      <c r="F5" s="155"/>
      <c r="G5" s="155"/>
      <c r="H5" s="155"/>
      <c r="I5" s="155"/>
    </row>
    <row r="6" spans="2:9" ht="24.75" customHeight="1">
      <c r="B6" s="1"/>
      <c r="C6" s="156" t="s">
        <v>2</v>
      </c>
      <c r="D6" s="156"/>
      <c r="E6" s="156"/>
      <c r="F6" s="156"/>
      <c r="G6" s="156"/>
      <c r="H6" s="156"/>
      <c r="I6" s="156"/>
    </row>
    <row r="7" spans="2:9">
      <c r="B7" s="1"/>
      <c r="C7" s="155" t="s">
        <v>3</v>
      </c>
      <c r="D7" s="155"/>
      <c r="E7" s="155"/>
      <c r="F7" s="155"/>
      <c r="G7" s="155"/>
      <c r="H7" s="155"/>
      <c r="I7" s="155"/>
    </row>
    <row r="8" spans="2:9">
      <c r="B8" s="1"/>
      <c r="C8" s="147"/>
      <c r="D8" s="147"/>
      <c r="E8" s="147"/>
      <c r="F8" s="147"/>
      <c r="G8" s="147"/>
      <c r="H8" s="147"/>
      <c r="I8" s="147"/>
    </row>
    <row r="9" spans="2:9">
      <c r="B9" s="1"/>
      <c r="C9" s="147"/>
      <c r="D9" s="147"/>
      <c r="E9" s="147"/>
      <c r="F9" s="147"/>
      <c r="G9" s="147"/>
      <c r="H9" s="147"/>
      <c r="I9" s="147"/>
    </row>
    <row r="10" spans="2:9">
      <c r="D10" s="147"/>
      <c r="E10" s="147"/>
      <c r="F10" s="147"/>
      <c r="G10" s="147"/>
    </row>
    <row r="11" spans="2:9" ht="25.5">
      <c r="B11" s="147" t="s">
        <v>4</v>
      </c>
      <c r="C11" s="7">
        <v>4.5</v>
      </c>
      <c r="D11" s="8"/>
      <c r="E11" s="8"/>
      <c r="F11" s="8"/>
      <c r="G11" s="8"/>
      <c r="H11" s="10" t="s">
        <v>153</v>
      </c>
      <c r="I11" s="152" t="s">
        <v>21</v>
      </c>
    </row>
    <row r="12" spans="2:9" ht="40.5" customHeight="1">
      <c r="B12" s="12"/>
      <c r="C12" s="12"/>
      <c r="D12" s="12"/>
      <c r="E12" s="12"/>
      <c r="F12" s="13"/>
      <c r="G12" s="14" t="s">
        <v>22</v>
      </c>
      <c r="H12" s="9">
        <v>1</v>
      </c>
      <c r="I12" s="153"/>
    </row>
    <row r="13" spans="2:9" ht="26.25" customHeight="1">
      <c r="B13" s="16"/>
      <c r="C13" s="17" t="s">
        <v>23</v>
      </c>
      <c r="D13" s="9" t="s">
        <v>24</v>
      </c>
      <c r="E13" s="9" t="s">
        <v>4</v>
      </c>
      <c r="F13" s="9" t="s">
        <v>25</v>
      </c>
      <c r="G13" s="17" t="s">
        <v>26</v>
      </c>
      <c r="H13" s="10" t="s">
        <v>27</v>
      </c>
      <c r="I13" s="154"/>
    </row>
    <row r="14" spans="2:9">
      <c r="B14" s="18">
        <v>1</v>
      </c>
      <c r="C14" s="14" t="s">
        <v>28</v>
      </c>
      <c r="D14" s="19"/>
      <c r="E14" s="19"/>
      <c r="F14" s="19"/>
      <c r="G14" s="19"/>
      <c r="H14" s="20"/>
      <c r="I14" s="134"/>
    </row>
    <row r="15" spans="2:9">
      <c r="B15" s="23">
        <v>1.1000000000000001</v>
      </c>
      <c r="C15" s="24" t="s">
        <v>29</v>
      </c>
      <c r="D15" s="25" t="s">
        <v>30</v>
      </c>
      <c r="E15" s="25">
        <f t="shared" ref="E15:E20" si="0">+$C$11</f>
        <v>4.5</v>
      </c>
      <c r="F15" s="26">
        <v>0.5</v>
      </c>
      <c r="G15" s="27">
        <v>5000000</v>
      </c>
      <c r="H15" s="28">
        <v>1</v>
      </c>
      <c r="I15" s="30">
        <f>+$E15*$F15*$G15*H15</f>
        <v>11250000</v>
      </c>
    </row>
    <row r="16" spans="2:9" ht="16.5" customHeight="1">
      <c r="B16" s="23">
        <v>1.2</v>
      </c>
      <c r="C16" s="24" t="s">
        <v>31</v>
      </c>
      <c r="D16" s="25" t="s">
        <v>30</v>
      </c>
      <c r="E16" s="25">
        <f t="shared" si="0"/>
        <v>4.5</v>
      </c>
      <c r="F16" s="26">
        <v>1</v>
      </c>
      <c r="G16" s="27">
        <v>2500000</v>
      </c>
      <c r="H16" s="31">
        <f t="shared" ref="H16" si="1">+H12</f>
        <v>1</v>
      </c>
      <c r="I16" s="30">
        <f t="shared" ref="I16:I20" si="2">+$E16*$F16*$G16*H16</f>
        <v>11250000</v>
      </c>
    </row>
    <row r="17" spans="2:9" ht="17.25" customHeight="1">
      <c r="B17" s="23">
        <v>1.3</v>
      </c>
      <c r="C17" s="24" t="s">
        <v>32</v>
      </c>
      <c r="D17" s="25" t="s">
        <v>30</v>
      </c>
      <c r="E17" s="25">
        <f t="shared" si="0"/>
        <v>4.5</v>
      </c>
      <c r="F17" s="26">
        <v>1</v>
      </c>
      <c r="G17" s="27">
        <v>2000000</v>
      </c>
      <c r="H17" s="31">
        <v>1</v>
      </c>
      <c r="I17" s="30">
        <f t="shared" si="2"/>
        <v>9000000</v>
      </c>
    </row>
    <row r="18" spans="2:9" ht="18" customHeight="1">
      <c r="B18" s="23">
        <v>1.4</v>
      </c>
      <c r="C18" s="24" t="s">
        <v>33</v>
      </c>
      <c r="D18" s="25" t="s">
        <v>30</v>
      </c>
      <c r="E18" s="25">
        <f t="shared" si="0"/>
        <v>4.5</v>
      </c>
      <c r="F18" s="26">
        <v>1</v>
      </c>
      <c r="G18" s="27">
        <v>2000000</v>
      </c>
      <c r="H18" s="31">
        <v>1</v>
      </c>
      <c r="I18" s="30">
        <f t="shared" si="2"/>
        <v>9000000</v>
      </c>
    </row>
    <row r="19" spans="2:9" ht="20.25" customHeight="1">
      <c r="B19" s="23">
        <v>1.5</v>
      </c>
      <c r="C19" s="24" t="s">
        <v>34</v>
      </c>
      <c r="D19" s="25" t="s">
        <v>30</v>
      </c>
      <c r="E19" s="25">
        <f t="shared" si="0"/>
        <v>4.5</v>
      </c>
      <c r="F19" s="26">
        <v>1</v>
      </c>
      <c r="G19" s="27">
        <v>2000000</v>
      </c>
      <c r="H19" s="31">
        <v>1</v>
      </c>
      <c r="I19" s="30">
        <f t="shared" si="2"/>
        <v>9000000</v>
      </c>
    </row>
    <row r="20" spans="2:9" s="33" customFormat="1" ht="25.5">
      <c r="B20" s="23">
        <v>1.6</v>
      </c>
      <c r="C20" s="32" t="s">
        <v>35</v>
      </c>
      <c r="D20" s="25" t="s">
        <v>30</v>
      </c>
      <c r="E20" s="25">
        <f t="shared" si="0"/>
        <v>4.5</v>
      </c>
      <c r="F20" s="26">
        <v>1</v>
      </c>
      <c r="G20" s="27">
        <v>1750000</v>
      </c>
      <c r="H20" s="31">
        <v>1</v>
      </c>
      <c r="I20" s="30">
        <f t="shared" si="2"/>
        <v>7875000</v>
      </c>
    </row>
    <row r="21" spans="2:9" s="33" customFormat="1">
      <c r="B21" s="16"/>
      <c r="C21" s="14" t="s">
        <v>36</v>
      </c>
      <c r="D21" s="34"/>
      <c r="E21" s="34"/>
      <c r="F21" s="35"/>
      <c r="G21" s="36"/>
      <c r="H21" s="37"/>
      <c r="I21" s="39">
        <f>SUM(I15:I20)</f>
        <v>57375000</v>
      </c>
    </row>
    <row r="22" spans="2:9" s="33" customFormat="1">
      <c r="B22" s="40"/>
      <c r="C22" s="40"/>
      <c r="D22" s="40"/>
      <c r="E22" s="40"/>
      <c r="F22" s="40"/>
      <c r="G22" s="40"/>
      <c r="H22" s="40"/>
      <c r="I22" s="40"/>
    </row>
    <row r="23" spans="2:9" s="33" customFormat="1">
      <c r="B23" s="18">
        <v>2</v>
      </c>
      <c r="C23" s="14" t="s">
        <v>37</v>
      </c>
      <c r="D23" s="19"/>
      <c r="E23" s="19"/>
      <c r="F23" s="19"/>
      <c r="G23" s="19"/>
      <c r="H23" s="20"/>
      <c r="I23" s="134"/>
    </row>
    <row r="24" spans="2:9" s="33" customFormat="1">
      <c r="B24" s="42" t="s">
        <v>38</v>
      </c>
      <c r="C24" s="43" t="s">
        <v>39</v>
      </c>
      <c r="D24" s="44" t="s">
        <v>30</v>
      </c>
      <c r="E24" s="44">
        <f>+$C$11</f>
        <v>4.5</v>
      </c>
      <c r="F24" s="45"/>
      <c r="G24" s="46">
        <v>250000</v>
      </c>
      <c r="H24" s="47">
        <f t="shared" ref="H24" si="3">+H16</f>
        <v>1</v>
      </c>
      <c r="I24" s="30">
        <f>+$E24*$G24*H24</f>
        <v>1125000</v>
      </c>
    </row>
    <row r="25" spans="2:9" s="33" customFormat="1" ht="25.5">
      <c r="B25" s="42" t="s">
        <v>40</v>
      </c>
      <c r="C25" s="43" t="s">
        <v>41</v>
      </c>
      <c r="D25" s="44" t="s">
        <v>30</v>
      </c>
      <c r="E25" s="44">
        <f>+$C$11</f>
        <v>4.5</v>
      </c>
      <c r="F25" s="45"/>
      <c r="G25" s="46">
        <v>150000</v>
      </c>
      <c r="H25" s="47">
        <f t="shared" ref="H25" si="4">+H16</f>
        <v>1</v>
      </c>
      <c r="I25" s="30">
        <f t="shared" ref="I25:I27" si="5">+$E25*$G25*H25</f>
        <v>675000</v>
      </c>
    </row>
    <row r="26" spans="2:9" s="33" customFormat="1">
      <c r="B26" s="42" t="s">
        <v>42</v>
      </c>
      <c r="C26" s="49" t="s">
        <v>43</v>
      </c>
      <c r="D26" s="44" t="s">
        <v>30</v>
      </c>
      <c r="E26" s="44">
        <f>+$C$11</f>
        <v>4.5</v>
      </c>
      <c r="F26" s="45"/>
      <c r="G26" s="46">
        <v>150000</v>
      </c>
      <c r="H26" s="47">
        <f t="shared" ref="H26" si="6">+H16</f>
        <v>1</v>
      </c>
      <c r="I26" s="30">
        <f t="shared" si="5"/>
        <v>675000</v>
      </c>
    </row>
    <row r="27" spans="2:9" s="33" customFormat="1">
      <c r="B27" s="42" t="s">
        <v>44</v>
      </c>
      <c r="C27" s="49" t="s">
        <v>45</v>
      </c>
      <c r="D27" s="44" t="s">
        <v>30</v>
      </c>
      <c r="E27" s="44">
        <f>+$C$11</f>
        <v>4.5</v>
      </c>
      <c r="F27" s="45"/>
      <c r="G27" s="46">
        <v>200000</v>
      </c>
      <c r="H27" s="47">
        <f t="shared" ref="H27" si="7">+H16</f>
        <v>1</v>
      </c>
      <c r="I27" s="30">
        <f t="shared" si="5"/>
        <v>900000</v>
      </c>
    </row>
    <row r="28" spans="2:9" s="33" customFormat="1">
      <c r="B28" s="16"/>
      <c r="C28" s="14" t="s">
        <v>46</v>
      </c>
      <c r="D28" s="34"/>
      <c r="E28" s="34"/>
      <c r="F28" s="35"/>
      <c r="G28" s="36"/>
      <c r="H28" s="37"/>
      <c r="I28" s="39">
        <f>SUM(I24:I27)</f>
        <v>3375000</v>
      </c>
    </row>
    <row r="29" spans="2:9" s="33" customFormat="1">
      <c r="B29" s="50"/>
      <c r="C29" s="51"/>
      <c r="D29" s="51"/>
      <c r="E29" s="51"/>
      <c r="F29" s="51"/>
      <c r="G29" s="51"/>
      <c r="H29" s="52"/>
      <c r="I29" s="135"/>
    </row>
    <row r="30" spans="2:9" s="33" customFormat="1">
      <c r="B30" s="18">
        <v>3</v>
      </c>
      <c r="C30" s="14" t="s">
        <v>47</v>
      </c>
      <c r="D30" s="19"/>
      <c r="E30" s="19"/>
      <c r="F30" s="19"/>
      <c r="G30" s="19"/>
      <c r="H30" s="20"/>
      <c r="I30" s="134"/>
    </row>
    <row r="31" spans="2:9" s="33" customFormat="1">
      <c r="B31" s="42">
        <v>3.1</v>
      </c>
      <c r="C31" s="43" t="s">
        <v>48</v>
      </c>
      <c r="D31" s="44" t="s">
        <v>30</v>
      </c>
      <c r="E31" s="44">
        <f>+$C$11</f>
        <v>4.5</v>
      </c>
      <c r="F31" s="46"/>
      <c r="G31" s="46">
        <v>250000</v>
      </c>
      <c r="H31" s="45">
        <f t="shared" ref="H31" si="8">+H16</f>
        <v>1</v>
      </c>
      <c r="I31" s="30">
        <f>+$E31*$G31*H31</f>
        <v>1125000</v>
      </c>
    </row>
    <row r="32" spans="2:9" s="33" customFormat="1">
      <c r="B32" s="42">
        <v>3.2</v>
      </c>
      <c r="C32" s="49" t="s">
        <v>49</v>
      </c>
      <c r="D32" s="44" t="s">
        <v>30</v>
      </c>
      <c r="E32" s="44">
        <f>+$C$11</f>
        <v>4.5</v>
      </c>
      <c r="F32" s="46"/>
      <c r="G32" s="46">
        <v>150000</v>
      </c>
      <c r="H32" s="45">
        <f t="shared" ref="H32" si="9">+H16+H15</f>
        <v>2</v>
      </c>
      <c r="I32" s="30">
        <f t="shared" ref="I32:I33" si="10">+$E32*$G32*H32</f>
        <v>1350000</v>
      </c>
    </row>
    <row r="33" spans="2:9">
      <c r="B33" s="42">
        <v>3.3</v>
      </c>
      <c r="C33" s="49" t="s">
        <v>50</v>
      </c>
      <c r="D33" s="44" t="s">
        <v>51</v>
      </c>
      <c r="E33" s="55">
        <v>1</v>
      </c>
      <c r="F33" s="46"/>
      <c r="G33" s="46">
        <v>400000</v>
      </c>
      <c r="H33" s="45">
        <f t="shared" ref="H33" si="11">+H16</f>
        <v>1</v>
      </c>
      <c r="I33" s="30">
        <f t="shared" si="10"/>
        <v>400000</v>
      </c>
    </row>
    <row r="34" spans="2:9">
      <c r="B34" s="16"/>
      <c r="C34" s="14" t="s">
        <v>52</v>
      </c>
      <c r="D34" s="34"/>
      <c r="E34" s="35"/>
      <c r="F34" s="36"/>
      <c r="G34" s="36"/>
      <c r="H34" s="37"/>
      <c r="I34" s="39">
        <f>SUM(I31:I33)</f>
        <v>2875000</v>
      </c>
    </row>
    <row r="35" spans="2:9">
      <c r="B35" s="51"/>
      <c r="C35" s="51"/>
      <c r="D35" s="51"/>
      <c r="E35" s="51"/>
      <c r="F35" s="51"/>
      <c r="G35" s="51"/>
      <c r="H35" s="52"/>
      <c r="I35" s="135"/>
    </row>
    <row r="36" spans="2:9">
      <c r="B36" s="18">
        <v>4</v>
      </c>
      <c r="C36" s="14" t="s">
        <v>53</v>
      </c>
      <c r="D36" s="19"/>
      <c r="E36" s="19"/>
      <c r="F36" s="19"/>
      <c r="G36" s="19"/>
      <c r="H36" s="20"/>
      <c r="I36" s="134"/>
    </row>
    <row r="37" spans="2:9" ht="25.5">
      <c r="B37" s="42" t="s">
        <v>54</v>
      </c>
      <c r="C37" s="57" t="s">
        <v>55</v>
      </c>
      <c r="D37" s="58" t="s">
        <v>56</v>
      </c>
      <c r="E37" s="59">
        <v>0.05</v>
      </c>
      <c r="F37" s="46"/>
      <c r="G37" s="46"/>
      <c r="H37" s="61"/>
      <c r="I37" s="30">
        <f>+$E37*I$21</f>
        <v>2868750</v>
      </c>
    </row>
    <row r="38" spans="2:9" ht="38.25">
      <c r="B38" s="42" t="s">
        <v>57</v>
      </c>
      <c r="C38" s="63" t="s">
        <v>58</v>
      </c>
      <c r="D38" s="44" t="s">
        <v>30</v>
      </c>
      <c r="E38" s="44">
        <v>1</v>
      </c>
      <c r="F38" s="46"/>
      <c r="G38" s="46">
        <v>400000</v>
      </c>
      <c r="H38" s="55">
        <f t="shared" ref="H38" si="12">+H16</f>
        <v>1</v>
      </c>
      <c r="I38" s="30">
        <f>+$E38*$G38*H38</f>
        <v>400000</v>
      </c>
    </row>
    <row r="39" spans="2:9">
      <c r="B39" s="42" t="s">
        <v>59</v>
      </c>
      <c r="C39" s="49" t="s">
        <v>60</v>
      </c>
      <c r="D39" s="44" t="s">
        <v>30</v>
      </c>
      <c r="E39" s="44">
        <f>+$C$11</f>
        <v>4.5</v>
      </c>
      <c r="F39" s="46"/>
      <c r="G39" s="46">
        <v>200000</v>
      </c>
      <c r="H39" s="55">
        <f t="shared" ref="H39" si="13">+H16</f>
        <v>1</v>
      </c>
      <c r="I39" s="30">
        <f t="shared" ref="I39:I45" si="14">+$E39*$G39*H39</f>
        <v>900000</v>
      </c>
    </row>
    <row r="40" spans="2:9">
      <c r="B40" s="42" t="s">
        <v>61</v>
      </c>
      <c r="C40" s="49" t="s">
        <v>62</v>
      </c>
      <c r="D40" s="44" t="s">
        <v>30</v>
      </c>
      <c r="E40" s="44">
        <f>+$C$11</f>
        <v>4.5</v>
      </c>
      <c r="F40" s="46"/>
      <c r="G40" s="46">
        <v>150000</v>
      </c>
      <c r="H40" s="55">
        <f t="shared" ref="H40" si="15">+H16</f>
        <v>1</v>
      </c>
      <c r="I40" s="30">
        <f t="shared" si="14"/>
        <v>675000</v>
      </c>
    </row>
    <row r="41" spans="2:9">
      <c r="B41" s="42" t="s">
        <v>63</v>
      </c>
      <c r="C41" s="49" t="s">
        <v>64</v>
      </c>
      <c r="D41" s="44" t="s">
        <v>30</v>
      </c>
      <c r="E41" s="44">
        <f>+$C$11</f>
        <v>4.5</v>
      </c>
      <c r="F41" s="46"/>
      <c r="G41" s="46">
        <v>100000</v>
      </c>
      <c r="H41" s="55">
        <f t="shared" ref="H41" si="16">+H16</f>
        <v>1</v>
      </c>
      <c r="I41" s="30">
        <f t="shared" si="14"/>
        <v>450000</v>
      </c>
    </row>
    <row r="42" spans="2:9">
      <c r="B42" s="42" t="s">
        <v>65</v>
      </c>
      <c r="C42" s="49" t="s">
        <v>66</v>
      </c>
      <c r="D42" s="44" t="s">
        <v>51</v>
      </c>
      <c r="E42" s="55">
        <v>1</v>
      </c>
      <c r="F42" s="46"/>
      <c r="G42" s="46">
        <v>400000</v>
      </c>
      <c r="H42" s="55">
        <f t="shared" ref="H42" si="17">+H16</f>
        <v>1</v>
      </c>
      <c r="I42" s="30">
        <f t="shared" si="14"/>
        <v>400000</v>
      </c>
    </row>
    <row r="43" spans="2:9">
      <c r="B43" s="42" t="s">
        <v>67</v>
      </c>
      <c r="C43" s="49" t="s">
        <v>68</v>
      </c>
      <c r="D43" s="44" t="s">
        <v>51</v>
      </c>
      <c r="E43" s="55">
        <v>1</v>
      </c>
      <c r="F43" s="46"/>
      <c r="G43" s="46">
        <v>800000</v>
      </c>
      <c r="H43" s="55">
        <f t="shared" ref="H43" si="18">+H16</f>
        <v>1</v>
      </c>
      <c r="I43" s="30">
        <f t="shared" si="14"/>
        <v>800000</v>
      </c>
    </row>
    <row r="44" spans="2:9" ht="25.5">
      <c r="B44" s="42" t="s">
        <v>69</v>
      </c>
      <c r="C44" s="43" t="s">
        <v>70</v>
      </c>
      <c r="D44" s="44" t="s">
        <v>30</v>
      </c>
      <c r="E44" s="44">
        <f>+$C$11</f>
        <v>4.5</v>
      </c>
      <c r="F44" s="46"/>
      <c r="G44" s="46">
        <v>700000</v>
      </c>
      <c r="H44" s="55">
        <v>1</v>
      </c>
      <c r="I44" s="30">
        <f t="shared" si="14"/>
        <v>3150000</v>
      </c>
    </row>
    <row r="45" spans="2:9" ht="25.5">
      <c r="B45" s="42" t="s">
        <v>71</v>
      </c>
      <c r="C45" s="43" t="s">
        <v>72</v>
      </c>
      <c r="D45" s="44" t="s">
        <v>30</v>
      </c>
      <c r="E45" s="44">
        <f>+$C$11</f>
        <v>4.5</v>
      </c>
      <c r="F45" s="46"/>
      <c r="G45" s="46">
        <v>960550.49080843397</v>
      </c>
      <c r="H45" s="55">
        <f t="shared" ref="H45" si="19">+H16</f>
        <v>1</v>
      </c>
      <c r="I45" s="30">
        <f t="shared" si="14"/>
        <v>4322477.2086379528</v>
      </c>
    </row>
    <row r="46" spans="2:9">
      <c r="B46" s="16"/>
      <c r="C46" s="14" t="s">
        <v>73</v>
      </c>
      <c r="D46" s="34"/>
      <c r="E46" s="35"/>
      <c r="F46" s="36"/>
      <c r="G46" s="36"/>
      <c r="H46" s="37"/>
      <c r="I46" s="39">
        <f>SUM(I37:I45)</f>
        <v>13966227.208637953</v>
      </c>
    </row>
    <row r="47" spans="2:9">
      <c r="B47" s="51"/>
      <c r="C47" s="51"/>
      <c r="D47" s="51"/>
      <c r="E47" s="51"/>
      <c r="F47" s="51"/>
      <c r="G47" s="51"/>
      <c r="H47" s="52"/>
      <c r="I47" s="135"/>
    </row>
    <row r="48" spans="2:9">
      <c r="B48" s="18">
        <v>5</v>
      </c>
      <c r="C48" s="14" t="s">
        <v>74</v>
      </c>
      <c r="D48" s="19"/>
      <c r="E48" s="19"/>
      <c r="F48" s="19"/>
      <c r="G48" s="19"/>
      <c r="H48" s="20"/>
      <c r="I48" s="134"/>
    </row>
    <row r="49" spans="2:9" ht="12.75" customHeight="1">
      <c r="B49" s="23" t="s">
        <v>75</v>
      </c>
      <c r="C49" s="51" t="s">
        <v>76</v>
      </c>
      <c r="D49" s="64" t="s">
        <v>77</v>
      </c>
      <c r="E49" s="27">
        <v>1</v>
      </c>
      <c r="F49" s="65">
        <v>2.5999999999999998E-4</v>
      </c>
      <c r="G49" s="66"/>
      <c r="H49" s="68"/>
      <c r="I49" s="30">
        <f>+$E49*$F49*I$78</f>
        <v>227066.08599999998</v>
      </c>
    </row>
    <row r="50" spans="2:9">
      <c r="B50" s="23">
        <v>5.2</v>
      </c>
      <c r="C50" s="51" t="s">
        <v>78</v>
      </c>
      <c r="D50" s="64" t="s">
        <v>77</v>
      </c>
      <c r="E50" s="27">
        <v>1</v>
      </c>
      <c r="F50" s="65">
        <v>2.4000000000000001E-4</v>
      </c>
      <c r="G50" s="66"/>
      <c r="H50" s="68"/>
      <c r="I50" s="30">
        <f t="shared" ref="I50:I53" si="20">+$E50*$F50*I$78</f>
        <v>209599.46400000001</v>
      </c>
    </row>
    <row r="51" spans="2:9">
      <c r="B51" s="23">
        <v>5.3</v>
      </c>
      <c r="C51" s="51" t="s">
        <v>79</v>
      </c>
      <c r="D51" s="64" t="s">
        <v>77</v>
      </c>
      <c r="E51" s="27">
        <v>1</v>
      </c>
      <c r="F51" s="65">
        <v>3.2000000000000003E-4</v>
      </c>
      <c r="G51" s="66"/>
      <c r="H51" s="68"/>
      <c r="I51" s="30">
        <f t="shared" si="20"/>
        <v>279465.95200000005</v>
      </c>
    </row>
    <row r="52" spans="2:9">
      <c r="B52" s="23">
        <v>5.4</v>
      </c>
      <c r="C52" s="51" t="s">
        <v>80</v>
      </c>
      <c r="D52" s="64" t="s">
        <v>77</v>
      </c>
      <c r="E52" s="27">
        <v>1</v>
      </c>
      <c r="F52" s="65">
        <v>3.2000000000000003E-4</v>
      </c>
      <c r="G52" s="66"/>
      <c r="H52" s="68"/>
      <c r="I52" s="30">
        <f t="shared" si="20"/>
        <v>279465.95200000005</v>
      </c>
    </row>
    <row r="53" spans="2:9">
      <c r="B53" s="23">
        <v>5.5</v>
      </c>
      <c r="C53" s="51" t="s">
        <v>81</v>
      </c>
      <c r="D53" s="64" t="s">
        <v>77</v>
      </c>
      <c r="E53" s="27">
        <v>1</v>
      </c>
      <c r="F53" s="65">
        <v>2.1700000000000001E-3</v>
      </c>
      <c r="G53" s="66"/>
      <c r="H53" s="68"/>
      <c r="I53" s="30">
        <f t="shared" si="20"/>
        <v>1895128.487</v>
      </c>
    </row>
    <row r="54" spans="2:9">
      <c r="B54" s="16"/>
      <c r="C54" s="14" t="s">
        <v>82</v>
      </c>
      <c r="D54" s="34"/>
      <c r="E54" s="35"/>
      <c r="F54" s="36"/>
      <c r="G54" s="36"/>
      <c r="H54" s="37"/>
      <c r="I54" s="39">
        <f>SUM(I49:I53)</f>
        <v>2890725.9410000001</v>
      </c>
    </row>
    <row r="55" spans="2:9">
      <c r="B55" s="51"/>
      <c r="C55" s="51"/>
      <c r="D55" s="51"/>
      <c r="E55" s="51"/>
      <c r="F55" s="51"/>
      <c r="G55" s="51"/>
      <c r="H55" s="52"/>
      <c r="I55" s="135"/>
    </row>
    <row r="56" spans="2:9">
      <c r="B56" s="18">
        <v>6</v>
      </c>
      <c r="C56" s="14" t="s">
        <v>83</v>
      </c>
      <c r="D56" s="19"/>
      <c r="E56" s="19"/>
      <c r="F56" s="19"/>
      <c r="G56" s="19"/>
      <c r="H56" s="20"/>
      <c r="I56" s="134"/>
    </row>
    <row r="57" spans="2:9">
      <c r="B57" s="64" t="s">
        <v>84</v>
      </c>
      <c r="C57" s="51" t="s">
        <v>85</v>
      </c>
      <c r="D57" s="64" t="s">
        <v>51</v>
      </c>
      <c r="E57" s="64">
        <v>1</v>
      </c>
      <c r="F57" s="70">
        <v>0.02</v>
      </c>
      <c r="G57" s="51"/>
      <c r="H57" s="52"/>
      <c r="I57" s="30">
        <f t="shared" ref="I57:I60" si="21">+$E57*$F57*I$78</f>
        <v>17466622</v>
      </c>
    </row>
    <row r="58" spans="2:9">
      <c r="B58" s="64" t="s">
        <v>86</v>
      </c>
      <c r="C58" s="51" t="s">
        <v>87</v>
      </c>
      <c r="D58" s="64" t="s">
        <v>51</v>
      </c>
      <c r="E58" s="64">
        <v>1</v>
      </c>
      <c r="F58" s="70">
        <v>0.01</v>
      </c>
      <c r="G58" s="51"/>
      <c r="H58" s="52"/>
      <c r="I58" s="30">
        <f t="shared" si="21"/>
        <v>8733311</v>
      </c>
    </row>
    <row r="59" spans="2:9">
      <c r="B59" s="64" t="s">
        <v>88</v>
      </c>
      <c r="C59" s="51" t="s">
        <v>89</v>
      </c>
      <c r="D59" s="64" t="s">
        <v>51</v>
      </c>
      <c r="E59" s="64">
        <v>1</v>
      </c>
      <c r="F59" s="70">
        <v>0.05</v>
      </c>
      <c r="G59" s="51"/>
      <c r="H59" s="52"/>
      <c r="I59" s="30">
        <f t="shared" si="21"/>
        <v>43666555</v>
      </c>
    </row>
    <row r="60" spans="2:9">
      <c r="B60" s="64" t="s">
        <v>90</v>
      </c>
      <c r="C60" s="51" t="s">
        <v>91</v>
      </c>
      <c r="D60" s="64" t="s">
        <v>51</v>
      </c>
      <c r="E60" s="64">
        <v>1</v>
      </c>
      <c r="F60" s="70">
        <v>0.02</v>
      </c>
      <c r="G60" s="51"/>
      <c r="H60" s="52"/>
      <c r="I60" s="30">
        <f t="shared" si="21"/>
        <v>17466622</v>
      </c>
    </row>
    <row r="61" spans="2:9">
      <c r="B61" s="16"/>
      <c r="C61" s="14" t="s">
        <v>92</v>
      </c>
      <c r="D61" s="34"/>
      <c r="E61" s="35"/>
      <c r="F61" s="35"/>
      <c r="G61" s="36"/>
      <c r="H61" s="74"/>
      <c r="I61" s="39">
        <f>SUM(I57:I60)</f>
        <v>87333110</v>
      </c>
    </row>
    <row r="62" spans="2:9">
      <c r="B62" s="51"/>
      <c r="C62" s="76"/>
      <c r="D62" s="51"/>
      <c r="E62" s="51"/>
      <c r="F62" s="51"/>
      <c r="G62" s="51"/>
      <c r="H62" s="51"/>
      <c r="I62" s="131"/>
    </row>
    <row r="63" spans="2:9">
      <c r="B63" s="51"/>
      <c r="C63" s="76"/>
      <c r="D63" s="51"/>
      <c r="E63" s="51"/>
      <c r="F63" s="79"/>
      <c r="G63" s="81" t="s">
        <v>93</v>
      </c>
      <c r="H63" s="139">
        <f>+I63/I73</f>
        <v>0.24975451599053103</v>
      </c>
      <c r="I63" s="82">
        <f>+I61+I54+I46+I34+I28+I21</f>
        <v>167815063.14963794</v>
      </c>
    </row>
    <row r="64" spans="2:9">
      <c r="B64" s="51"/>
      <c r="C64" s="76"/>
      <c r="D64" s="51"/>
      <c r="E64" s="51"/>
      <c r="F64" s="51"/>
      <c r="G64" s="83"/>
      <c r="H64" s="51"/>
      <c r="I64" s="144"/>
    </row>
    <row r="65" spans="2:10">
      <c r="B65" s="51"/>
      <c r="C65" s="76"/>
      <c r="D65" s="51"/>
      <c r="E65" s="51"/>
      <c r="F65" s="79"/>
      <c r="G65" s="81" t="s">
        <v>94</v>
      </c>
      <c r="H65" s="79">
        <v>0.05</v>
      </c>
      <c r="I65" s="85">
        <f>+H65*I73</f>
        <v>33596001.754779153</v>
      </c>
    </row>
    <row r="66" spans="2:10" s="33" customFormat="1">
      <c r="B66" s="51"/>
      <c r="C66" s="76"/>
      <c r="D66" s="51"/>
      <c r="E66" s="51"/>
      <c r="F66" s="86"/>
      <c r="G66" s="81"/>
      <c r="H66" s="86"/>
      <c r="I66" s="87"/>
      <c r="J66" s="4"/>
    </row>
    <row r="67" spans="2:10" s="33" customFormat="1">
      <c r="B67" s="51"/>
      <c r="C67" s="76"/>
      <c r="D67" s="88"/>
      <c r="E67" s="88"/>
      <c r="F67" s="89"/>
      <c r="G67" s="81" t="s">
        <v>95</v>
      </c>
      <c r="H67" s="89">
        <f>H63+H65</f>
        <v>0.29975451599053105</v>
      </c>
      <c r="I67" s="85">
        <f>+ROUND(I63+I65,0)</f>
        <v>201411065</v>
      </c>
      <c r="J67" s="4"/>
    </row>
    <row r="68" spans="2:10" s="33" customFormat="1">
      <c r="B68" s="51"/>
      <c r="C68" s="76"/>
      <c r="D68" s="88"/>
      <c r="E68" s="88"/>
      <c r="F68" s="80"/>
      <c r="G68" s="83"/>
      <c r="H68" s="89"/>
      <c r="I68" s="89"/>
      <c r="J68" s="4"/>
    </row>
    <row r="69" spans="2:10" s="33" customFormat="1">
      <c r="B69" s="51"/>
      <c r="C69" s="76"/>
      <c r="D69" s="88"/>
      <c r="E69" s="88"/>
      <c r="F69" s="80"/>
      <c r="G69" s="81" t="s">
        <v>96</v>
      </c>
      <c r="H69" s="89">
        <v>0</v>
      </c>
      <c r="I69" s="85"/>
    </row>
    <row r="70" spans="2:10" s="33" customFormat="1">
      <c r="B70" s="51"/>
      <c r="C70" s="76"/>
      <c r="D70" s="51"/>
      <c r="E70" s="51"/>
      <c r="F70" s="51"/>
      <c r="G70" s="83"/>
      <c r="H70" s="51"/>
      <c r="I70" s="87"/>
    </row>
    <row r="71" spans="2:10" s="33" customFormat="1">
      <c r="B71" s="51"/>
      <c r="C71" s="76"/>
      <c r="D71" s="51"/>
      <c r="E71" s="51"/>
      <c r="F71" s="51"/>
      <c r="G71" s="81" t="s">
        <v>97</v>
      </c>
      <c r="H71" s="51"/>
      <c r="I71" s="85">
        <f>+I67+I69</f>
        <v>201411065</v>
      </c>
    </row>
    <row r="72" spans="2:10" s="33" customFormat="1">
      <c r="B72" s="40"/>
      <c r="C72" s="40"/>
      <c r="D72" s="40"/>
      <c r="E72" s="40"/>
      <c r="F72" s="40"/>
      <c r="G72" s="40"/>
      <c r="H72" s="40"/>
      <c r="I72" s="142">
        <f>+H67+(H65*H69)+1</f>
        <v>1.299754515990531</v>
      </c>
    </row>
    <row r="73" spans="2:10" s="33" customFormat="1">
      <c r="B73" s="40"/>
      <c r="C73" s="40"/>
      <c r="H73" s="127" t="s">
        <v>98</v>
      </c>
      <c r="I73" s="91">
        <v>671920035.09558296</v>
      </c>
    </row>
    <row r="74" spans="2:10" s="33" customFormat="1">
      <c r="B74" s="40"/>
      <c r="C74" s="40"/>
      <c r="H74" s="127" t="s">
        <v>99</v>
      </c>
      <c r="I74" s="91">
        <f>+I63</f>
        <v>167815063.14963794</v>
      </c>
    </row>
    <row r="75" spans="2:10" s="33" customFormat="1">
      <c r="B75" s="40"/>
      <c r="C75" s="40"/>
      <c r="H75" s="127" t="s">
        <v>100</v>
      </c>
      <c r="I75" s="91">
        <f>+I65</f>
        <v>33596001.754779153</v>
      </c>
    </row>
    <row r="76" spans="2:10" s="33" customFormat="1">
      <c r="B76" s="40"/>
      <c r="C76" s="40"/>
      <c r="H76" s="127" t="s">
        <v>101</v>
      </c>
      <c r="I76" s="91">
        <f>+I69</f>
        <v>0</v>
      </c>
    </row>
    <row r="77" spans="2:10" s="33" customFormat="1">
      <c r="B77" s="40"/>
      <c r="C77" s="40"/>
      <c r="H77" s="128"/>
      <c r="I77" s="133"/>
    </row>
    <row r="78" spans="2:10" s="33" customFormat="1">
      <c r="B78" s="40"/>
      <c r="C78" s="40"/>
      <c r="H78" s="129" t="s">
        <v>102</v>
      </c>
      <c r="I78" s="93">
        <v>873331100</v>
      </c>
    </row>
    <row r="79" spans="2:10" s="33" customFormat="1">
      <c r="B79" s="40"/>
      <c r="C79" s="40"/>
      <c r="D79" s="40"/>
      <c r="E79" s="40"/>
      <c r="F79" s="40"/>
      <c r="H79" s="40"/>
      <c r="I79" s="40"/>
    </row>
    <row r="80" spans="2:10">
      <c r="J80" s="33"/>
    </row>
    <row r="81" spans="10:10">
      <c r="J81" s="33"/>
    </row>
  </sheetData>
  <mergeCells count="5">
    <mergeCell ref="C3:I3"/>
    <mergeCell ref="C5:I5"/>
    <mergeCell ref="C6:I6"/>
    <mergeCell ref="C7:I7"/>
    <mergeCell ref="I11:I13"/>
  </mergeCells>
  <pageMargins left="0.7" right="0.7" top="0.75" bottom="0.75" header="0.3" footer="0.3"/>
  <pageSetup scale="5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17</vt:i4>
      </vt:variant>
    </vt:vector>
  </HeadingPairs>
  <TitlesOfParts>
    <vt:vector size="35" baseType="lpstr">
      <vt:lpstr>DETALLE PRESUPUESTO OFICIAL</vt:lpstr>
      <vt:lpstr>AU PLAN A</vt:lpstr>
      <vt:lpstr>AU Z1</vt:lpstr>
      <vt:lpstr>AU Z2</vt:lpstr>
      <vt:lpstr>AU Z3</vt:lpstr>
      <vt:lpstr>AU Z4</vt:lpstr>
      <vt:lpstr>AU Z5</vt:lpstr>
      <vt:lpstr>AU Z6</vt:lpstr>
      <vt:lpstr>AU Z7</vt:lpstr>
      <vt:lpstr>AU Z8</vt:lpstr>
      <vt:lpstr>AU Z9</vt:lpstr>
      <vt:lpstr>AU Z10</vt:lpstr>
      <vt:lpstr>AU Z11</vt:lpstr>
      <vt:lpstr>AU Z12</vt:lpstr>
      <vt:lpstr>AU Z13</vt:lpstr>
      <vt:lpstr>AU Z14</vt:lpstr>
      <vt:lpstr>AU Z15A</vt:lpstr>
      <vt:lpstr>AU Z15B- AMAZONAS</vt:lpstr>
      <vt:lpstr>'AU PLAN A'!Área_de_impresión</vt:lpstr>
      <vt:lpstr>'AU Z1'!Área_de_impresión</vt:lpstr>
      <vt:lpstr>'AU Z10'!Área_de_impresión</vt:lpstr>
      <vt:lpstr>'AU Z11'!Área_de_impresión</vt:lpstr>
      <vt:lpstr>'AU Z12'!Área_de_impresión</vt:lpstr>
      <vt:lpstr>'AU Z13'!Área_de_impresión</vt:lpstr>
      <vt:lpstr>'AU Z14'!Área_de_impresión</vt:lpstr>
      <vt:lpstr>'AU Z15A'!Área_de_impresión</vt:lpstr>
      <vt:lpstr>'AU Z15B- AMAZONAS'!Área_de_impresión</vt:lpstr>
      <vt:lpstr>'AU Z2'!Área_de_impresión</vt:lpstr>
      <vt:lpstr>'AU Z3'!Área_de_impresión</vt:lpstr>
      <vt:lpstr>'AU Z4'!Área_de_impresión</vt:lpstr>
      <vt:lpstr>'AU Z5'!Área_de_impresión</vt:lpstr>
      <vt:lpstr>'AU Z6'!Área_de_impresión</vt:lpstr>
      <vt:lpstr>'AU Z7'!Área_de_impresión</vt:lpstr>
      <vt:lpstr>'AU Z8'!Área_de_impresión</vt:lpstr>
      <vt:lpstr>'AU Z9'!Área_de_impresión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</dc:creator>
  <cp:lastModifiedBy>Brayam Steven Lopez Ramirez</cp:lastModifiedBy>
  <cp:lastPrinted>2020-07-10T13:23:21Z</cp:lastPrinted>
  <dcterms:created xsi:type="dcterms:W3CDTF">2020-06-19T00:59:40Z</dcterms:created>
  <dcterms:modified xsi:type="dcterms:W3CDTF">2020-07-13T22:58:20Z</dcterms:modified>
</cp:coreProperties>
</file>