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E:\1. ALCB\FORMULACIÓN CIUDAD BOLÍVAR\1. FORMULACIÓN 2024\5. LIBROS\OFERTAS LOTE 3 SASI 001- 2024\EVALUACIÓN_FINAL_TEÉCNICA_SASI001_2024_LOTES 1_2_3_4_5_6_7_8\"/>
    </mc:Choice>
  </mc:AlternateContent>
  <xr:revisionPtr revIDLastSave="0" documentId="8_{F6F34ED1-B891-421C-956A-5409C8F47688}" xr6:coauthVersionLast="47" xr6:coauthVersionMax="47" xr10:uidLastSave="{00000000-0000-0000-0000-000000000000}"/>
  <bookViews>
    <workbookView xWindow="-120" yWindow="-120" windowWidth="20730" windowHeight="11160" tabRatio="761" firstSheet="3" activeTab="5" xr2:uid="{00000000-000D-0000-FFFF-FFFF00000000}"/>
  </bookViews>
  <sheets>
    <sheet name="VERIFICACION EXPERIENCIA" sheetId="4" state="hidden" r:id="rId1"/>
    <sheet name="EXPERIENCIA GENERAL" sheetId="12" r:id="rId2"/>
    <sheet name="FORMATO EXP. HABILITANTE " sheetId="7" r:id="rId3"/>
    <sheet name="VERIFICACIÓN CAPACIDAD TÉCNICA" sheetId="6" r:id="rId4"/>
    <sheet name="FORMATO. BUENAS PRAC. AMBIENT" sheetId="8" r:id="rId5"/>
    <sheet name="CONSOLIDADO TÉCNICO-FINAL" sheetId="9" r:id="rId6"/>
  </sheets>
  <externalReferences>
    <externalReference r:id="rId7"/>
    <externalReference r:id="rId8"/>
  </externalReferences>
  <definedNames>
    <definedName name="_xlnm._FilterDatabase" localSheetId="5" hidden="1">'CONSOLIDADO TÉCNICO-FINAL'!$C$4:$C$10</definedName>
    <definedName name="_xlnm._FilterDatabase" localSheetId="2" hidden="1">'FORMATO EXP. HABILITANTE '!$D$3:$D$9</definedName>
    <definedName name="_Toc530481013" localSheetId="4">'FORMATO. BUENAS PRAC. AMBIENT'!#REF!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7" l="1"/>
  <c r="C14" i="6"/>
  <c r="C12" i="6"/>
  <c r="C11" i="7"/>
  <c r="B13" i="9" l="1"/>
  <c r="B11" i="9" l="1"/>
  <c r="G56" i="12"/>
  <c r="F56" i="12"/>
  <c r="F3" i="8"/>
  <c r="E3" i="8"/>
  <c r="E29" i="12"/>
  <c r="E56" i="12"/>
  <c r="B9" i="9"/>
  <c r="D35" i="12" l="1"/>
  <c r="D34" i="12"/>
  <c r="D33" i="12"/>
  <c r="D32" i="12"/>
  <c r="D31" i="12"/>
  <c r="D30" i="12"/>
  <c r="D29" i="12"/>
  <c r="D11" i="12"/>
  <c r="D10" i="12" l="1"/>
  <c r="D57" i="12" s="1"/>
  <c r="E11" i="12"/>
  <c r="B7" i="9"/>
  <c r="B5" i="9"/>
  <c r="B3" i="8"/>
  <c r="C6" i="6"/>
  <c r="C28" i="12"/>
  <c r="D28" i="12" s="1"/>
  <c r="C10" i="12"/>
  <c r="C56" i="12" l="1"/>
  <c r="C27" i="12"/>
  <c r="C57" i="12"/>
  <c r="E28" i="12"/>
  <c r="F45" i="12" s="1"/>
  <c r="F44" i="12" s="1"/>
  <c r="D27" i="12"/>
  <c r="F11" i="12"/>
  <c r="G11" i="12" s="1"/>
  <c r="E10" i="12"/>
  <c r="D3" i="8"/>
  <c r="C10" i="6"/>
  <c r="C9" i="7"/>
  <c r="C3" i="8"/>
  <c r="C8" i="6"/>
  <c r="C7" i="7"/>
  <c r="C5" i="7"/>
  <c r="F10" i="12" l="1"/>
  <c r="E57" i="12"/>
  <c r="F28" i="12"/>
  <c r="G28" i="12" s="1"/>
  <c r="E27" i="12"/>
  <c r="F27" i="12" s="1"/>
  <c r="G27" i="12" s="1"/>
  <c r="H39" i="4"/>
  <c r="H23" i="4"/>
  <c r="H8" i="4"/>
  <c r="G69" i="4"/>
  <c r="H69" i="4"/>
  <c r="G39" i="4"/>
  <c r="G23" i="4"/>
  <c r="G8" i="4"/>
  <c r="F23" i="4"/>
  <c r="F39" i="4"/>
  <c r="K39" i="4"/>
  <c r="K23" i="4"/>
  <c r="K24" i="4" s="1"/>
  <c r="K8" i="4"/>
  <c r="K9" i="4" s="1"/>
  <c r="J8" i="4"/>
  <c r="J9" i="4"/>
  <c r="D39" i="4"/>
  <c r="D40" i="4"/>
  <c r="D8" i="4"/>
  <c r="D9" i="4"/>
  <c r="F57" i="12" l="1"/>
  <c r="G10" i="12"/>
  <c r="G57" i="12" s="1"/>
  <c r="K68" i="4"/>
  <c r="B9" i="4"/>
  <c r="B8" i="4" l="1"/>
  <c r="B68" i="4" s="1"/>
  <c r="J68" i="4"/>
  <c r="L69" i="4" l="1"/>
  <c r="J69" i="4"/>
  <c r="K69" i="4"/>
  <c r="H68" i="4"/>
  <c r="G68" i="4"/>
  <c r="I68" i="4"/>
  <c r="F68" i="4"/>
  <c r="D69" i="4"/>
  <c r="E69" i="4"/>
  <c r="I69" i="4"/>
  <c r="E68" i="4"/>
  <c r="F69" i="4"/>
  <c r="D68" i="4"/>
  <c r="C69" i="4"/>
  <c r="B69" i="4"/>
  <c r="L68" i="4" l="1"/>
  <c r="C68" i="4"/>
  <c r="D56" i="12"/>
</calcChain>
</file>

<file path=xl/sharedStrings.xml><?xml version="1.0" encoding="utf-8"?>
<sst xmlns="http://schemas.openxmlformats.org/spreadsheetml/2006/main" count="442" uniqueCount="226">
  <si>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</si>
  <si>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</si>
  <si>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</si>
  <si>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</si>
  <si>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</si>
  <si>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</si>
  <si>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</si>
  <si>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</si>
  <si>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</si>
  <si>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</si>
  <si>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</si>
  <si>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</si>
  <si>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</si>
  <si>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</si>
  <si>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</si>
  <si>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RESULTADO:</t>
  </si>
  <si>
    <t>ÍTEM</t>
  </si>
  <si>
    <t xml:space="preserve">        OFERENTES</t>
  </si>
  <si>
    <t>RESULTADO</t>
  </si>
  <si>
    <t>N/A</t>
  </si>
  <si>
    <t>SI</t>
  </si>
  <si>
    <t xml:space="preserve"> BUENAS PRÁCTICAS AMBIENTALES</t>
  </si>
  <si>
    <t xml:space="preserve">PROPONENTE No. 1 </t>
  </si>
  <si>
    <t>ANEXO - “COMPROMISOS AMBIENTALES”</t>
  </si>
  <si>
    <t>-</t>
  </si>
  <si>
    <t>Observación:</t>
  </si>
  <si>
    <t>CONTRATO No. 1 GENERAL</t>
  </si>
  <si>
    <t>CONTRATO No. 2 GENERAL</t>
  </si>
  <si>
    <t>CONTRATO No. 3 ESPECIFICA</t>
  </si>
  <si>
    <t>ALCALDIA LOCAL DE ENGATIVA</t>
  </si>
  <si>
    <t>SUMATORIA SMMLV CONTRATOS PROPONENTES</t>
  </si>
  <si>
    <t>PROPONENTE No. 6</t>
  </si>
  <si>
    <t>PROPONENTE No. 7</t>
  </si>
  <si>
    <t>PROPONENTE No. 8</t>
  </si>
  <si>
    <t>PROPONENTE No. 9</t>
  </si>
  <si>
    <t>PROPONENTE No. 10</t>
  </si>
  <si>
    <t>PROPONENTE No. 11</t>
  </si>
  <si>
    <t>CONTRATO No. 4 ESPECIFICA ADICIONAL EMPRESAS MUJER</t>
  </si>
  <si>
    <t>RESULTADO EXPERIENCIA GENERAL</t>
  </si>
  <si>
    <t>RESULTADO EXPERIENCIA ESPECIFICA</t>
  </si>
  <si>
    <t>CUMPLE</t>
  </si>
  <si>
    <t>VERIFICACION EXPERIENCIA GENERAL</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</si>
  <si>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</si>
  <si>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</si>
  <si>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</si>
  <si>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</si>
  <si>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</si>
  <si>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</si>
  <si>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</si>
  <si>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</si>
  <si>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</si>
  <si>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</si>
  <si>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</si>
  <si>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</si>
  <si>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</si>
  <si>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</si>
  <si>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</si>
  <si>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</si>
  <si>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</si>
  <si>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</si>
  <si>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</si>
  <si>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</si>
  <si>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</si>
  <si>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</si>
  <si>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</si>
  <si>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</si>
  <si>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</si>
  <si>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</si>
  <si>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</si>
  <si>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</si>
  <si>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</si>
  <si>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</si>
  <si>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</si>
  <si>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</si>
  <si>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</si>
  <si>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</si>
  <si>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</si>
  <si>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</si>
  <si>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</si>
  <si>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</si>
  <si>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</si>
  <si>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</si>
  <si>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</si>
  <si>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</si>
  <si>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</si>
  <si>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</si>
  <si>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</si>
  <si>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</si>
  <si>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</si>
  <si>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</si>
  <si>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</si>
  <si>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</si>
  <si>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</si>
  <si>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</si>
  <si>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</si>
  <si>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</si>
  <si>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</si>
  <si>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</si>
  <si>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</si>
  <si>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</si>
  <si>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</si>
  <si>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</si>
  <si>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</si>
  <si>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</si>
  <si>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</si>
  <si>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</si>
  <si>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</si>
  <si>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</si>
  <si>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</si>
  <si>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</si>
  <si>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</si>
  <si>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</si>
  <si>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</si>
  <si>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</si>
  <si>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</si>
  <si>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</si>
  <si>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</si>
  <si>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</si>
  <si>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</si>
  <si>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</si>
  <si>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</si>
  <si>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</si>
  <si>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</si>
  <si>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</si>
  <si>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</si>
  <si>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</si>
  <si>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</si>
  <si>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</si>
  <si>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</si>
  <si>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</si>
  <si>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</si>
  <si>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</si>
  <si>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</si>
  <si>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</si>
  <si>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</si>
  <si>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</si>
  <si>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</si>
  <si>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</si>
  <si>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</si>
  <si>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</si>
  <si>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</si>
  <si>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</si>
  <si>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</si>
  <si>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</si>
  <si>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</si>
  <si>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</si>
  <si>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</si>
  <si>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</si>
  <si>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</si>
  <si>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</si>
  <si>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</si>
  <si>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</si>
  <si>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</si>
  <si>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</si>
  <si>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</si>
  <si>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</si>
  <si>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</si>
  <si>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</si>
  <si>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</si>
  <si>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</si>
  <si>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</si>
  <si>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</si>
  <si>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</si>
  <si>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</si>
  <si>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</si>
  <si>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</si>
  <si>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</si>
  <si>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</si>
  <si>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OBJETO DEL PROCESO</t>
  </si>
  <si>
    <t xml:space="preserve">Elaboro: </t>
  </si>
  <si>
    <t>NO CUMPLE</t>
  </si>
  <si>
    <t>BUENAS PRACTICAS AMBIENTALES</t>
  </si>
  <si>
    <t>SUMATORIA SMMLV CONTRATOS PROPONENTES EXP GENERAL</t>
  </si>
  <si>
    <t>Elaboro: María Fernanda Romero - Contratista Planeación Social CPS 1334-2024</t>
  </si>
  <si>
    <t>ADQUISICION DE LOS ELEMENTOS NECESARIOS PARA EL FUNCIONAMIENTO DE LA ENTIDAD Y LOS DIFERENTES PROGRAMAS Y PROYECTOS A
CARGO DEL FONDO DE DESARROLLO LOCAL DE CIUDAD BOLÍVAR - LOTE 4</t>
  </si>
  <si>
    <t>SUMINISTRO DE ELEMENTOS DE 
PAPELERIA ASEO Y CAFETERIA PARA LA 
ORGANIZACIÓN.</t>
  </si>
  <si>
    <t>SI ALCATRAZ SAS</t>
  </si>
  <si>
    <t>CPS 022-2017</t>
  </si>
  <si>
    <t>COMPRAVENTA DE INSUMOS DE 
CAFETERIA, IMPLEMENTOS DE ASEO 
Y PAPELERIA DE OFICINA</t>
  </si>
  <si>
    <t>FUNDACION CENTRO DE DESARROLLO HUMANO &amp; EMPRESARIAL VILLA OLIMPICA</t>
  </si>
  <si>
    <t>SUMINISTRO DE PAPELERÍA Y ELEMENTOS TECNOLÓGICOS</t>
  </si>
  <si>
    <t>ACON SECURITY LTDA</t>
  </si>
  <si>
    <t>CPS MC-001-2022</t>
  </si>
  <si>
    <r>
      <t xml:space="preserve">SEGÚN CERTIFICACIÓN APORTADA </t>
    </r>
    <r>
      <rPr>
        <b/>
        <sz val="11"/>
        <color rgb="FF000000"/>
        <rFont val="Arial Narrow"/>
        <family val="2"/>
      </rPr>
      <t>CUMPLE</t>
    </r>
    <r>
      <rPr>
        <sz val="11"/>
        <color rgb="FF000000"/>
        <rFont val="Arial Narrow"/>
        <family val="2"/>
      </rPr>
      <t xml:space="preserve"> TODA VEZ QIE REVISADOS LOS DOCUMENTOS APORTADOS REALIZO ACTIVIDADES DE SUMINISTRO DE PAPELERIA, EL CONTRATO SE ENCUENTRA TERMINADO Y LIQUIDADO DE ACUERDO A LA CERTIFICACIÓN APORTADA.</t>
    </r>
  </si>
  <si>
    <r>
      <t>SEGÚN CERTIFICACIÓN APORTADA</t>
    </r>
    <r>
      <rPr>
        <b/>
        <sz val="11"/>
        <color rgb="FF000000"/>
        <rFont val="Arial Narrow"/>
        <family val="2"/>
      </rPr>
      <t xml:space="preserve"> CUMPLE </t>
    </r>
    <r>
      <rPr>
        <sz val="11"/>
        <color rgb="FF000000"/>
        <rFont val="Arial Narrow"/>
        <family val="2"/>
      </rPr>
      <t>TODA VEZ QIE REVISADOS LOS DOCUMENTOS APORTADOS REALIZO ACTIVIDADES DE SUMINISTRO DE PAPELERIA, EL CONTRATO SE ENCUENTRA TERMINADO Y LIQUIDADO DE ACUERDO A LA CERTIFICACIÓN APORTADA; DE IGUAL MANERA SE VERIFICO EN RUES DATOS DE LA EMPRESA QUE EXPIDE CERTIFICACIÓN.</t>
    </r>
  </si>
  <si>
    <t>ADQUISICION DE ELEMENTOS DE PAPELERÍA Y ELEMENTOS TECNOLÓGICOS NECESARIOS PARA EL FUNCIONAMIENTO DE LA PERSONERÍA MUNICIPAL.</t>
  </si>
  <si>
    <t>PERSONERÍA MUNICIPAL DE SOPÓ</t>
  </si>
  <si>
    <t>020-2021</t>
  </si>
  <si>
    <t>3A-05-20119</t>
  </si>
  <si>
    <t>012-2018</t>
  </si>
  <si>
    <t>SUMINISTRO DE MATERIALES Y ELEMENTOS DE ASEO, QUIMICOS, AGRICOLAS, AGROINDUSTRIALES, PAPELERIA, MUSICALES, DEPORTIVOS, TEXTIL Y ELECTRONICA</t>
  </si>
  <si>
    <t>ZULMA YANETH MEDINA RUIZ</t>
  </si>
  <si>
    <t>185091-2018</t>
  </si>
  <si>
    <t>SUMINISTRO DE ELEMENTOS MOBILIARIO, EJEMPLARES Y/O LIBROS, Y PAPELERIA PARA DESARROLLAR LOS PROYECTOS DE LA VIGENCIA 2018</t>
  </si>
  <si>
    <t>ASNEA</t>
  </si>
  <si>
    <t>COMPRAVENTA DE ELEMENTOS DE OFICINA, PAPELERIA, CARTUCHOS Y TONERS PARA LA ADMINISTRACION 
MUNICIPAL DEL MUNICIPIO DE VISTA HERMOSA-META</t>
  </si>
  <si>
    <t>573-2021</t>
  </si>
  <si>
    <t>ADQUISICIÓN Y ENTREGA DE ELEMENTOS DE DOTACIÓN A LAS CASAS DE JUVENTUD OPERADAS POR LA SECRETARÍA DISTRITAL DE INTEGRACIÓN SOCIAL EN LA LOCALIDAD DE CIUDAD BOLÍVAR.</t>
  </si>
  <si>
    <t>ALCALDIA LOCAL DE CIUDAD BOLÍVAR</t>
  </si>
  <si>
    <t>CONTRATO No. 3 GENERAL</t>
  </si>
  <si>
    <t>110-2017</t>
  </si>
  <si>
    <t>ADQUISICIÓN DE ELEMENTOS DE PAPELERÍA, ÚTILES DE ESCRITORIO, EQUIPOS DE OFICINA, EQUIPOS TECNOLÓGICOS (COMPUTADORES E IMPRESORAS), ELEMENTOS DE ASEO Y CAFETERÍA Y DEMAS INSUMOS NECESARIO PARA EL BUEN DESARROLLO DE LAS DEPENDENCIAS Y PLANTA DE BENEFICIO ANIMAL PARA EL MUNICIPIO DE MESETAS META</t>
  </si>
  <si>
    <t>ALCALDIA MUNICIPIO DE SAN MESETAS META</t>
  </si>
  <si>
    <t>025-2022</t>
  </si>
  <si>
    <t>ELEMENTOS DE PUBLICIDAD Y BTL, MERCHANDISING, POP IMAGEN INSTITUCIONAL Y PAPELERIA.</t>
  </si>
  <si>
    <t>COMERCIALIZADORA JAL SAS</t>
  </si>
  <si>
    <t>038-2019</t>
  </si>
  <si>
    <t>SUMINISTRO DE ELEMENTOS DE PAPELERIA, 
UTILES DE ESCRITORIO, OFICINA Y TINTAS PARA LA 
CENTRAL ADMINISTRATIVA Y CONTABLE 
ESPECIALIZADA DE INGENIEROS Y SUS 
UNIDADES CENTRALIZADAS</t>
  </si>
  <si>
    <t>CENAC CONTABLE INGENIEROS</t>
  </si>
  <si>
    <t>ALCALDIA MUNICIPIO DE VISTAHERMOSA META</t>
  </si>
  <si>
    <t>PROPONENTE No. 12</t>
  </si>
  <si>
    <r>
      <t xml:space="preserve">SEGÚN CERTIFICACIÓN APORTADA </t>
    </r>
    <r>
      <rPr>
        <b/>
        <sz val="11"/>
        <color rgb="FF000000"/>
        <rFont val="Arial Narrow"/>
        <family val="2"/>
      </rPr>
      <t>NO</t>
    </r>
    <r>
      <rPr>
        <sz val="11"/>
        <color rgb="FF000000"/>
        <rFont val="Arial Narrow"/>
        <family val="2"/>
      </rPr>
      <t xml:space="preserve"> </t>
    </r>
    <r>
      <rPr>
        <b/>
        <sz val="11"/>
        <color rgb="FF000000"/>
        <rFont val="Arial Narrow"/>
        <family val="2"/>
      </rPr>
      <t>CUMPLE</t>
    </r>
    <r>
      <rPr>
        <sz val="11"/>
        <color rgb="FF000000"/>
        <rFont val="Arial Narrow"/>
        <family val="2"/>
      </rPr>
      <t xml:space="preserve"> TODA VEZ QIE REVISADOS LOS DOCUMENTOS APORTADOS NO REALIZO ACTIVIDADES DE SUMINISTRO DE PAPELERIA, EL CONTRATO SE ENCUENTRA TERMINADO Y LIQUIDADO DE ACUERDO A LA CERTIFICACIÓN APORTADA.</t>
    </r>
  </si>
  <si>
    <r>
      <t xml:space="preserve">SEGÚN CERTIFICACIÓN APORTADA </t>
    </r>
    <r>
      <rPr>
        <b/>
        <sz val="11"/>
        <color rgb="FF000000"/>
        <rFont val="Arial Narrow"/>
        <family val="2"/>
      </rPr>
      <t xml:space="preserve">CUMPLE </t>
    </r>
    <r>
      <rPr>
        <sz val="11"/>
        <color rgb="FF000000"/>
        <rFont val="Arial Narrow"/>
        <family val="2"/>
      </rPr>
      <t>TODA VEZ QIE REVISADOS LOS DOCUMENTOS APORTADOS REALIZO ACTIVIDADES DE SUMINISTRO DE PAPELERIA, DE IGUAL MANERA SE VERIFICO EN RUES DATOS DE LA EMPRESA QUE EXPIDE CERTIFICACIÓN.</t>
    </r>
  </si>
  <si>
    <t>"VERIFICACIÓN CAPACIDAD TÉCNICA"</t>
  </si>
  <si>
    <t>VERIFICACIÓN CAPACIDAD TÉCNICA</t>
  </si>
  <si>
    <t>FORMATO EXPERIENCIA HABILITANTE</t>
  </si>
  <si>
    <t>El OFERENTE NO APORTA EL FORMATO EN DEBIDA FORMA, COMO SE SOLICITA DE ACUERDO AL FORMATO DE EXPERIENCIA CALIFICADA</t>
  </si>
  <si>
    <t>1. 3A SOLUTIONS SAS</t>
  </si>
  <si>
    <t>3. PGM SUMINISTROS E INGENIERIA</t>
  </si>
  <si>
    <t>5. COMPAÑÍA MAYFER SB SAS</t>
  </si>
  <si>
    <t>6. INGFRACOL SAS</t>
  </si>
  <si>
    <t>12. GN GENERACIÓN DE NEGOCIOS S.A.S.</t>
  </si>
  <si>
    <t>CONSOLIDADO TÉCNICO LOTE 4</t>
  </si>
  <si>
    <t>PRESENTA FORMATO SUBSANADO CON EL OBJETO CONTRACTUAL DEL ACTUAL PROCESO</t>
  </si>
  <si>
    <r>
      <t xml:space="preserve">PRESENTA SUBSANACIÓN APORTANDO LA CERTIFICACIÓN DEL CONTRATO EN EL CUAL SE EVIDENCIA QUE LA ACTIVIDAD REALIZADA FUE SUMINISTRO DE PAPELERÍA, POR TAL MOTIVO </t>
    </r>
    <r>
      <rPr>
        <b/>
        <sz val="11"/>
        <color rgb="FF000000"/>
        <rFont val="Arial Narrow"/>
        <family val="2"/>
      </rPr>
      <t>CUMPLE.</t>
    </r>
  </si>
  <si>
    <t>EL OFERENTE SUBSANA PRESENTANDO EL FORMATO DE DE ACEPTACIÓN DE CUMPLIMIENTO DE REQUERIMIENTO Y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</si>
</sst>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quot;$&quot;\ #,##0.00"/>
    <numFmt numFmtId="165" formatCode="#,##0.0"/>
    <numFmt numFmtId="166" formatCode="&quot;$&quot;\ #,##0"/>
  </numFmts>
  <fonts count="21">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b/>
      <sz val="12"/>
      <color theme="1"/>
      <name val="Arial Narrow"/>
      <family val="2"/>
    </font>
    <font>
      <b/>
      <sz val="12"/>
      <color rgb="FF000000"/>
      <name val="Arial Narrow"/>
      <family val="2"/>
    </font>
    <font>
      <sz val="12"/>
      <color rgb="FF000000"/>
      <name val="Arial Narrow"/>
      <family val="2"/>
    </font>
    <font>
      <sz val="12"/>
      <color theme="1"/>
      <name val="Arial Narrow"/>
      <family val="2"/>
    </font>
    <font>
      <b/>
      <sz val="12"/>
      <color theme="1"/>
      <name val="Calibri"/>
      <family val="2"/>
      <scheme val="minor"/>
    </font>
    <font>
      <b/>
      <sz val="11"/>
      <color theme="1"/>
      <name val="Arial Narrow"/>
      <family val="2"/>
    </font>
    <font>
      <sz val="11"/>
      <color theme="1"/>
      <name val="Arial Narrow"/>
      <family val="2"/>
    </font>
    <font>
      <b/>
      <u/>
      <sz val="12"/>
      <color theme="1"/>
      <name val="Arial Narrow"/>
      <family val="2"/>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b/>
      <sz val="14"/>
      <color theme="1"/>
      <name val="Calibri"/>
      <family val="2"/>
      <scheme val="minor"/>
    </font>
  </fonts>
  <fills count="11">
    <fill>
      <patternFill patternType="none"/>
    </fill>
    <fill>
      <patternFill patternType="gray125"/>
    </fill>
    <fill>
      <patternFill patternType="solid">
        <fgColor rgb="FFDDEBF7"/>
        <bgColor indexed="64"/>
      </patternFill>
    </fill>
    <fill>
      <patternFill patternType="solid">
        <fgColor rgb="FFFFFF00"/>
        <bgColor indexed="64"/>
      </patternFill>
    </fill>
    <fill>
      <patternFill patternType="solid">
        <fgColor rgb="FFD9D9D9"/>
        <bgColor indexed="64"/>
      </patternFill>
    </fill>
    <fill>
      <patternFill patternType="solid">
        <fgColor rgb="FFD9E2F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s>
  <cellStyleXfs count="1">
    <xf numFmtId="0" fontId="0" fillId="0" borderId="0"/>
  </cellStyleXfs>
  <cellXfs count="104">
    <xf numFmtId="0" fontId="0" fillId="0" borderId="0" xfId="0"/>
    <xf numFmtId="0" fontId="0" fillId="0" borderId="0" xfId="0" applyAlignment="1">
      <alignment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0" fillId="0" borderId="0" xfId="0" applyAlignment="1">
      <alignment wrapText="1"/>
    </xf>
    <xf numFmtId="0" fontId="0" fillId="0" borderId="0" xfId="0" applyAlignment="1">
      <alignment horizontal="center"/>
    </xf>
    <xf numFmtId="0" fontId="5"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10" fillId="7" borderId="5"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1" fillId="0" borderId="14"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3"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1" xfId="0" applyBorder="1"/>
    <xf numFmtId="0" fontId="6" fillId="4" borderId="11" xfId="0" applyFont="1" applyFill="1" applyBorder="1" applyAlignment="1">
      <alignment horizontal="center" vertical="center" wrapText="1"/>
    </xf>
    <xf numFmtId="0" fontId="18" fillId="0" borderId="0" xfId="0" applyFont="1"/>
    <xf numFmtId="0" fontId="19" fillId="0" borderId="1" xfId="0" applyFont="1" applyBorder="1" applyAlignment="1">
      <alignment horizontal="left" vertical="center" wrapText="1"/>
    </xf>
    <xf numFmtId="0" fontId="16" fillId="8"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0" fillId="10" borderId="0" xfId="0" applyFill="1"/>
    <xf numFmtId="0" fontId="19" fillId="10" borderId="1" xfId="0" applyFont="1" applyFill="1" applyBorder="1" applyAlignment="1">
      <alignment horizontal="left" vertical="center" wrapText="1"/>
    </xf>
    <xf numFmtId="0" fontId="16" fillId="10" borderId="1" xfId="0" applyFont="1" applyFill="1" applyBorder="1" applyAlignment="1">
      <alignment horizontal="center" vertical="center" wrapText="1"/>
    </xf>
    <xf numFmtId="0" fontId="18" fillId="10" borderId="0" xfId="0" applyFont="1" applyFill="1"/>
    <xf numFmtId="0" fontId="17" fillId="10" borderId="4" xfId="0" applyFont="1" applyFill="1" applyBorder="1" applyAlignment="1">
      <alignment horizontal="center" vertical="center" wrapText="1"/>
    </xf>
    <xf numFmtId="0" fontId="16" fillId="10" borderId="5"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7" fillId="2" borderId="6" xfId="0" applyFont="1" applyFill="1" applyBorder="1" applyAlignment="1">
      <alignment horizontal="center" vertical="center" wrapText="1"/>
    </xf>
    <xf numFmtId="0" fontId="12" fillId="7" borderId="2" xfId="0" applyFont="1" applyFill="1" applyBorder="1" applyAlignment="1">
      <alignment vertical="center" wrapText="1"/>
    </xf>
    <xf numFmtId="0" fontId="8" fillId="0" borderId="15" xfId="0" applyFont="1" applyBorder="1" applyAlignment="1">
      <alignment horizontal="center" vertical="center" wrapText="1"/>
    </xf>
    <xf numFmtId="0" fontId="5" fillId="4" borderId="12" xfId="0" applyFont="1" applyFill="1" applyBorder="1" applyAlignment="1">
      <alignment horizontal="center" vertical="center" wrapText="1"/>
    </xf>
    <xf numFmtId="0" fontId="16" fillId="0" borderId="12" xfId="0" applyFont="1" applyBorder="1" applyAlignment="1">
      <alignment horizontal="center" vertical="center" wrapText="1"/>
    </xf>
    <xf numFmtId="0" fontId="6" fillId="5"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wrapText="1"/>
    </xf>
    <xf numFmtId="0" fontId="1" fillId="7" borderId="1" xfId="0" applyFont="1" applyFill="1" applyBorder="1" applyAlignment="1">
      <alignment horizontal="center" vertical="center" wrapText="1"/>
    </xf>
    <xf numFmtId="0" fontId="1" fillId="0" borderId="1" xfId="0" applyFont="1" applyBorder="1" applyAlignment="1">
      <alignment horizontal="left" vertical="center" wrapText="1"/>
    </xf>
    <xf numFmtId="166" fontId="3" fillId="0" borderId="1" xfId="0" applyNumberFormat="1" applyFont="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2" fillId="3" borderId="1" xfId="0" applyFont="1" applyFill="1" applyBorder="1" applyAlignment="1">
      <alignment horizontal="center" vertical="center" wrapText="1"/>
    </xf>
    <xf numFmtId="0" fontId="16" fillId="0" borderId="12" xfId="0" applyFont="1" applyBorder="1" applyAlignment="1">
      <alignment horizontal="center" vertical="center" wrapText="1"/>
    </xf>
    <xf numFmtId="0" fontId="16" fillId="0" borderId="12" xfId="0" applyFont="1" applyBorder="1" applyAlignment="1">
      <alignment horizontal="center" vertical="center" wrapText="1"/>
    </xf>
    <xf numFmtId="0" fontId="6" fillId="4" borderId="12"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0" borderId="15"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1" fillId="0" borderId="1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4" xfId="0" applyFont="1" applyBorder="1" applyAlignment="1">
      <alignment horizontal="center" vertical="center" wrapText="1"/>
    </xf>
    <xf numFmtId="0" fontId="1" fillId="7" borderId="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16" fillId="0" borderId="12" xfId="0" applyFont="1" applyBorder="1" applyAlignment="1">
      <alignment horizontal="center" vertical="center" wrapText="1"/>
    </xf>
    <xf numFmtId="0" fontId="16" fillId="0" borderId="18"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5" xfId="0" applyFont="1" applyBorder="1" applyAlignment="1">
      <alignment horizontal="center" wrapText="1"/>
    </xf>
    <xf numFmtId="0" fontId="16" fillId="0" borderId="13" xfId="0" applyFont="1" applyBorder="1" applyAlignment="1">
      <alignment horizontal="center" vertical="center" wrapText="1"/>
    </xf>
    <xf numFmtId="0" fontId="5" fillId="6" borderId="16" xfId="0" applyFont="1" applyFill="1" applyBorder="1" applyAlignment="1">
      <alignment horizontal="center" vertical="center"/>
    </xf>
    <xf numFmtId="0" fontId="5" fillId="6" borderId="0" xfId="0" applyFont="1" applyFill="1" applyAlignment="1">
      <alignment horizontal="center" vertical="center"/>
    </xf>
    <xf numFmtId="0" fontId="10" fillId="7" borderId="10"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6" fillId="0" borderId="8" xfId="0" applyFont="1" applyBorder="1" applyAlignment="1">
      <alignment horizontal="center" vertical="center" wrapText="1"/>
    </xf>
    <xf numFmtId="0" fontId="6" fillId="5" borderId="20"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7" borderId="19" xfId="0" applyFont="1" applyFill="1" applyBorder="1" applyAlignment="1">
      <alignment horizontal="center" vertical="center" wrapText="1"/>
    </xf>
    <xf numFmtId="0" fontId="20" fillId="0" borderId="22" xfId="0" applyFont="1" applyBorder="1" applyAlignment="1">
      <alignment horizontal="center" wrapText="1"/>
    </xf>
    <xf numFmtId="0" fontId="20" fillId="0" borderId="0" xfId="0" applyFont="1" applyBorder="1" applyAlignment="1">
      <alignment horizontal="center" wrapText="1"/>
    </xf>
    <xf numFmtId="0" fontId="6" fillId="5" borderId="21" xfId="0" applyFont="1" applyFill="1" applyBorder="1" applyAlignment="1">
      <alignment horizontal="center" vertical="center" wrapText="1"/>
    </xf>
    <xf numFmtId="0" fontId="6" fillId="7" borderId="21" xfId="0" applyFont="1" applyFill="1" applyBorder="1" applyAlignment="1">
      <alignment horizontal="center" vertical="center" wrapText="1"/>
    </xf>
  </cellXfs>
  <cellStyles count="1">
    <cellStyle name="Normal" xfId="0" builtinId="0"/>
  </cellStyles>
  <dxfs count="155">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EVALUACION_FINAL_TECNICA_FDLCB-SASI-001-2024_LOTE%202%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fe2\Downloads\EVALUACION_FINAL_TECNICA_FDLCB-SASI-001-2024_LOTE%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RIENCIA LOTE 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 EXPERIENCIA"/>
      <sheetName val="EXPERIENCIA LOTE 2"/>
      <sheetName val="FORMATO EXP. HABILITANTE "/>
      <sheetName val="FORMATO CAPACIDAD TECNICA"/>
      <sheetName val="FORMATO. BUENAS PRAC. AMBIENT"/>
      <sheetName val="CONSOLIDADO TÉCNICO-FINAL"/>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7109375" defaultRowHeight="1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47" customFormat="1" ht="50.25" customHeight="1">
      <c r="A1" s="73" t="s">
        <v>44</v>
      </c>
      <c r="B1" s="46" t="s">
        <v>0</v>
      </c>
      <c r="C1" s="46" t="s">
        <v>1</v>
      </c>
      <c r="D1" s="46" t="s">
        <v>2</v>
      </c>
      <c r="E1" s="46" t="s">
        <v>3</v>
      </c>
      <c r="F1" s="46" t="s">
        <v>4</v>
      </c>
      <c r="G1" s="46" t="s">
        <v>31</v>
      </c>
      <c r="H1" s="46" t="s">
        <v>32</v>
      </c>
      <c r="I1" s="46" t="s">
        <v>33</v>
      </c>
      <c r="J1" s="46" t="s">
        <v>34</v>
      </c>
      <c r="K1" s="46" t="s">
        <v>35</v>
      </c>
      <c r="L1" s="46" t="s">
        <v>36</v>
      </c>
    </row>
    <row r="2" spans="1:12" s="47" customFormat="1" ht="33.75" customHeight="1">
      <c r="A2" s="73"/>
      <c r="B2" s="46" t="s">
        <v>43</v>
      </c>
      <c r="C2" s="46" t="s">
        <v>54</v>
      </c>
      <c r="D2" s="46" t="s">
        <v>66</v>
      </c>
      <c r="E2" s="46" t="s">
        <v>76</v>
      </c>
      <c r="F2" s="46" t="s">
        <v>122</v>
      </c>
      <c r="G2" s="46" t="s">
        <v>133</v>
      </c>
      <c r="H2" s="46" t="s">
        <v>146</v>
      </c>
      <c r="I2" s="46" t="s">
        <v>147</v>
      </c>
      <c r="J2" s="46" t="s">
        <v>96</v>
      </c>
      <c r="K2" s="46" t="s">
        <v>97</v>
      </c>
      <c r="L2" s="46" t="s">
        <v>102</v>
      </c>
    </row>
    <row r="3" spans="1:12" ht="16.5">
      <c r="A3" s="29" t="s">
        <v>26</v>
      </c>
      <c r="B3" s="32"/>
      <c r="C3" s="30"/>
      <c r="D3" s="30"/>
      <c r="E3" s="30"/>
      <c r="F3" s="30"/>
      <c r="G3" s="30"/>
      <c r="H3" s="30"/>
      <c r="I3" s="30"/>
      <c r="J3" s="30"/>
      <c r="K3" s="30"/>
      <c r="L3" s="30"/>
    </row>
    <row r="4" spans="1:12" ht="16.5">
      <c r="A4" s="7" t="s">
        <v>5</v>
      </c>
      <c r="B4" s="4" t="s">
        <v>45</v>
      </c>
      <c r="C4" s="4" t="s">
        <v>55</v>
      </c>
      <c r="D4" s="4" t="s">
        <v>69</v>
      </c>
      <c r="E4" s="4" t="s">
        <v>77</v>
      </c>
      <c r="F4" s="4" t="s">
        <v>113</v>
      </c>
      <c r="G4" s="4" t="s">
        <v>123</v>
      </c>
      <c r="H4" s="4" t="s">
        <v>134</v>
      </c>
      <c r="I4" s="4" t="s">
        <v>148</v>
      </c>
      <c r="J4" s="4" t="s">
        <v>87</v>
      </c>
      <c r="K4" s="4"/>
      <c r="L4" s="4" t="s">
        <v>103</v>
      </c>
    </row>
    <row r="5" spans="1:12" ht="16.5">
      <c r="A5" s="7" t="s">
        <v>6</v>
      </c>
      <c r="B5" s="4">
        <v>251</v>
      </c>
      <c r="C5" s="4">
        <v>16</v>
      </c>
      <c r="D5" s="4">
        <v>68</v>
      </c>
      <c r="E5" s="4">
        <v>27</v>
      </c>
      <c r="F5" s="4">
        <v>175</v>
      </c>
      <c r="G5" s="4">
        <v>98</v>
      </c>
      <c r="H5" s="4">
        <v>79</v>
      </c>
      <c r="I5" s="4">
        <v>109</v>
      </c>
      <c r="J5" s="4">
        <v>92</v>
      </c>
      <c r="K5" s="4">
        <v>78</v>
      </c>
      <c r="L5" s="4"/>
    </row>
    <row r="6" spans="1:12" ht="91.5" customHeight="1">
      <c r="A6" s="7" t="s">
        <v>7</v>
      </c>
      <c r="B6" s="4" t="s">
        <v>46</v>
      </c>
      <c r="C6" s="4" t="s">
        <v>57</v>
      </c>
      <c r="D6" s="4" t="s">
        <v>67</v>
      </c>
      <c r="E6" s="4" t="s">
        <v>78</v>
      </c>
      <c r="F6" s="4" t="s">
        <v>114</v>
      </c>
      <c r="G6" s="4" t="s">
        <v>124</v>
      </c>
      <c r="H6" s="4" t="s">
        <v>135</v>
      </c>
      <c r="I6" s="4" t="s">
        <v>149</v>
      </c>
      <c r="J6" s="5" t="s">
        <v>86</v>
      </c>
      <c r="K6" s="5" t="s">
        <v>98</v>
      </c>
      <c r="L6" s="5" t="s">
        <v>104</v>
      </c>
    </row>
    <row r="7" spans="1:12" ht="33">
      <c r="A7" s="7" t="s">
        <v>8</v>
      </c>
      <c r="B7" s="4" t="s">
        <v>47</v>
      </c>
      <c r="C7" s="4" t="s">
        <v>56</v>
      </c>
      <c r="D7" s="4" t="s">
        <v>68</v>
      </c>
      <c r="E7" s="4" t="s">
        <v>79</v>
      </c>
      <c r="F7" s="4" t="s">
        <v>115</v>
      </c>
      <c r="G7" s="6" t="s">
        <v>125</v>
      </c>
      <c r="H7" s="4" t="s">
        <v>136</v>
      </c>
      <c r="I7" s="4" t="s">
        <v>150</v>
      </c>
      <c r="J7" s="4" t="s">
        <v>85</v>
      </c>
      <c r="K7" s="4" t="s">
        <v>99</v>
      </c>
      <c r="L7" s="4" t="s">
        <v>105</v>
      </c>
    </row>
    <row r="8" spans="1:12" ht="16.5">
      <c r="A8" s="7" t="s">
        <v>9</v>
      </c>
      <c r="B8" s="9">
        <f>1861.98*0.5</f>
        <v>930.99</v>
      </c>
      <c r="C8" s="8">
        <v>188.77</v>
      </c>
      <c r="D8" s="8">
        <f>877.97*0.5</f>
        <v>438.98500000000001</v>
      </c>
      <c r="E8" s="8">
        <v>971.21</v>
      </c>
      <c r="F8" s="34">
        <v>1222</v>
      </c>
      <c r="G8" s="8">
        <f>G9/908526</f>
        <v>116.33789236631642</v>
      </c>
      <c r="H8" s="8">
        <f>H9/1160000</f>
        <v>1855.4425982758621</v>
      </c>
      <c r="I8" s="37">
        <v>173.5</v>
      </c>
      <c r="J8" s="8">
        <f>1774.3*0.33</f>
        <v>585.51900000000001</v>
      </c>
      <c r="K8" s="8">
        <f>2020.39*0.7</f>
        <v>1414.2729999999999</v>
      </c>
      <c r="L8" s="8"/>
    </row>
    <row r="9" spans="1:12" ht="16.5">
      <c r="A9" s="7" t="s">
        <v>10</v>
      </c>
      <c r="B9" s="33">
        <f>1691664659*0.5</f>
        <v>845832329.5</v>
      </c>
      <c r="C9" s="6">
        <v>139257000</v>
      </c>
      <c r="D9" s="6">
        <f>797660103*0.5</f>
        <v>398830051.5</v>
      </c>
      <c r="E9" s="6">
        <v>852533369</v>
      </c>
      <c r="F9" s="6">
        <v>1110320512</v>
      </c>
      <c r="G9" s="6">
        <v>105696000</v>
      </c>
      <c r="H9" s="6">
        <v>2152313414</v>
      </c>
      <c r="I9" s="6">
        <v>128000000</v>
      </c>
      <c r="J9" s="6">
        <f>1092970448*0.33</f>
        <v>360680247.84000003</v>
      </c>
      <c r="K9" s="6">
        <f>+K8*1160000</f>
        <v>1640556680</v>
      </c>
      <c r="L9" s="6">
        <v>798892000</v>
      </c>
    </row>
    <row r="10" spans="1:12" ht="16.5">
      <c r="A10" s="7" t="s">
        <v>11</v>
      </c>
      <c r="B10" s="8">
        <v>1171</v>
      </c>
      <c r="C10" s="8">
        <v>1171</v>
      </c>
      <c r="D10" s="8">
        <v>1171</v>
      </c>
      <c r="E10" s="8">
        <v>1171</v>
      </c>
      <c r="F10" s="34">
        <v>1171</v>
      </c>
      <c r="G10" s="34">
        <v>1171</v>
      </c>
      <c r="H10" s="8">
        <v>1171</v>
      </c>
      <c r="I10" s="8">
        <v>1171</v>
      </c>
      <c r="J10" s="8">
        <v>1171</v>
      </c>
      <c r="K10" s="8">
        <v>1171</v>
      </c>
      <c r="L10" s="8">
        <v>1171</v>
      </c>
    </row>
    <row r="11" spans="1:12" ht="16.5">
      <c r="A11" s="7" t="s">
        <v>12</v>
      </c>
      <c r="B11" s="6">
        <v>1522911450</v>
      </c>
      <c r="C11" s="6">
        <v>1522911450</v>
      </c>
      <c r="D11" s="6">
        <v>1522911450</v>
      </c>
      <c r="E11" s="6">
        <v>1522911450</v>
      </c>
      <c r="F11" s="6">
        <v>1522911450</v>
      </c>
      <c r="G11" s="6">
        <v>1522911450</v>
      </c>
      <c r="H11" s="6">
        <v>1522911450</v>
      </c>
      <c r="I11" s="6">
        <v>1522911450</v>
      </c>
      <c r="J11" s="6">
        <v>1522911450</v>
      </c>
      <c r="K11" s="6">
        <v>1522911450</v>
      </c>
      <c r="L11" s="6">
        <v>1522911450</v>
      </c>
    </row>
    <row r="12" spans="1:12" ht="16.5">
      <c r="A12" s="76" t="s">
        <v>13</v>
      </c>
      <c r="B12" s="4">
        <v>80101600</v>
      </c>
      <c r="C12" s="4">
        <v>60121600</v>
      </c>
      <c r="D12" s="4">
        <v>80101600</v>
      </c>
      <c r="E12" s="4">
        <v>80101600</v>
      </c>
      <c r="F12" s="4">
        <v>80111600</v>
      </c>
      <c r="G12" s="4">
        <v>60124100</v>
      </c>
      <c r="H12" s="4">
        <v>60121600</v>
      </c>
      <c r="I12" s="4">
        <v>80101600</v>
      </c>
      <c r="J12" s="4">
        <v>80101600</v>
      </c>
      <c r="K12" s="4">
        <v>80101600</v>
      </c>
      <c r="L12" s="4"/>
    </row>
    <row r="13" spans="1:12" ht="16.5">
      <c r="A13" s="76"/>
      <c r="B13" s="4">
        <v>86101700</v>
      </c>
      <c r="C13" s="4">
        <v>80101600</v>
      </c>
      <c r="D13" s="4">
        <v>80111600</v>
      </c>
      <c r="E13" s="4">
        <v>80111600</v>
      </c>
      <c r="F13" s="4">
        <v>80101600</v>
      </c>
      <c r="G13" s="4">
        <v>80101600</v>
      </c>
      <c r="H13" s="4">
        <v>60124100</v>
      </c>
      <c r="I13" s="4">
        <v>80111600</v>
      </c>
      <c r="J13" s="4">
        <v>80111600</v>
      </c>
      <c r="K13" s="4">
        <v>80111600</v>
      </c>
      <c r="L13" s="4"/>
    </row>
    <row r="14" spans="1:12" ht="16.5">
      <c r="A14" s="76"/>
      <c r="B14" s="4">
        <v>86111600</v>
      </c>
      <c r="C14" s="4">
        <v>80141900</v>
      </c>
      <c r="D14" s="4">
        <v>86101700</v>
      </c>
      <c r="E14" s="4">
        <v>80141900</v>
      </c>
      <c r="F14" s="4">
        <v>86111600</v>
      </c>
      <c r="G14" s="4">
        <v>80111600</v>
      </c>
      <c r="H14" s="4">
        <v>80101600</v>
      </c>
      <c r="I14" s="4">
        <v>86111600</v>
      </c>
      <c r="J14" s="4">
        <v>86101700</v>
      </c>
      <c r="K14" s="4">
        <v>86111600</v>
      </c>
      <c r="L14" s="4"/>
    </row>
    <row r="15" spans="1:12" ht="16.5">
      <c r="A15" s="76"/>
      <c r="B15" s="4">
        <v>90101600</v>
      </c>
      <c r="C15" s="4">
        <v>86101700</v>
      </c>
      <c r="D15" s="4">
        <v>90101600</v>
      </c>
      <c r="E15" s="4">
        <v>86101700</v>
      </c>
      <c r="F15" s="4">
        <v>90101600</v>
      </c>
      <c r="G15" s="4">
        <v>93141600</v>
      </c>
      <c r="H15" s="4">
        <v>80111600</v>
      </c>
      <c r="I15" s="4">
        <v>93141500</v>
      </c>
      <c r="J15" s="4">
        <v>86111600</v>
      </c>
      <c r="K15" s="4">
        <v>93141500</v>
      </c>
      <c r="L15" s="4"/>
    </row>
    <row r="16" spans="1:12" ht="16.5">
      <c r="A16" s="76"/>
      <c r="B16" s="4">
        <v>93141500</v>
      </c>
      <c r="C16" s="4">
        <v>86101700</v>
      </c>
      <c r="D16" s="4">
        <v>93141600</v>
      </c>
      <c r="E16" s="4">
        <v>86111600</v>
      </c>
      <c r="F16" s="4">
        <v>93141500</v>
      </c>
      <c r="G16" s="4">
        <v>93141700</v>
      </c>
      <c r="H16" s="4">
        <v>80141900</v>
      </c>
      <c r="I16" s="4">
        <v>93141600</v>
      </c>
      <c r="J16" s="4">
        <v>93141700</v>
      </c>
      <c r="K16" s="4">
        <v>94132000</v>
      </c>
      <c r="L16" s="4"/>
    </row>
    <row r="17" spans="1:12" ht="108.6" customHeight="1">
      <c r="A17" s="7" t="s">
        <v>14</v>
      </c>
      <c r="B17" s="39"/>
      <c r="C17" s="38" t="s">
        <v>58</v>
      </c>
      <c r="D17" s="38" t="s">
        <v>52</v>
      </c>
      <c r="E17" s="38" t="s">
        <v>58</v>
      </c>
      <c r="F17" s="38" t="s">
        <v>116</v>
      </c>
      <c r="G17" s="38" t="s">
        <v>116</v>
      </c>
      <c r="H17" s="38" t="s">
        <v>137</v>
      </c>
      <c r="I17" s="38" t="s">
        <v>151</v>
      </c>
      <c r="J17" s="38" t="s">
        <v>52</v>
      </c>
      <c r="K17" s="38" t="s">
        <v>58</v>
      </c>
      <c r="L17" s="39" t="s">
        <v>106</v>
      </c>
    </row>
    <row r="18" spans="1:12" ht="16.5">
      <c r="A18" s="29" t="s">
        <v>27</v>
      </c>
      <c r="B18" s="30"/>
      <c r="C18" s="30"/>
      <c r="D18" s="30"/>
      <c r="E18" s="30"/>
      <c r="F18" s="30"/>
      <c r="G18" s="30"/>
      <c r="H18" s="30"/>
      <c r="I18" s="30"/>
      <c r="J18" s="30"/>
      <c r="K18" s="30"/>
      <c r="L18" s="30"/>
    </row>
    <row r="19" spans="1:12" ht="16.5">
      <c r="A19" s="7" t="s">
        <v>5</v>
      </c>
      <c r="B19" s="4" t="s">
        <v>50</v>
      </c>
      <c r="C19" s="4" t="s">
        <v>60</v>
      </c>
      <c r="D19" s="4" t="s">
        <v>70</v>
      </c>
      <c r="E19" s="4">
        <v>73003312021</v>
      </c>
      <c r="F19" s="13" t="s">
        <v>117</v>
      </c>
      <c r="G19" s="4" t="s">
        <v>126</v>
      </c>
      <c r="H19" s="4" t="s">
        <v>138</v>
      </c>
      <c r="I19" s="4" t="s">
        <v>153</v>
      </c>
      <c r="J19" s="4" t="s">
        <v>88</v>
      </c>
      <c r="K19" s="4"/>
      <c r="L19" s="4" t="s">
        <v>108</v>
      </c>
    </row>
    <row r="20" spans="1:12" ht="16.5">
      <c r="A20" s="7" t="s">
        <v>6</v>
      </c>
      <c r="B20" s="4">
        <v>69</v>
      </c>
      <c r="C20" s="4">
        <v>71</v>
      </c>
      <c r="D20" s="13">
        <v>58</v>
      </c>
      <c r="E20" s="4">
        <v>90</v>
      </c>
      <c r="F20" s="4">
        <v>159</v>
      </c>
      <c r="G20" s="4">
        <v>114</v>
      </c>
      <c r="H20" s="4">
        <v>67</v>
      </c>
      <c r="I20" s="4">
        <v>122</v>
      </c>
      <c r="J20" s="4">
        <v>121</v>
      </c>
      <c r="K20" s="4">
        <v>79</v>
      </c>
      <c r="L20" s="4"/>
    </row>
    <row r="21" spans="1:12" ht="225.6" customHeight="1">
      <c r="A21" s="7" t="s">
        <v>7</v>
      </c>
      <c r="B21" s="4" t="s">
        <v>48</v>
      </c>
      <c r="C21" s="10" t="s">
        <v>59</v>
      </c>
      <c r="D21" s="4" t="s">
        <v>71</v>
      </c>
      <c r="E21" s="4" t="s">
        <v>80</v>
      </c>
      <c r="F21" s="5" t="s">
        <v>118</v>
      </c>
      <c r="G21" s="4" t="s">
        <v>127</v>
      </c>
      <c r="H21" s="5" t="s">
        <v>139</v>
      </c>
      <c r="I21" s="4" t="s">
        <v>152</v>
      </c>
      <c r="J21" s="5" t="s">
        <v>89</v>
      </c>
      <c r="K21" s="5" t="s">
        <v>98</v>
      </c>
      <c r="L21" s="5" t="s">
        <v>107</v>
      </c>
    </row>
    <row r="22" spans="1:12" ht="33">
      <c r="A22" s="7" t="s">
        <v>8</v>
      </c>
      <c r="B22" s="4" t="s">
        <v>51</v>
      </c>
      <c r="C22" s="4" t="s">
        <v>61</v>
      </c>
      <c r="D22" s="4" t="s">
        <v>72</v>
      </c>
      <c r="E22" s="4" t="s">
        <v>81</v>
      </c>
      <c r="F22" s="4" t="s">
        <v>115</v>
      </c>
      <c r="G22" s="4" t="s">
        <v>115</v>
      </c>
      <c r="H22" s="4" t="s">
        <v>140</v>
      </c>
      <c r="I22" s="4" t="s">
        <v>131</v>
      </c>
      <c r="J22" s="4" t="s">
        <v>90</v>
      </c>
      <c r="K22" s="4" t="s">
        <v>99</v>
      </c>
      <c r="L22" s="4" t="s">
        <v>109</v>
      </c>
    </row>
    <row r="23" spans="1:12" ht="16.5">
      <c r="A23" s="7" t="s">
        <v>9</v>
      </c>
      <c r="B23" s="8">
        <v>570.95000000000005</v>
      </c>
      <c r="C23" s="8">
        <v>106.74</v>
      </c>
      <c r="D23" s="4">
        <v>2684.4</v>
      </c>
      <c r="E23" s="11">
        <v>5271.88</v>
      </c>
      <c r="F23" s="35">
        <f>F24/781.242</f>
        <v>572282.67297457124</v>
      </c>
      <c r="G23" s="8">
        <f>G24/1160000</f>
        <v>1121.231274137931</v>
      </c>
      <c r="H23" s="8">
        <f>H24/877803</f>
        <v>578.57651204199578</v>
      </c>
      <c r="I23" s="8">
        <v>778.1</v>
      </c>
      <c r="J23" s="8">
        <v>2586.64</v>
      </c>
      <c r="K23" s="8">
        <f>783.8*0.7</f>
        <v>548.66</v>
      </c>
      <c r="L23" s="8"/>
    </row>
    <row r="24" spans="1:12" ht="16.5">
      <c r="A24" s="7" t="s">
        <v>10</v>
      </c>
      <c r="B24" s="6">
        <v>323558348</v>
      </c>
      <c r="C24" s="6">
        <v>123828194</v>
      </c>
      <c r="D24" s="6">
        <v>1437765596.5999999</v>
      </c>
      <c r="E24" s="6">
        <v>5271882428</v>
      </c>
      <c r="F24" s="6">
        <v>447091260</v>
      </c>
      <c r="G24" s="6">
        <v>1300628278</v>
      </c>
      <c r="H24" s="6">
        <v>507876198</v>
      </c>
      <c r="I24" s="6">
        <v>644414923</v>
      </c>
      <c r="J24" s="6">
        <v>2142043844</v>
      </c>
      <c r="K24" s="6">
        <f>+K23*1160000</f>
        <v>636445600</v>
      </c>
      <c r="L24" s="6">
        <v>717353683</v>
      </c>
    </row>
    <row r="25" spans="1:12" ht="16.5">
      <c r="A25" s="7" t="s">
        <v>11</v>
      </c>
      <c r="B25" s="8">
        <v>1171</v>
      </c>
      <c r="C25" s="8">
        <v>1171</v>
      </c>
      <c r="D25" s="8">
        <v>1171</v>
      </c>
      <c r="E25" s="8">
        <v>1171</v>
      </c>
      <c r="F25" s="8">
        <v>1171</v>
      </c>
      <c r="G25" s="8">
        <v>1171</v>
      </c>
      <c r="H25" s="8">
        <v>1171</v>
      </c>
      <c r="I25" s="8">
        <v>1171</v>
      </c>
      <c r="J25" s="8">
        <v>1171</v>
      </c>
      <c r="K25" s="8">
        <v>1171</v>
      </c>
      <c r="L25" s="8">
        <v>1171</v>
      </c>
    </row>
    <row r="26" spans="1:12" ht="16.5">
      <c r="A26" s="7" t="s">
        <v>12</v>
      </c>
      <c r="B26" s="6">
        <v>1522911450</v>
      </c>
      <c r="C26" s="6">
        <v>1522911450</v>
      </c>
      <c r="D26" s="6">
        <v>1522911450</v>
      </c>
      <c r="E26" s="6">
        <v>1522911450</v>
      </c>
      <c r="F26" s="6">
        <v>1522911450</v>
      </c>
      <c r="G26" s="6">
        <v>1522911450</v>
      </c>
      <c r="H26" s="6">
        <v>1522911450</v>
      </c>
      <c r="I26" s="6">
        <v>1522911450</v>
      </c>
      <c r="J26" s="6">
        <v>1522911450</v>
      </c>
      <c r="K26" s="6">
        <v>1522911450</v>
      </c>
      <c r="L26" s="6">
        <v>1522911450</v>
      </c>
    </row>
    <row r="27" spans="1:12" ht="16.5">
      <c r="A27" s="74" t="s">
        <v>13</v>
      </c>
      <c r="B27" s="4">
        <v>80101600</v>
      </c>
      <c r="C27" s="4">
        <v>80111600</v>
      </c>
      <c r="D27" s="4">
        <v>86111600</v>
      </c>
      <c r="E27" s="4">
        <v>80101600</v>
      </c>
      <c r="F27" s="4">
        <v>80101600</v>
      </c>
      <c r="G27" s="4">
        <v>60124100</v>
      </c>
      <c r="H27" s="4">
        <v>60124100</v>
      </c>
      <c r="I27" s="4">
        <v>80101600</v>
      </c>
      <c r="J27" s="4">
        <v>80101600</v>
      </c>
      <c r="K27" s="4">
        <v>80101600</v>
      </c>
      <c r="L27" s="4"/>
    </row>
    <row r="28" spans="1:12" ht="16.5">
      <c r="A28" s="75"/>
      <c r="B28" s="4">
        <v>80111600</v>
      </c>
      <c r="C28" s="4">
        <v>86101700</v>
      </c>
      <c r="D28" s="4">
        <v>90101600</v>
      </c>
      <c r="E28" s="4">
        <v>80111600</v>
      </c>
      <c r="F28" s="4">
        <v>80111600</v>
      </c>
      <c r="G28" s="4">
        <v>80101600</v>
      </c>
      <c r="H28" s="4">
        <v>80101600</v>
      </c>
      <c r="I28" s="4">
        <v>80111600</v>
      </c>
      <c r="J28" s="4">
        <v>80111600</v>
      </c>
      <c r="K28" s="4">
        <v>80111600</v>
      </c>
      <c r="L28" s="4"/>
    </row>
    <row r="29" spans="1:12" ht="16.5">
      <c r="A29" s="75"/>
      <c r="B29" s="4">
        <v>86101700</v>
      </c>
      <c r="C29" s="4">
        <v>86111600</v>
      </c>
      <c r="D29" s="4">
        <v>93141500</v>
      </c>
      <c r="E29" s="4">
        <v>80141900</v>
      </c>
      <c r="F29" s="4">
        <v>86101700</v>
      </c>
      <c r="G29" s="4">
        <v>90101600</v>
      </c>
      <c r="H29" s="4">
        <v>86101700</v>
      </c>
      <c r="I29" s="4">
        <v>93141500</v>
      </c>
      <c r="J29" s="4">
        <v>80141900</v>
      </c>
      <c r="K29" s="4">
        <v>86101700</v>
      </c>
      <c r="L29" s="4"/>
    </row>
    <row r="30" spans="1:12" ht="16.5">
      <c r="A30" s="75"/>
      <c r="B30" s="4">
        <v>93141500</v>
      </c>
      <c r="C30" s="4">
        <v>90101600</v>
      </c>
      <c r="D30" s="4">
        <v>93141600</v>
      </c>
      <c r="E30" s="4">
        <v>86111600</v>
      </c>
      <c r="F30" s="4">
        <v>90101600</v>
      </c>
      <c r="G30" s="4">
        <v>93141500</v>
      </c>
      <c r="H30" s="4">
        <v>90101600</v>
      </c>
      <c r="I30" s="4">
        <v>93141600</v>
      </c>
      <c r="J30" s="4">
        <v>86101700</v>
      </c>
      <c r="K30" s="4">
        <v>86111600</v>
      </c>
      <c r="L30" s="4"/>
    </row>
    <row r="31" spans="1:12" ht="16.5">
      <c r="A31" s="75"/>
      <c r="B31" s="4">
        <v>93141700</v>
      </c>
      <c r="C31" s="4">
        <v>93141700</v>
      </c>
      <c r="D31" s="4">
        <v>93141700</v>
      </c>
      <c r="E31" s="4">
        <v>90101600</v>
      </c>
      <c r="F31" s="4">
        <v>93141500</v>
      </c>
      <c r="G31" s="4">
        <v>801419</v>
      </c>
      <c r="H31" s="4">
        <v>93141500</v>
      </c>
      <c r="I31" s="4">
        <v>90101600</v>
      </c>
      <c r="J31" s="4">
        <v>86111600</v>
      </c>
      <c r="K31" s="4">
        <v>93141700</v>
      </c>
      <c r="L31" s="4"/>
    </row>
    <row r="32" spans="1:12" ht="240.6" customHeight="1">
      <c r="A32" s="27" t="s">
        <v>14</v>
      </c>
      <c r="B32" s="27" t="s">
        <v>160</v>
      </c>
      <c r="C32" s="4" t="s">
        <v>58</v>
      </c>
      <c r="D32" s="4" t="s">
        <v>58</v>
      </c>
      <c r="E32" s="27" t="s">
        <v>161</v>
      </c>
      <c r="F32" s="4" t="s">
        <v>58</v>
      </c>
      <c r="G32" s="4" t="s">
        <v>128</v>
      </c>
      <c r="H32" s="4" t="s">
        <v>141</v>
      </c>
      <c r="I32" s="4" t="s">
        <v>154</v>
      </c>
      <c r="J32" s="4" t="s">
        <v>91</v>
      </c>
      <c r="K32" s="4" t="s">
        <v>58</v>
      </c>
      <c r="L32" s="27" t="s">
        <v>161</v>
      </c>
    </row>
    <row r="33" spans="1:12" s="50" customFormat="1" ht="81.75" customHeight="1">
      <c r="A33" s="48" t="s">
        <v>38</v>
      </c>
      <c r="B33" s="49" t="s">
        <v>40</v>
      </c>
      <c r="C33" s="45" t="s">
        <v>167</v>
      </c>
      <c r="D33" s="49" t="s">
        <v>40</v>
      </c>
      <c r="E33" s="49" t="s">
        <v>40</v>
      </c>
      <c r="F33" s="45" t="s">
        <v>167</v>
      </c>
      <c r="G33" s="49" t="s">
        <v>40</v>
      </c>
      <c r="H33" s="49" t="s">
        <v>40</v>
      </c>
      <c r="I33" s="49" t="s">
        <v>40</v>
      </c>
      <c r="J33" s="49" t="s">
        <v>40</v>
      </c>
      <c r="K33" s="49" t="s">
        <v>40</v>
      </c>
      <c r="L33" s="49" t="s">
        <v>159</v>
      </c>
    </row>
    <row r="34" spans="1:12" ht="16.5">
      <c r="A34" s="29" t="s">
        <v>28</v>
      </c>
      <c r="B34" s="30"/>
      <c r="C34" s="30"/>
      <c r="D34" s="30"/>
      <c r="E34" s="30"/>
      <c r="F34" s="30"/>
      <c r="G34" s="30"/>
      <c r="H34" s="30"/>
      <c r="I34" s="30"/>
      <c r="J34" s="30"/>
      <c r="K34" s="30"/>
      <c r="L34" s="30"/>
    </row>
    <row r="35" spans="1:12" ht="16.5">
      <c r="A35" s="7" t="s">
        <v>5</v>
      </c>
      <c r="B35" s="4" t="s">
        <v>49</v>
      </c>
      <c r="C35" s="4" t="s">
        <v>63</v>
      </c>
      <c r="D35" s="4" t="s">
        <v>73</v>
      </c>
      <c r="E35" s="4">
        <v>50001892021</v>
      </c>
      <c r="F35" s="8" t="s">
        <v>119</v>
      </c>
      <c r="G35" s="4" t="s">
        <v>129</v>
      </c>
      <c r="H35" s="36" t="s">
        <v>142</v>
      </c>
      <c r="I35" s="4" t="s">
        <v>156</v>
      </c>
      <c r="J35" s="4" t="s">
        <v>92</v>
      </c>
      <c r="K35" s="4"/>
      <c r="L35" s="4" t="s">
        <v>110</v>
      </c>
    </row>
    <row r="36" spans="1:12" ht="16.5">
      <c r="A36" s="7" t="s">
        <v>6</v>
      </c>
      <c r="B36" s="4">
        <v>170</v>
      </c>
      <c r="C36" s="4">
        <v>67</v>
      </c>
      <c r="D36" s="4">
        <v>111</v>
      </c>
      <c r="E36" s="4">
        <v>88</v>
      </c>
      <c r="F36" s="4">
        <v>136</v>
      </c>
      <c r="G36" s="4">
        <v>102</v>
      </c>
      <c r="H36" s="4">
        <v>81</v>
      </c>
      <c r="I36" s="4">
        <v>119</v>
      </c>
      <c r="J36" s="4">
        <v>129</v>
      </c>
      <c r="K36" s="4">
        <v>47</v>
      </c>
      <c r="L36" s="4"/>
    </row>
    <row r="37" spans="1:12" ht="231" customHeight="1">
      <c r="A37" s="7" t="s">
        <v>7</v>
      </c>
      <c r="B37" s="4" t="s">
        <v>53</v>
      </c>
      <c r="C37" s="10" t="s">
        <v>62</v>
      </c>
      <c r="D37" s="4" t="s">
        <v>74</v>
      </c>
      <c r="E37" s="4" t="s">
        <v>82</v>
      </c>
      <c r="F37" s="5" t="s">
        <v>120</v>
      </c>
      <c r="G37" s="4" t="s">
        <v>130</v>
      </c>
      <c r="H37" s="4" t="s">
        <v>143</v>
      </c>
      <c r="I37" s="4" t="s">
        <v>155</v>
      </c>
      <c r="J37" s="5" t="s">
        <v>93</v>
      </c>
      <c r="K37" s="5" t="s">
        <v>101</v>
      </c>
      <c r="L37" s="5" t="s">
        <v>111</v>
      </c>
    </row>
    <row r="38" spans="1:12" ht="33">
      <c r="A38" s="7" t="s">
        <v>8</v>
      </c>
      <c r="B38" s="4" t="s">
        <v>29</v>
      </c>
      <c r="C38" s="4" t="s">
        <v>64</v>
      </c>
      <c r="D38" s="4" t="s">
        <v>61</v>
      </c>
      <c r="E38" s="4" t="s">
        <v>83</v>
      </c>
      <c r="F38" s="4" t="s">
        <v>115</v>
      </c>
      <c r="G38" s="4" t="s">
        <v>131</v>
      </c>
      <c r="H38" s="4" t="s">
        <v>144</v>
      </c>
      <c r="I38" s="4" t="s">
        <v>157</v>
      </c>
      <c r="J38" s="4" t="s">
        <v>94</v>
      </c>
      <c r="K38" s="4" t="s">
        <v>100</v>
      </c>
      <c r="L38" s="4" t="s">
        <v>112</v>
      </c>
    </row>
    <row r="39" spans="1:12" ht="16.5">
      <c r="A39" s="7" t="s">
        <v>9</v>
      </c>
      <c r="B39" s="13">
        <v>675.56</v>
      </c>
      <c r="C39" s="8">
        <v>1308.83</v>
      </c>
      <c r="D39" s="4">
        <f>723.48*50/100</f>
        <v>361.74</v>
      </c>
      <c r="E39" s="11">
        <v>2397.59</v>
      </c>
      <c r="F39" s="34">
        <f>F40/737.717</f>
        <v>777226.46217994159</v>
      </c>
      <c r="G39" s="8">
        <f>G40/908526</f>
        <v>1023.6360874647506</v>
      </c>
      <c r="H39" s="8">
        <f>H40/1160000</f>
        <v>2581.2844310344826</v>
      </c>
      <c r="I39" s="8">
        <v>525.99</v>
      </c>
      <c r="J39" s="8">
        <v>374.65</v>
      </c>
      <c r="K39" s="8">
        <f>55945.47*0.3</f>
        <v>16783.641</v>
      </c>
      <c r="L39" s="8"/>
    </row>
    <row r="40" spans="1:12" ht="16.5">
      <c r="A40" s="7" t="s">
        <v>10</v>
      </c>
      <c r="B40" s="8">
        <v>435296000</v>
      </c>
      <c r="C40" s="6">
        <v>1518249989</v>
      </c>
      <c r="D40" s="6">
        <f>723486000*0.5</f>
        <v>361743000</v>
      </c>
      <c r="E40" s="6">
        <v>2397599780</v>
      </c>
      <c r="F40" s="6">
        <v>573373174</v>
      </c>
      <c r="G40" s="6">
        <v>930000000</v>
      </c>
      <c r="H40" s="6">
        <v>2994289940</v>
      </c>
      <c r="I40" s="6">
        <v>410933007</v>
      </c>
      <c r="J40" s="6">
        <v>340385945</v>
      </c>
      <c r="K40" s="6"/>
      <c r="L40" s="6">
        <v>842500000</v>
      </c>
    </row>
    <row r="41" spans="1:12" ht="16.5">
      <c r="A41" s="7" t="s">
        <v>11</v>
      </c>
      <c r="B41" s="8">
        <v>1171</v>
      </c>
      <c r="C41" s="8">
        <v>1171</v>
      </c>
      <c r="D41" s="8">
        <v>1171</v>
      </c>
      <c r="E41" s="8">
        <v>1171</v>
      </c>
      <c r="F41" s="8">
        <v>1171</v>
      </c>
      <c r="G41" s="8">
        <v>1171</v>
      </c>
      <c r="H41" s="8">
        <v>1171</v>
      </c>
      <c r="I41" s="8">
        <v>1171</v>
      </c>
      <c r="J41" s="8">
        <v>1171</v>
      </c>
      <c r="K41" s="8">
        <v>1171</v>
      </c>
      <c r="L41" s="8">
        <v>1171</v>
      </c>
    </row>
    <row r="42" spans="1:12" ht="16.5">
      <c r="A42" s="7" t="s">
        <v>12</v>
      </c>
      <c r="B42" s="6">
        <v>1522911450</v>
      </c>
      <c r="C42" s="6">
        <v>1522911450</v>
      </c>
      <c r="D42" s="6">
        <v>1522911450</v>
      </c>
      <c r="E42" s="6">
        <v>1522911450</v>
      </c>
      <c r="F42" s="6">
        <v>1522911450</v>
      </c>
      <c r="G42" s="6">
        <v>1522911450</v>
      </c>
      <c r="H42" s="6">
        <v>1522911450</v>
      </c>
      <c r="I42" s="6">
        <v>1522911450</v>
      </c>
      <c r="J42" s="6">
        <v>1522911450</v>
      </c>
      <c r="K42" s="6">
        <v>1522911450</v>
      </c>
      <c r="L42" s="6">
        <v>1522911450</v>
      </c>
    </row>
    <row r="43" spans="1:12" ht="16.5">
      <c r="A43" s="74" t="s">
        <v>13</v>
      </c>
      <c r="B43" s="4">
        <v>80101600</v>
      </c>
      <c r="C43" s="4">
        <v>60124100</v>
      </c>
      <c r="D43" s="4">
        <v>80101600</v>
      </c>
      <c r="E43" s="4">
        <v>80101600</v>
      </c>
      <c r="F43" s="4">
        <v>80101600</v>
      </c>
      <c r="G43" s="4">
        <v>60124100</v>
      </c>
      <c r="H43" s="4">
        <v>60121600</v>
      </c>
      <c r="I43" s="4">
        <v>80101600</v>
      </c>
      <c r="J43" s="4">
        <v>601221600</v>
      </c>
      <c r="K43" s="4">
        <v>80101600</v>
      </c>
      <c r="L43" s="4"/>
    </row>
    <row r="44" spans="1:12" ht="16.5">
      <c r="A44" s="75"/>
      <c r="B44" s="4">
        <v>80111600</v>
      </c>
      <c r="C44" s="4">
        <v>80101600</v>
      </c>
      <c r="D44" s="4">
        <v>80111600</v>
      </c>
      <c r="E44" s="4">
        <v>80111600</v>
      </c>
      <c r="F44" s="4">
        <v>80111600</v>
      </c>
      <c r="G44" s="4">
        <v>80101600</v>
      </c>
      <c r="H44" s="4">
        <v>60124100</v>
      </c>
      <c r="I44" s="4">
        <v>80111600</v>
      </c>
      <c r="J44" s="4">
        <v>60124100</v>
      </c>
      <c r="K44" s="4">
        <v>80111600</v>
      </c>
      <c r="L44" s="4"/>
    </row>
    <row r="45" spans="1:12" ht="16.5">
      <c r="A45" s="75"/>
      <c r="B45" s="4">
        <v>86101700</v>
      </c>
      <c r="C45" s="4">
        <v>86101700</v>
      </c>
      <c r="D45" s="4">
        <v>86101700</v>
      </c>
      <c r="E45" s="4">
        <v>80141900</v>
      </c>
      <c r="F45" s="4">
        <v>86101700</v>
      </c>
      <c r="G45" s="4">
        <v>80111600</v>
      </c>
      <c r="H45" s="4">
        <v>80101600</v>
      </c>
      <c r="I45" s="4">
        <v>86111600</v>
      </c>
      <c r="J45" s="4">
        <v>80111600</v>
      </c>
      <c r="K45" s="4">
        <v>80141900</v>
      </c>
      <c r="L45" s="4"/>
    </row>
    <row r="46" spans="1:12" ht="16.5">
      <c r="A46" s="75"/>
      <c r="B46" s="4">
        <v>93141500</v>
      </c>
      <c r="C46" s="4">
        <v>93141600</v>
      </c>
      <c r="D46" s="4">
        <v>86111600</v>
      </c>
      <c r="E46" s="4">
        <v>86101700</v>
      </c>
      <c r="F46" s="4">
        <v>86111600</v>
      </c>
      <c r="G46" s="4">
        <v>80141900</v>
      </c>
      <c r="H46" s="4">
        <v>80111600</v>
      </c>
      <c r="I46" s="4">
        <v>93141600</v>
      </c>
      <c r="J46" s="4">
        <v>80141900</v>
      </c>
      <c r="K46" s="4">
        <v>86101700</v>
      </c>
      <c r="L46" s="4"/>
    </row>
    <row r="47" spans="1:12" ht="16.5">
      <c r="A47" s="75"/>
      <c r="B47" s="4">
        <v>93141700</v>
      </c>
      <c r="C47" s="4">
        <v>93141700</v>
      </c>
      <c r="D47" s="4">
        <v>90101600</v>
      </c>
      <c r="E47" s="4">
        <v>86111600</v>
      </c>
      <c r="F47" s="4">
        <v>90101600</v>
      </c>
      <c r="G47" s="4">
        <v>90101600</v>
      </c>
      <c r="H47" s="4">
        <v>93141600</v>
      </c>
      <c r="I47" s="4">
        <v>93141700</v>
      </c>
      <c r="J47" s="4">
        <v>86101700</v>
      </c>
      <c r="K47" s="4">
        <v>86111600</v>
      </c>
      <c r="L47" s="4"/>
    </row>
    <row r="48" spans="1:12" ht="172.5" customHeight="1">
      <c r="A48" s="7" t="s">
        <v>14</v>
      </c>
      <c r="B48" s="27" t="s">
        <v>160</v>
      </c>
      <c r="C48" s="4" t="s">
        <v>65</v>
      </c>
      <c r="D48" s="4" t="s">
        <v>75</v>
      </c>
      <c r="E48" s="27" t="s">
        <v>161</v>
      </c>
      <c r="F48" s="4" t="s">
        <v>121</v>
      </c>
      <c r="G48" s="4" t="s">
        <v>132</v>
      </c>
      <c r="H48" s="4" t="s">
        <v>145</v>
      </c>
      <c r="I48" s="4" t="s">
        <v>158</v>
      </c>
      <c r="J48" s="4" t="s">
        <v>95</v>
      </c>
      <c r="K48" s="4" t="s">
        <v>162</v>
      </c>
      <c r="L48" s="27" t="s">
        <v>161</v>
      </c>
    </row>
    <row r="49" spans="1:12" ht="198" customHeight="1">
      <c r="A49" s="40" t="s">
        <v>164</v>
      </c>
      <c r="B49" s="27"/>
      <c r="C49" s="4"/>
      <c r="D49" s="4"/>
      <c r="E49" s="27"/>
      <c r="F49" s="4"/>
      <c r="G49" s="4"/>
      <c r="H49" s="4"/>
      <c r="I49" s="38" t="s">
        <v>165</v>
      </c>
      <c r="J49" s="41"/>
      <c r="K49" s="38" t="s">
        <v>166</v>
      </c>
      <c r="L49" s="27"/>
    </row>
    <row r="50" spans="1:12" ht="57.75" customHeight="1">
      <c r="A50" s="40"/>
      <c r="B50" s="27"/>
      <c r="C50" s="4"/>
      <c r="D50" s="4"/>
      <c r="E50" s="27"/>
      <c r="F50" s="4"/>
      <c r="G50" s="4"/>
      <c r="H50" s="4"/>
      <c r="I50" s="4"/>
      <c r="J50" s="41"/>
      <c r="K50" s="38">
        <v>90.63</v>
      </c>
      <c r="L50" s="27"/>
    </row>
    <row r="51" spans="1:12" ht="32.450000000000003" customHeight="1">
      <c r="A51" s="29" t="s">
        <v>37</v>
      </c>
      <c r="B51" s="30"/>
      <c r="C51" s="30"/>
      <c r="D51" s="30"/>
      <c r="E51" s="30"/>
      <c r="F51" s="30"/>
      <c r="G51" s="30"/>
      <c r="H51" s="30"/>
      <c r="I51" s="30"/>
      <c r="J51" s="30"/>
      <c r="K51" s="30"/>
      <c r="L51" s="30"/>
    </row>
    <row r="52" spans="1:12" ht="16.5">
      <c r="A52" s="7" t="s">
        <v>5</v>
      </c>
      <c r="B52" s="28"/>
      <c r="C52" s="4"/>
      <c r="D52" s="4"/>
      <c r="E52" s="4"/>
      <c r="F52" s="4"/>
      <c r="G52" s="4"/>
      <c r="H52" s="4"/>
      <c r="I52" s="4"/>
      <c r="J52" s="4"/>
      <c r="K52" s="4"/>
      <c r="L52" s="4"/>
    </row>
    <row r="53" spans="1:12" ht="16.5">
      <c r="A53" s="7" t="s">
        <v>6</v>
      </c>
      <c r="B53" s="4"/>
      <c r="C53" s="4"/>
      <c r="D53" s="4"/>
      <c r="E53" s="4"/>
      <c r="F53" s="4"/>
      <c r="G53" s="4"/>
      <c r="H53" s="4"/>
      <c r="I53" s="4"/>
      <c r="J53" s="4"/>
      <c r="K53" s="4"/>
      <c r="L53" s="4"/>
    </row>
    <row r="54" spans="1:12" ht="47.25" customHeight="1">
      <c r="A54" s="7" t="s">
        <v>7</v>
      </c>
      <c r="B54" s="5"/>
      <c r="C54" s="10"/>
      <c r="D54" s="4"/>
      <c r="E54" s="4"/>
      <c r="F54" s="5"/>
      <c r="G54" s="5"/>
      <c r="H54" s="5"/>
      <c r="I54" s="5"/>
      <c r="J54" s="5"/>
      <c r="K54" s="5"/>
      <c r="L54" s="5"/>
    </row>
    <row r="55" spans="1:12" ht="16.5">
      <c r="A55" s="7" t="s">
        <v>8</v>
      </c>
      <c r="B55" s="4"/>
      <c r="C55" s="4"/>
      <c r="D55" s="4"/>
      <c r="E55" s="4"/>
      <c r="F55" s="4"/>
      <c r="G55" s="4"/>
      <c r="H55" s="4"/>
      <c r="I55" s="4"/>
      <c r="J55" s="4"/>
      <c r="K55" s="4"/>
      <c r="L55" s="4"/>
    </row>
    <row r="56" spans="1:12" ht="16.5">
      <c r="A56" s="7" t="s">
        <v>9</v>
      </c>
      <c r="B56" s="8"/>
      <c r="C56" s="8"/>
      <c r="D56" s="4"/>
      <c r="E56" s="11"/>
      <c r="F56" s="8"/>
      <c r="G56" s="8"/>
      <c r="H56" s="8"/>
      <c r="I56" s="8"/>
      <c r="J56" s="8"/>
      <c r="K56" s="8"/>
      <c r="L56" s="8"/>
    </row>
    <row r="57" spans="1:12" ht="16.5">
      <c r="A57" s="7" t="s">
        <v>10</v>
      </c>
      <c r="B57" s="6"/>
      <c r="C57" s="6"/>
      <c r="D57" s="6"/>
      <c r="E57" s="6"/>
      <c r="F57" s="6"/>
      <c r="G57" s="6"/>
      <c r="H57" s="6"/>
      <c r="I57" s="6"/>
      <c r="J57" s="6"/>
      <c r="K57" s="6"/>
      <c r="L57" s="6"/>
    </row>
    <row r="58" spans="1:12" ht="16.5">
      <c r="A58" s="7" t="s">
        <v>11</v>
      </c>
      <c r="B58" s="8"/>
      <c r="C58" s="8"/>
      <c r="D58" s="8"/>
      <c r="E58" s="8"/>
      <c r="F58" s="8"/>
      <c r="G58" s="8"/>
      <c r="H58" s="8"/>
      <c r="I58" s="8"/>
      <c r="J58" s="8"/>
      <c r="K58" s="8"/>
      <c r="L58" s="8"/>
    </row>
    <row r="59" spans="1:12" ht="16.5">
      <c r="A59" s="7" t="s">
        <v>12</v>
      </c>
      <c r="B59" s="6"/>
      <c r="C59" s="6"/>
      <c r="D59" s="6"/>
      <c r="E59" s="6"/>
      <c r="F59" s="6"/>
      <c r="G59" s="6"/>
      <c r="H59" s="6"/>
      <c r="I59" s="6"/>
      <c r="J59" s="6"/>
      <c r="K59" s="6"/>
      <c r="L59" s="6"/>
    </row>
    <row r="60" spans="1:12" ht="16.5">
      <c r="A60" s="74" t="s">
        <v>13</v>
      </c>
      <c r="B60" s="4"/>
      <c r="C60" s="4"/>
      <c r="D60" s="4"/>
      <c r="E60" s="4"/>
      <c r="F60" s="4"/>
      <c r="G60" s="4"/>
      <c r="H60" s="4"/>
      <c r="I60" s="4"/>
      <c r="J60" s="4"/>
      <c r="K60" s="4"/>
      <c r="L60" s="4"/>
    </row>
    <row r="61" spans="1:12" ht="16.5">
      <c r="A61" s="75"/>
      <c r="B61" s="4"/>
      <c r="C61" s="4"/>
      <c r="D61" s="4"/>
      <c r="E61" s="4"/>
      <c r="F61" s="4"/>
      <c r="G61" s="4"/>
      <c r="H61" s="4"/>
      <c r="I61" s="4"/>
      <c r="J61" s="4"/>
      <c r="K61" s="4"/>
      <c r="L61" s="4"/>
    </row>
    <row r="62" spans="1:12" ht="16.5">
      <c r="A62" s="75"/>
      <c r="B62" s="4"/>
      <c r="C62" s="4"/>
      <c r="D62" s="4"/>
      <c r="E62" s="4"/>
      <c r="F62" s="4"/>
      <c r="G62" s="4"/>
      <c r="H62" s="4"/>
      <c r="I62" s="4"/>
      <c r="J62" s="4"/>
      <c r="K62" s="4"/>
      <c r="L62" s="4"/>
    </row>
    <row r="63" spans="1:12" ht="16.5">
      <c r="A63" s="75"/>
      <c r="B63" s="4"/>
      <c r="C63" s="4"/>
      <c r="D63" s="4"/>
      <c r="E63" s="4"/>
      <c r="F63" s="4"/>
      <c r="G63" s="4"/>
      <c r="H63" s="4"/>
      <c r="I63" s="4"/>
      <c r="J63" s="4"/>
      <c r="K63" s="4"/>
      <c r="L63" s="4"/>
    </row>
    <row r="64" spans="1:12" ht="16.5">
      <c r="A64" s="75"/>
      <c r="B64" s="4"/>
      <c r="C64" s="4"/>
      <c r="D64" s="4"/>
      <c r="E64" s="4"/>
      <c r="F64" s="4"/>
      <c r="G64" s="4"/>
      <c r="H64" s="4"/>
      <c r="I64" s="4"/>
      <c r="J64" s="4"/>
      <c r="K64" s="4"/>
      <c r="L64" s="4"/>
    </row>
    <row r="65" spans="1:12" ht="58.5" customHeight="1">
      <c r="A65" s="7" t="s">
        <v>14</v>
      </c>
      <c r="B65" s="31"/>
      <c r="C65" s="4"/>
      <c r="D65" s="4"/>
      <c r="E65" s="4"/>
      <c r="F65" s="4"/>
      <c r="G65" s="22"/>
      <c r="H65" s="22"/>
      <c r="I65" s="22"/>
      <c r="J65" s="22"/>
      <c r="K65" s="22"/>
      <c r="L65" s="22"/>
    </row>
    <row r="66" spans="1:12" s="50" customFormat="1" ht="73.5" customHeight="1">
      <c r="A66" s="48" t="s">
        <v>39</v>
      </c>
      <c r="B66" s="49" t="s">
        <v>40</v>
      </c>
      <c r="C66" s="45" t="s">
        <v>167</v>
      </c>
      <c r="D66" s="49" t="s">
        <v>40</v>
      </c>
      <c r="E66" s="49" t="s">
        <v>40</v>
      </c>
      <c r="F66" s="45" t="s">
        <v>167</v>
      </c>
      <c r="G66" s="49" t="s">
        <v>40</v>
      </c>
      <c r="H66" s="49" t="s">
        <v>40</v>
      </c>
      <c r="I66" s="49" t="s">
        <v>40</v>
      </c>
      <c r="J66" s="49" t="s">
        <v>40</v>
      </c>
      <c r="K66" s="49" t="s">
        <v>40</v>
      </c>
      <c r="L66" s="49" t="s">
        <v>159</v>
      </c>
    </row>
    <row r="67" spans="1:12" ht="30.6" customHeight="1">
      <c r="A67" s="23"/>
      <c r="B67" s="24"/>
      <c r="C67" s="25"/>
      <c r="D67" s="25"/>
      <c r="E67" s="26"/>
      <c r="F67" s="25"/>
      <c r="G67" s="25"/>
      <c r="H67" s="25"/>
      <c r="I67" s="25"/>
      <c r="J67" s="25"/>
      <c r="K67" s="25"/>
      <c r="L67" s="25"/>
    </row>
    <row r="68" spans="1:12" ht="31.9" customHeight="1">
      <c r="A68" s="7" t="s">
        <v>30</v>
      </c>
      <c r="B68" s="9">
        <f>+B56+B39+B23+B8</f>
        <v>2177.5</v>
      </c>
      <c r="C68" s="9">
        <f>+C39+C23+C8</f>
        <v>1604.34</v>
      </c>
      <c r="D68" s="9">
        <f>+D39+D23+D8</f>
        <v>3485.1250000000005</v>
      </c>
      <c r="E68" s="9">
        <f>+E39+E23+E8</f>
        <v>8640.68</v>
      </c>
      <c r="F68" s="9">
        <f>+F39+F23+F8+F56</f>
        <v>1350731.1351545127</v>
      </c>
      <c r="G68" s="9">
        <f>+G39+G23+G8+G56</f>
        <v>2261.205253968998</v>
      </c>
      <c r="H68" s="9">
        <f>+H39+H23+H8+H56</f>
        <v>5015.3035413523403</v>
      </c>
      <c r="I68" s="9">
        <f>+I39+I23+I8+I56</f>
        <v>1477.5900000000001</v>
      </c>
      <c r="J68" s="9">
        <f>+J39+J23+J8+J56</f>
        <v>3546.8090000000002</v>
      </c>
      <c r="K68" s="9">
        <f>+K39+K23+K8+K50</f>
        <v>18837.204000000002</v>
      </c>
      <c r="L68" s="9">
        <f>+L39+L23+L8+L56</f>
        <v>0</v>
      </c>
    </row>
    <row r="69" spans="1:12" ht="31.9" customHeight="1">
      <c r="A69" s="7" t="s">
        <v>11</v>
      </c>
      <c r="B69" s="9">
        <f>+B41</f>
        <v>1171</v>
      </c>
      <c r="C69" s="9">
        <f>+C41</f>
        <v>1171</v>
      </c>
      <c r="D69" s="9">
        <f t="shared" ref="D69:L69" si="0">+D41</f>
        <v>1171</v>
      </c>
      <c r="E69" s="9">
        <f t="shared" si="0"/>
        <v>1171</v>
      </c>
      <c r="F69" s="9">
        <f t="shared" si="0"/>
        <v>1171</v>
      </c>
      <c r="G69" s="9">
        <f t="shared" si="0"/>
        <v>1171</v>
      </c>
      <c r="H69" s="9">
        <f>+H41</f>
        <v>1171</v>
      </c>
      <c r="I69" s="9">
        <f t="shared" si="0"/>
        <v>1171</v>
      </c>
      <c r="J69" s="9">
        <f t="shared" si="0"/>
        <v>1171</v>
      </c>
      <c r="K69" s="9">
        <f t="shared" si="0"/>
        <v>1171</v>
      </c>
      <c r="L69" s="9">
        <f t="shared" si="0"/>
        <v>1171</v>
      </c>
    </row>
    <row r="70" spans="1:12" ht="20.45" customHeight="1">
      <c r="A70" s="23"/>
      <c r="B70" s="24"/>
      <c r="C70" s="25"/>
      <c r="D70" s="25"/>
      <c r="E70" s="26"/>
      <c r="F70" s="25"/>
      <c r="G70" s="25"/>
      <c r="H70" s="25"/>
      <c r="I70" s="25"/>
      <c r="J70" s="25"/>
      <c r="K70" s="25"/>
      <c r="L70" s="25"/>
    </row>
    <row r="71" spans="1:12" ht="15.75" thickBot="1">
      <c r="A71" s="2"/>
      <c r="B71" s="2"/>
      <c r="C71" s="2"/>
      <c r="D71" s="2"/>
      <c r="E71" s="2"/>
      <c r="F71" s="2"/>
      <c r="G71" s="2"/>
      <c r="H71" s="2"/>
      <c r="I71" s="2"/>
      <c r="J71" s="2"/>
      <c r="K71" s="2"/>
      <c r="L71" s="2"/>
    </row>
    <row r="72" spans="1:12" s="50" customFormat="1" ht="52.5" customHeight="1" thickBot="1">
      <c r="A72" s="51" t="s">
        <v>84</v>
      </c>
      <c r="B72" s="52" t="s">
        <v>40</v>
      </c>
      <c r="C72" s="45" t="s">
        <v>167</v>
      </c>
      <c r="D72" s="49" t="s">
        <v>40</v>
      </c>
      <c r="E72" s="49" t="s">
        <v>40</v>
      </c>
      <c r="F72" s="45" t="s">
        <v>167</v>
      </c>
      <c r="G72" s="49" t="s">
        <v>40</v>
      </c>
      <c r="H72" s="49" t="s">
        <v>40</v>
      </c>
      <c r="I72" s="52" t="s">
        <v>40</v>
      </c>
      <c r="J72" s="52" t="s">
        <v>40</v>
      </c>
      <c r="K72" s="52" t="s">
        <v>40</v>
      </c>
      <c r="L72" s="49" t="s">
        <v>159</v>
      </c>
    </row>
    <row r="76" spans="1:12">
      <c r="B76" t="s">
        <v>163</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G75"/>
  <sheetViews>
    <sheetView zoomScale="60" zoomScaleNormal="60" workbookViewId="0">
      <pane xSplit="2" ySplit="2" topLeftCell="C56" activePane="bottomRight" state="frozen"/>
      <selection pane="topRight" activeCell="C1" sqref="C1"/>
      <selection pane="bottomLeft" activeCell="A3" sqref="A3"/>
      <selection pane="bottomRight" activeCell="G55" sqref="G55"/>
    </sheetView>
  </sheetViews>
  <sheetFormatPr baseColWidth="10" defaultColWidth="10.7109375" defaultRowHeight="15"/>
  <cols>
    <col min="1" max="1" width="0" hidden="1" customWidth="1"/>
    <col min="2" max="2" width="57.42578125" customWidth="1"/>
    <col min="3" max="3" width="54.28515625" customWidth="1"/>
    <col min="4" max="7" width="63.5703125" customWidth="1"/>
  </cols>
  <sheetData>
    <row r="1" spans="1:7" ht="62.25" customHeight="1">
      <c r="A1" s="47"/>
      <c r="B1" s="80" t="s">
        <v>174</v>
      </c>
      <c r="C1" s="53" t="s">
        <v>0</v>
      </c>
      <c r="D1" s="53" t="s">
        <v>1</v>
      </c>
      <c r="E1" s="53" t="s">
        <v>2</v>
      </c>
      <c r="F1" s="64" t="s">
        <v>3</v>
      </c>
      <c r="G1" s="64" t="s">
        <v>4</v>
      </c>
    </row>
    <row r="2" spans="1:7" ht="33.75" customHeight="1">
      <c r="A2" s="47"/>
      <c r="B2" s="80"/>
      <c r="C2" s="53" t="s">
        <v>217</v>
      </c>
      <c r="D2" s="53" t="s">
        <v>218</v>
      </c>
      <c r="E2" s="53" t="s">
        <v>219</v>
      </c>
      <c r="F2" s="64" t="s">
        <v>220</v>
      </c>
      <c r="G2" s="64" t="s">
        <v>221</v>
      </c>
    </row>
    <row r="3" spans="1:7" ht="16.5">
      <c r="B3" s="29" t="s">
        <v>26</v>
      </c>
      <c r="C3" s="32"/>
      <c r="D3" s="30"/>
      <c r="E3" s="30"/>
      <c r="F3" s="30"/>
      <c r="G3" s="30"/>
    </row>
    <row r="4" spans="1:7" ht="16.5">
      <c r="B4" s="7" t="s">
        <v>5</v>
      </c>
      <c r="C4" s="4" t="s">
        <v>188</v>
      </c>
      <c r="D4" s="4" t="s">
        <v>187</v>
      </c>
      <c r="E4" s="4" t="s">
        <v>189</v>
      </c>
      <c r="F4" s="4">
        <v>114</v>
      </c>
      <c r="G4" s="4" t="s">
        <v>203</v>
      </c>
    </row>
    <row r="5" spans="1:7" ht="16.5">
      <c r="B5" s="7" t="s">
        <v>6</v>
      </c>
      <c r="C5" s="4">
        <v>11</v>
      </c>
      <c r="D5" s="4">
        <v>17</v>
      </c>
      <c r="E5" s="4">
        <v>18</v>
      </c>
      <c r="F5" s="4">
        <v>35</v>
      </c>
      <c r="G5" s="4">
        <v>10</v>
      </c>
    </row>
    <row r="6" spans="1:7" ht="124.15" customHeight="1">
      <c r="B6" s="7" t="s">
        <v>7</v>
      </c>
      <c r="C6" s="4" t="s">
        <v>175</v>
      </c>
      <c r="D6" s="4" t="s">
        <v>180</v>
      </c>
      <c r="E6" s="67" t="s">
        <v>190</v>
      </c>
      <c r="F6" s="4" t="s">
        <v>195</v>
      </c>
      <c r="G6" s="4" t="s">
        <v>204</v>
      </c>
    </row>
    <row r="7" spans="1:7" ht="16.5">
      <c r="B7" s="7" t="s">
        <v>8</v>
      </c>
      <c r="C7" s="4" t="s">
        <v>176</v>
      </c>
      <c r="D7" s="4" t="s">
        <v>181</v>
      </c>
      <c r="E7" s="4" t="s">
        <v>191</v>
      </c>
      <c r="F7" s="4" t="s">
        <v>209</v>
      </c>
      <c r="G7" s="4" t="s">
        <v>205</v>
      </c>
    </row>
    <row r="8" spans="1:7" ht="16.5">
      <c r="B8" s="7" t="s">
        <v>9</v>
      </c>
      <c r="C8" s="9">
        <v>211.8</v>
      </c>
      <c r="D8" s="8">
        <v>125.47</v>
      </c>
      <c r="E8" s="8">
        <v>1216.01</v>
      </c>
      <c r="F8" s="8">
        <v>81.25</v>
      </c>
      <c r="G8" s="8">
        <v>862.06</v>
      </c>
    </row>
    <row r="9" spans="1:7" ht="16.5">
      <c r="B9" s="7" t="s">
        <v>10</v>
      </c>
      <c r="C9" s="66">
        <v>175400000</v>
      </c>
      <c r="D9" s="6">
        <v>114000000</v>
      </c>
      <c r="E9" s="6">
        <v>950000000</v>
      </c>
      <c r="F9" s="6">
        <v>50050672</v>
      </c>
      <c r="G9" s="6">
        <v>1000000000</v>
      </c>
    </row>
    <row r="10" spans="1:7" ht="16.5">
      <c r="B10" s="7" t="s">
        <v>11</v>
      </c>
      <c r="C10" s="8">
        <f>C11/1300000</f>
        <v>116.61738461538461</v>
      </c>
      <c r="D10" s="8">
        <f>D11/1300000</f>
        <v>116.61738461538461</v>
      </c>
      <c r="E10" s="8">
        <f>E11/1300000</f>
        <v>116.61738461538461</v>
      </c>
      <c r="F10" s="8">
        <f>E10</f>
        <v>116.61738461538461</v>
      </c>
      <c r="G10" s="8">
        <f>F10</f>
        <v>116.61738461538461</v>
      </c>
    </row>
    <row r="11" spans="1:7" ht="16.5">
      <c r="B11" s="7" t="s">
        <v>12</v>
      </c>
      <c r="C11" s="6">
        <v>151602600</v>
      </c>
      <c r="D11" s="6">
        <f>C11</f>
        <v>151602600</v>
      </c>
      <c r="E11" s="6">
        <f>D11</f>
        <v>151602600</v>
      </c>
      <c r="F11" s="6">
        <f>E11</f>
        <v>151602600</v>
      </c>
      <c r="G11" s="6">
        <f>F11</f>
        <v>151602600</v>
      </c>
    </row>
    <row r="12" spans="1:7" ht="16.5">
      <c r="B12" s="77" t="s">
        <v>13</v>
      </c>
      <c r="C12" s="4">
        <v>44111900</v>
      </c>
      <c r="D12" s="4">
        <v>14111500</v>
      </c>
      <c r="E12" s="4">
        <v>14111500</v>
      </c>
      <c r="F12" s="4">
        <v>14111500</v>
      </c>
      <c r="G12" s="4">
        <v>14111500</v>
      </c>
    </row>
    <row r="13" spans="1:7" ht="16.5">
      <c r="B13" s="78"/>
      <c r="C13" s="4">
        <v>44121500</v>
      </c>
      <c r="D13" s="4">
        <v>14111800</v>
      </c>
      <c r="E13" s="4">
        <v>14111800</v>
      </c>
      <c r="F13" s="4">
        <v>14111800</v>
      </c>
      <c r="G13" s="4">
        <v>14111800</v>
      </c>
    </row>
    <row r="14" spans="1:7" ht="16.5">
      <c r="B14" s="78"/>
      <c r="C14" s="69">
        <v>44121600</v>
      </c>
      <c r="D14" s="4">
        <v>31201500</v>
      </c>
      <c r="E14" s="4">
        <v>31201500</v>
      </c>
      <c r="F14" s="4">
        <v>31201500</v>
      </c>
      <c r="G14" s="4">
        <v>31201500</v>
      </c>
    </row>
    <row r="15" spans="1:7" ht="16.5">
      <c r="B15" s="78"/>
      <c r="C15" s="4">
        <v>44121700</v>
      </c>
      <c r="D15" s="4">
        <v>44111900</v>
      </c>
      <c r="E15" s="4">
        <v>44111900</v>
      </c>
      <c r="F15" s="4">
        <v>44111900</v>
      </c>
      <c r="G15" s="4">
        <v>44111900</v>
      </c>
    </row>
    <row r="16" spans="1:7" ht="16.5">
      <c r="B16" s="78"/>
      <c r="C16" s="4">
        <v>80141700</v>
      </c>
      <c r="D16" s="4">
        <v>44121500</v>
      </c>
      <c r="E16" s="4">
        <v>44121500</v>
      </c>
      <c r="F16" s="4">
        <v>44121500</v>
      </c>
      <c r="G16" s="4">
        <v>44121500</v>
      </c>
    </row>
    <row r="17" spans="1:7" ht="16.5">
      <c r="B17" s="78"/>
      <c r="C17" s="4"/>
      <c r="D17" s="69">
        <v>44121600</v>
      </c>
      <c r="E17" s="69">
        <v>44121600</v>
      </c>
      <c r="F17" s="69">
        <v>44121600</v>
      </c>
      <c r="G17" s="69">
        <v>44121600</v>
      </c>
    </row>
    <row r="18" spans="1:7" ht="16.5">
      <c r="B18" s="78"/>
      <c r="C18" s="4"/>
      <c r="D18" s="4">
        <v>44121700</v>
      </c>
      <c r="E18" s="4">
        <v>44121700</v>
      </c>
      <c r="F18" s="4">
        <v>44121700</v>
      </c>
      <c r="G18" s="4">
        <v>44121700</v>
      </c>
    </row>
    <row r="19" spans="1:7" ht="190.5" customHeight="1">
      <c r="A19" s="47"/>
      <c r="B19" s="54" t="s">
        <v>14</v>
      </c>
      <c r="C19" s="4" t="s">
        <v>184</v>
      </c>
      <c r="D19" s="4" t="s">
        <v>183</v>
      </c>
      <c r="E19" s="4" t="s">
        <v>183</v>
      </c>
      <c r="F19" s="4" t="s">
        <v>183</v>
      </c>
      <c r="G19" s="4" t="s">
        <v>224</v>
      </c>
    </row>
    <row r="20" spans="1:7" ht="16.5">
      <c r="B20" s="29" t="s">
        <v>27</v>
      </c>
      <c r="C20" s="30"/>
      <c r="D20" s="30"/>
      <c r="E20" s="30"/>
      <c r="F20" s="30"/>
      <c r="G20" s="30"/>
    </row>
    <row r="21" spans="1:7" ht="16.5">
      <c r="B21" s="7" t="s">
        <v>5</v>
      </c>
      <c r="C21" s="4" t="s">
        <v>177</v>
      </c>
      <c r="D21" s="62" t="s">
        <v>182</v>
      </c>
      <c r="E21" s="4" t="s">
        <v>192</v>
      </c>
      <c r="F21" s="4" t="s">
        <v>196</v>
      </c>
      <c r="G21" s="4" t="s">
        <v>206</v>
      </c>
    </row>
    <row r="22" spans="1:7" ht="16.5">
      <c r="B22" s="7" t="s">
        <v>6</v>
      </c>
      <c r="C22" s="13">
        <v>12</v>
      </c>
      <c r="D22" s="62">
        <v>20</v>
      </c>
      <c r="E22" s="4">
        <v>20</v>
      </c>
      <c r="F22" s="4">
        <v>216</v>
      </c>
      <c r="G22" s="4">
        <v>49</v>
      </c>
    </row>
    <row r="23" spans="1:7" ht="107.25" customHeight="1">
      <c r="B23" s="7" t="s">
        <v>7</v>
      </c>
      <c r="C23" s="4" t="s">
        <v>178</v>
      </c>
      <c r="D23" s="10" t="s">
        <v>185</v>
      </c>
      <c r="E23" s="68" t="s">
        <v>193</v>
      </c>
      <c r="F23" s="67" t="s">
        <v>197</v>
      </c>
      <c r="G23" s="63" t="s">
        <v>207</v>
      </c>
    </row>
    <row r="24" spans="1:7" ht="33">
      <c r="B24" s="7" t="s">
        <v>8</v>
      </c>
      <c r="C24" s="4" t="s">
        <v>179</v>
      </c>
      <c r="D24" s="4" t="s">
        <v>186</v>
      </c>
      <c r="E24" s="4" t="s">
        <v>194</v>
      </c>
      <c r="F24" s="4" t="s">
        <v>198</v>
      </c>
      <c r="G24" s="4" t="s">
        <v>208</v>
      </c>
    </row>
    <row r="25" spans="1:7" ht="16.5">
      <c r="B25" s="7" t="s">
        <v>9</v>
      </c>
      <c r="C25" s="8">
        <v>218.75</v>
      </c>
      <c r="D25" s="8">
        <v>5.18</v>
      </c>
      <c r="E25" s="8">
        <v>272.23</v>
      </c>
      <c r="F25" s="8">
        <v>312.13</v>
      </c>
      <c r="G25" s="8">
        <v>140</v>
      </c>
    </row>
    <row r="26" spans="1:7" ht="16.5">
      <c r="B26" s="7" t="s">
        <v>10</v>
      </c>
      <c r="C26" s="6">
        <v>161381000</v>
      </c>
      <c r="D26" s="6">
        <v>5400000</v>
      </c>
      <c r="E26" s="6">
        <v>225445000</v>
      </c>
      <c r="F26" s="6">
        <v>327693300</v>
      </c>
      <c r="G26" s="6">
        <v>115938201</v>
      </c>
    </row>
    <row r="27" spans="1:7" ht="16.5">
      <c r="B27" s="7" t="s">
        <v>11</v>
      </c>
      <c r="C27" s="8">
        <f>C10</f>
        <v>116.61738461538461</v>
      </c>
      <c r="D27" s="8">
        <f>D28/1300000</f>
        <v>116.61738461538461</v>
      </c>
      <c r="E27" s="8">
        <f>E28/1300000</f>
        <v>116.61738461538461</v>
      </c>
      <c r="F27" s="8">
        <f>E27</f>
        <v>116.61738461538461</v>
      </c>
      <c r="G27" s="8">
        <f>F27</f>
        <v>116.61738461538461</v>
      </c>
    </row>
    <row r="28" spans="1:7" ht="16.5">
      <c r="B28" s="7" t="s">
        <v>12</v>
      </c>
      <c r="C28" s="6">
        <f>C11</f>
        <v>151602600</v>
      </c>
      <c r="D28" s="6">
        <f>C28</f>
        <v>151602600</v>
      </c>
      <c r="E28" s="6">
        <f>D28</f>
        <v>151602600</v>
      </c>
      <c r="F28" s="6">
        <f>E28</f>
        <v>151602600</v>
      </c>
      <c r="G28" s="6">
        <f>F28</f>
        <v>151602600</v>
      </c>
    </row>
    <row r="29" spans="1:7" ht="16.5">
      <c r="B29" s="77" t="s">
        <v>13</v>
      </c>
      <c r="C29" s="4">
        <v>14111500</v>
      </c>
      <c r="D29" s="4">
        <f>D12</f>
        <v>14111500</v>
      </c>
      <c r="E29" s="4">
        <f>E12</f>
        <v>14111500</v>
      </c>
      <c r="F29" s="4">
        <v>14111500</v>
      </c>
      <c r="G29" s="4">
        <v>14111500</v>
      </c>
    </row>
    <row r="30" spans="1:7" ht="16.5">
      <c r="B30" s="78"/>
      <c r="C30" s="4">
        <v>14111800</v>
      </c>
      <c r="D30" s="4">
        <f t="shared" ref="D30:D35" si="0">D13</f>
        <v>14111800</v>
      </c>
      <c r="E30" s="4">
        <v>31201500</v>
      </c>
      <c r="F30" s="4">
        <v>14111800</v>
      </c>
      <c r="G30" s="4">
        <v>14111800</v>
      </c>
    </row>
    <row r="31" spans="1:7" ht="16.5">
      <c r="B31" s="78"/>
      <c r="C31" s="4">
        <v>44111900</v>
      </c>
      <c r="D31" s="4">
        <f t="shared" si="0"/>
        <v>31201500</v>
      </c>
      <c r="E31" s="4">
        <v>44111900</v>
      </c>
      <c r="F31" s="4">
        <v>31201500</v>
      </c>
      <c r="G31" s="4">
        <v>31201500</v>
      </c>
    </row>
    <row r="32" spans="1:7" ht="16.5">
      <c r="B32" s="78"/>
      <c r="C32" s="4">
        <v>44121500</v>
      </c>
      <c r="D32" s="4">
        <f t="shared" si="0"/>
        <v>44111900</v>
      </c>
      <c r="E32" s="69">
        <v>44121600</v>
      </c>
      <c r="F32" s="4">
        <v>44111900</v>
      </c>
      <c r="G32" s="4">
        <v>44111900</v>
      </c>
    </row>
    <row r="33" spans="2:7" ht="16.5">
      <c r="B33" s="78"/>
      <c r="C33" s="69">
        <v>44121600</v>
      </c>
      <c r="D33" s="4">
        <f t="shared" si="0"/>
        <v>44121500</v>
      </c>
      <c r="E33" s="4">
        <v>44121700</v>
      </c>
      <c r="F33" s="4">
        <v>44121500</v>
      </c>
      <c r="G33" s="4">
        <v>44121500</v>
      </c>
    </row>
    <row r="34" spans="2:7" ht="16.5">
      <c r="B34" s="78"/>
      <c r="C34" s="4">
        <v>44121700</v>
      </c>
      <c r="D34" s="69">
        <f t="shared" si="0"/>
        <v>44121600</v>
      </c>
      <c r="E34" s="4">
        <v>44121900</v>
      </c>
      <c r="F34" s="69">
        <v>44121600</v>
      </c>
      <c r="G34" s="69">
        <v>44121600</v>
      </c>
    </row>
    <row r="35" spans="2:7" ht="16.5">
      <c r="B35" s="79"/>
      <c r="C35" s="4">
        <v>44121900</v>
      </c>
      <c r="D35" s="4">
        <f t="shared" si="0"/>
        <v>44121700</v>
      </c>
      <c r="E35" s="4">
        <v>61121500</v>
      </c>
      <c r="F35" s="4">
        <v>44121700</v>
      </c>
      <c r="G35" s="4">
        <v>44121700</v>
      </c>
    </row>
    <row r="36" spans="2:7" ht="176.25" customHeight="1">
      <c r="B36" s="27" t="s">
        <v>14</v>
      </c>
      <c r="C36" s="4" t="s">
        <v>212</v>
      </c>
      <c r="D36" s="4" t="s">
        <v>212</v>
      </c>
      <c r="E36" s="4" t="s">
        <v>183</v>
      </c>
      <c r="F36" s="4" t="s">
        <v>211</v>
      </c>
      <c r="G36" s="4" t="s">
        <v>224</v>
      </c>
    </row>
    <row r="37" spans="2:7" ht="25.5" customHeight="1">
      <c r="B37" s="29" t="s">
        <v>199</v>
      </c>
      <c r="C37" s="30"/>
      <c r="D37" s="30"/>
      <c r="E37" s="30"/>
      <c r="F37" s="30"/>
      <c r="G37" s="30"/>
    </row>
    <row r="38" spans="2:7" ht="26.25" customHeight="1">
      <c r="B38" s="65" t="s">
        <v>5</v>
      </c>
      <c r="C38" s="4"/>
      <c r="D38" s="62"/>
      <c r="E38" s="4"/>
      <c r="F38" s="4" t="s">
        <v>200</v>
      </c>
      <c r="G38" s="4"/>
    </row>
    <row r="39" spans="2:7" ht="26.25" customHeight="1">
      <c r="B39" s="65" t="s">
        <v>6</v>
      </c>
      <c r="C39" s="13"/>
      <c r="D39" s="62"/>
      <c r="E39" s="4"/>
      <c r="F39" s="4">
        <v>127</v>
      </c>
      <c r="G39" s="4"/>
    </row>
    <row r="40" spans="2:7" ht="116.25" customHeight="1">
      <c r="B40" s="65" t="s">
        <v>7</v>
      </c>
      <c r="C40" s="4"/>
      <c r="D40" s="10"/>
      <c r="E40" s="68"/>
      <c r="F40" s="67" t="s">
        <v>201</v>
      </c>
      <c r="G40" s="63"/>
    </row>
    <row r="41" spans="2:7" ht="60" customHeight="1">
      <c r="B41" s="65" t="s">
        <v>8</v>
      </c>
      <c r="C41" s="4"/>
      <c r="D41" s="4"/>
      <c r="E41" s="4"/>
      <c r="F41" s="4" t="s">
        <v>202</v>
      </c>
      <c r="G41" s="4"/>
    </row>
    <row r="42" spans="2:7" ht="30.75" customHeight="1">
      <c r="B42" s="65" t="s">
        <v>9</v>
      </c>
      <c r="C42" s="8"/>
      <c r="D42" s="8"/>
      <c r="E42" s="8"/>
      <c r="F42" s="8">
        <v>129.93</v>
      </c>
      <c r="G42" s="8"/>
    </row>
    <row r="43" spans="2:7" ht="24" customHeight="1">
      <c r="B43" s="65" t="s">
        <v>10</v>
      </c>
      <c r="C43" s="6"/>
      <c r="D43" s="6"/>
      <c r="E43" s="6"/>
      <c r="F43" s="6">
        <v>95852938</v>
      </c>
      <c r="G43" s="6"/>
    </row>
    <row r="44" spans="2:7" ht="30" customHeight="1">
      <c r="B44" s="65" t="s">
        <v>11</v>
      </c>
      <c r="C44" s="8"/>
      <c r="D44" s="8"/>
      <c r="E44" s="8"/>
      <c r="F44" s="8">
        <f>F45/1300000</f>
        <v>116.61738461538461</v>
      </c>
      <c r="G44" s="8"/>
    </row>
    <row r="45" spans="2:7" ht="27.75" customHeight="1">
      <c r="B45" s="65" t="s">
        <v>12</v>
      </c>
      <c r="C45" s="6"/>
      <c r="D45" s="6"/>
      <c r="E45" s="6"/>
      <c r="F45" s="6">
        <f>E28</f>
        <v>151602600</v>
      </c>
      <c r="G45" s="6"/>
    </row>
    <row r="46" spans="2:7" ht="15" customHeight="1">
      <c r="B46" s="77" t="s">
        <v>13</v>
      </c>
      <c r="C46" s="4"/>
      <c r="D46" s="4"/>
      <c r="E46" s="4"/>
      <c r="F46" s="4">
        <v>14111500</v>
      </c>
      <c r="G46" s="4"/>
    </row>
    <row r="47" spans="2:7" ht="17.25" customHeight="1">
      <c r="B47" s="78"/>
      <c r="C47" s="4"/>
      <c r="D47" s="4"/>
      <c r="E47" s="4"/>
      <c r="F47" s="4">
        <v>14111800</v>
      </c>
      <c r="G47" s="4"/>
    </row>
    <row r="48" spans="2:7" ht="16.5" customHeight="1">
      <c r="B48" s="78"/>
      <c r="C48" s="4"/>
      <c r="D48" s="4"/>
      <c r="E48" s="4"/>
      <c r="F48" s="4">
        <v>31201500</v>
      </c>
      <c r="G48" s="4"/>
    </row>
    <row r="49" spans="2:7" ht="18.75" customHeight="1">
      <c r="B49" s="78"/>
      <c r="C49" s="4"/>
      <c r="D49" s="4"/>
      <c r="E49" s="4"/>
      <c r="F49" s="4">
        <v>44111900</v>
      </c>
      <c r="G49" s="4"/>
    </row>
    <row r="50" spans="2:7" ht="18" customHeight="1">
      <c r="B50" s="78"/>
      <c r="C50" s="4"/>
      <c r="D50" s="4"/>
      <c r="E50" s="4"/>
      <c r="F50" s="4">
        <v>44121500</v>
      </c>
      <c r="G50" s="4"/>
    </row>
    <row r="51" spans="2:7" ht="18" customHeight="1">
      <c r="B51" s="78"/>
      <c r="C51" s="4"/>
      <c r="D51" s="4"/>
      <c r="E51" s="4"/>
      <c r="F51" s="69">
        <v>44121600</v>
      </c>
      <c r="G51" s="4"/>
    </row>
    <row r="52" spans="2:7" ht="18.75" customHeight="1">
      <c r="B52" s="79"/>
      <c r="C52" s="4"/>
      <c r="D52" s="4"/>
      <c r="E52" s="4"/>
      <c r="F52" s="4">
        <v>44121700</v>
      </c>
      <c r="G52" s="4"/>
    </row>
    <row r="53" spans="2:7" ht="93.75" customHeight="1">
      <c r="B53" s="27" t="s">
        <v>14</v>
      </c>
      <c r="C53" s="4"/>
      <c r="D53" s="4"/>
      <c r="E53" s="4"/>
      <c r="F53" s="4" t="s">
        <v>183</v>
      </c>
      <c r="G53" s="4"/>
    </row>
    <row r="54" spans="2:7" s="43" customFormat="1" ht="81.75" customHeight="1">
      <c r="B54" s="44" t="s">
        <v>38</v>
      </c>
      <c r="C54" s="55" t="s">
        <v>40</v>
      </c>
      <c r="D54" s="55" t="s">
        <v>40</v>
      </c>
      <c r="E54" s="55" t="s">
        <v>40</v>
      </c>
      <c r="F54" s="55" t="s">
        <v>40</v>
      </c>
      <c r="G54" s="55" t="s">
        <v>40</v>
      </c>
    </row>
    <row r="55" spans="2:7" ht="30.6" customHeight="1">
      <c r="B55" s="23"/>
      <c r="C55" s="24"/>
      <c r="D55" s="25"/>
      <c r="E55" s="25"/>
      <c r="F55" s="25"/>
      <c r="G55" s="25"/>
    </row>
    <row r="56" spans="2:7" ht="31.9" customHeight="1">
      <c r="B56" s="7" t="s">
        <v>172</v>
      </c>
      <c r="C56" s="9">
        <f>+C25+C8</f>
        <v>430.55</v>
      </c>
      <c r="D56" s="9">
        <f>+D25+D8</f>
        <v>130.65</v>
      </c>
      <c r="E56" s="9">
        <f>+E25+E8</f>
        <v>1488.24</v>
      </c>
      <c r="F56" s="9">
        <f>+F25+F8</f>
        <v>393.38</v>
      </c>
      <c r="G56" s="9">
        <f>+G25+G8</f>
        <v>1002.06</v>
      </c>
    </row>
    <row r="57" spans="2:7" ht="31.9" customHeight="1">
      <c r="B57" s="7" t="s">
        <v>11</v>
      </c>
      <c r="C57" s="9">
        <f>+C10</f>
        <v>116.61738461538461</v>
      </c>
      <c r="D57" s="9">
        <f t="shared" ref="D57:E57" si="1">+D10</f>
        <v>116.61738461538461</v>
      </c>
      <c r="E57" s="9">
        <f t="shared" si="1"/>
        <v>116.61738461538461</v>
      </c>
      <c r="F57" s="9">
        <f>+F10</f>
        <v>116.61738461538461</v>
      </c>
      <c r="G57" s="9">
        <f t="shared" ref="G57" si="2">+G10</f>
        <v>116.61738461538461</v>
      </c>
    </row>
    <row r="58" spans="2:7" ht="20.45" customHeight="1">
      <c r="B58" s="23"/>
      <c r="C58" s="24"/>
      <c r="D58" s="25"/>
      <c r="E58" s="25"/>
      <c r="F58" s="25"/>
      <c r="G58" s="25"/>
    </row>
    <row r="59" spans="2:7" ht="15.75" thickBot="1">
      <c r="B59" s="2"/>
      <c r="C59" s="2"/>
      <c r="D59" s="2"/>
      <c r="E59" s="2"/>
      <c r="F59" s="2"/>
      <c r="G59" s="2"/>
    </row>
    <row r="60" spans="2:7" s="43" customFormat="1" ht="52.5" customHeight="1" thickBot="1">
      <c r="B60" s="56" t="s">
        <v>84</v>
      </c>
      <c r="C60" s="55" t="s">
        <v>40</v>
      </c>
      <c r="D60" s="55" t="s">
        <v>40</v>
      </c>
      <c r="E60" s="55" t="s">
        <v>40</v>
      </c>
      <c r="F60" s="55" t="s">
        <v>40</v>
      </c>
      <c r="G60" s="55" t="s">
        <v>40</v>
      </c>
    </row>
    <row r="63" spans="2:7" ht="50.25" customHeight="1">
      <c r="B63" t="s">
        <v>173</v>
      </c>
    </row>
    <row r="69" spans="2:2" hidden="1"/>
    <row r="70" spans="2:2" hidden="1">
      <c r="B70" t="s">
        <v>40</v>
      </c>
    </row>
    <row r="71" spans="2:2" hidden="1">
      <c r="B71" t="s">
        <v>170</v>
      </c>
    </row>
    <row r="72" spans="2:2" hidden="1">
      <c r="B72" t="s">
        <v>167</v>
      </c>
    </row>
    <row r="73" spans="2:2" hidden="1"/>
    <row r="74" spans="2:2" hidden="1">
      <c r="B74" t="s">
        <v>159</v>
      </c>
    </row>
    <row r="75" spans="2:2" hidden="1"/>
  </sheetData>
  <sheetProtection formatCells="0" formatColumns="0" formatRows="0" insertColumns="0" insertRows="0" insertHyperlinks="0" deleteColumns="0" deleteRows="0" sort="0" autoFilter="0" pivotTables="0"/>
  <mergeCells count="4">
    <mergeCell ref="B46:B52"/>
    <mergeCell ref="B1:B2"/>
    <mergeCell ref="B29:B35"/>
    <mergeCell ref="B12:B18"/>
  </mergeCells>
  <phoneticPr fontId="14" type="noConversion"/>
  <conditionalFormatting sqref="C54:E54">
    <cfRule type="containsText" dxfId="154" priority="31" operator="containsText" text="NO CUMPLE">
      <formula>NOT(ISERROR(SEARCH("NO CUMPLE",C54)))</formula>
    </cfRule>
    <cfRule type="containsText" dxfId="153" priority="36" operator="containsText" text="RECHAZADO">
      <formula>NOT(ISERROR(SEARCH("RECHAZADO",C54)))</formula>
    </cfRule>
    <cfRule type="containsText" dxfId="152" priority="37" operator="containsText" text="HABILITADO">
      <formula>NOT(ISERROR(SEARCH("HABILITADO",C54)))</formula>
    </cfRule>
    <cfRule type="containsText" dxfId="151" priority="38" operator="containsText" text="NO CUMPLE">
      <formula>NOT(ISERROR(SEARCH("NO CUMPLE",C54)))</formula>
    </cfRule>
  </conditionalFormatting>
  <conditionalFormatting sqref="C60:E60">
    <cfRule type="containsText" dxfId="150" priority="26" operator="containsText" text="NO CUMPLE">
      <formula>NOT(ISERROR(SEARCH("NO CUMPLE",C60)))</formula>
    </cfRule>
    <cfRule type="containsText" dxfId="149" priority="27" operator="containsText" text="RECHAZADO">
      <formula>NOT(ISERROR(SEARCH("RECHAZADO",C60)))</formula>
    </cfRule>
    <cfRule type="containsText" dxfId="148" priority="28" operator="containsText" text="HABILITADO">
      <formula>NOT(ISERROR(SEARCH("HABILITADO",C60)))</formula>
    </cfRule>
    <cfRule type="containsText" dxfId="147" priority="29" operator="containsText" text="NO CUMPLE">
      <formula>NOT(ISERROR(SEARCH("NO CUMPLE",C60)))</formula>
    </cfRule>
  </conditionalFormatting>
  <conditionalFormatting sqref="F54">
    <cfRule type="containsText" dxfId="146" priority="21" operator="containsText" text="NO CUMPLE">
      <formula>NOT(ISERROR(SEARCH("NO CUMPLE",F54)))</formula>
    </cfRule>
    <cfRule type="containsText" dxfId="145" priority="22" operator="containsText" text="RECHAZADO">
      <formula>NOT(ISERROR(SEARCH("RECHAZADO",F54)))</formula>
    </cfRule>
    <cfRule type="containsText" dxfId="144" priority="23" operator="containsText" text="HABILITADO">
      <formula>NOT(ISERROR(SEARCH("HABILITADO",F54)))</formula>
    </cfRule>
    <cfRule type="containsText" dxfId="143" priority="24" operator="containsText" text="NO CUMPLE">
      <formula>NOT(ISERROR(SEARCH("NO CUMPLE",F54)))</formula>
    </cfRule>
  </conditionalFormatting>
  <conditionalFormatting sqref="F60">
    <cfRule type="containsText" dxfId="142" priority="16" operator="containsText" text="NO CUMPLE">
      <formula>NOT(ISERROR(SEARCH("NO CUMPLE",F60)))</formula>
    </cfRule>
    <cfRule type="containsText" dxfId="141" priority="17" operator="containsText" text="RECHAZADO">
      <formula>NOT(ISERROR(SEARCH("RECHAZADO",F60)))</formula>
    </cfRule>
    <cfRule type="containsText" dxfId="140" priority="18" operator="containsText" text="HABILITADO">
      <formula>NOT(ISERROR(SEARCH("HABILITADO",F60)))</formula>
    </cfRule>
    <cfRule type="containsText" dxfId="139" priority="19" operator="containsText" text="NO CUMPLE">
      <formula>NOT(ISERROR(SEARCH("NO CUMPLE",F60)))</formula>
    </cfRule>
  </conditionalFormatting>
  <conditionalFormatting sqref="G60">
    <cfRule type="containsText" dxfId="138" priority="6" operator="containsText" text="NO CUMPLE">
      <formula>NOT(ISERROR(SEARCH("NO CUMPLE",G60)))</formula>
    </cfRule>
    <cfRule type="containsText" dxfId="137" priority="7" operator="containsText" text="RECHAZADO">
      <formula>NOT(ISERROR(SEARCH("RECHAZADO",G60)))</formula>
    </cfRule>
    <cfRule type="containsText" dxfId="136" priority="8" operator="containsText" text="HABILITADO">
      <formula>NOT(ISERROR(SEARCH("HABILITADO",G60)))</formula>
    </cfRule>
    <cfRule type="containsText" dxfId="135" priority="9" operator="containsText" text="NO CUMPLE">
      <formula>NOT(ISERROR(SEARCH("NO CUMPLE",G60)))</formula>
    </cfRule>
  </conditionalFormatting>
  <conditionalFormatting sqref="G54">
    <cfRule type="containsText" dxfId="134" priority="1" operator="containsText" text="NO CUMPLE">
      <formula>NOT(ISERROR(SEARCH("NO CUMPLE",G54)))</formula>
    </cfRule>
    <cfRule type="containsText" dxfId="133" priority="2" operator="containsText" text="RECHAZADO">
      <formula>NOT(ISERROR(SEARCH("RECHAZADO",G54)))</formula>
    </cfRule>
    <cfRule type="containsText" dxfId="132" priority="3" operator="containsText" text="HABILITADO">
      <formula>NOT(ISERROR(SEARCH("HABILITADO",G54)))</formula>
    </cfRule>
    <cfRule type="containsText" dxfId="131" priority="4" operator="containsText" text="NO CUMPLE">
      <formula>NOT(ISERROR(SEARCH("NO CUMPLE",G54)))</formula>
    </cfRule>
  </conditionalFormatting>
  <dataValidations count="1">
    <dataValidation type="list" allowBlank="1" showInputMessage="1" showErrorMessage="1" sqref="C60:G60 B70:B74 C54:G54" xr:uid="{00000000-0002-0000-0100-000000000000}">
      <formula1>$B$70:$B$74</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39" operator="containsText" id="{D8838056-7C66-4660-9FF2-548811A3CD17}">
            <xm:f>NOT(ISERROR(SEARCH($B$70,C54)))</xm:f>
            <xm:f>$B$70</xm:f>
            <x14:dxf>
              <fill>
                <patternFill>
                  <bgColor rgb="FF00B050"/>
                </patternFill>
              </fill>
            </x14:dxf>
          </x14:cfRule>
          <xm:sqref>C54:E54</xm:sqref>
        </x14:conditionalFormatting>
        <x14:conditionalFormatting xmlns:xm="http://schemas.microsoft.com/office/excel/2006/main">
          <x14:cfRule type="containsText" priority="30" operator="containsText" id="{FCA8ED01-B2B5-4429-A2C1-15A30BAE723D}">
            <xm:f>NOT(ISERROR(SEARCH($B$70,C60)))</xm:f>
            <xm:f>$B$70</xm:f>
            <x14:dxf>
              <fill>
                <patternFill>
                  <bgColor rgb="FF00B050"/>
                </patternFill>
              </fill>
            </x14:dxf>
          </x14:cfRule>
          <xm:sqref>C60:E60</xm:sqref>
        </x14:conditionalFormatting>
        <x14:conditionalFormatting xmlns:xm="http://schemas.microsoft.com/office/excel/2006/main">
          <x14:cfRule type="containsText" priority="25" operator="containsText" id="{CFD0D47E-7620-48B2-A9C4-9BAE693D8497}">
            <xm:f>NOT(ISERROR(SEARCH($B$70,F54)))</xm:f>
            <xm:f>$B$70</xm:f>
            <x14:dxf>
              <fill>
                <patternFill>
                  <bgColor rgb="FF00B050"/>
                </patternFill>
              </fill>
            </x14:dxf>
          </x14:cfRule>
          <xm:sqref>F54</xm:sqref>
        </x14:conditionalFormatting>
        <x14:conditionalFormatting xmlns:xm="http://schemas.microsoft.com/office/excel/2006/main">
          <x14:cfRule type="containsText" priority="20" operator="containsText" id="{0EE9C368-5EC6-4943-8D4B-B5D2132B3C6C}">
            <xm:f>NOT(ISERROR(SEARCH($B$70,F60)))</xm:f>
            <xm:f>$B$70</xm:f>
            <x14:dxf>
              <fill>
                <patternFill>
                  <bgColor rgb="FF00B050"/>
                </patternFill>
              </fill>
            </x14:dxf>
          </x14:cfRule>
          <xm:sqref>F60</xm:sqref>
        </x14:conditionalFormatting>
        <x14:conditionalFormatting xmlns:xm="http://schemas.microsoft.com/office/excel/2006/main">
          <x14:cfRule type="containsText" priority="10" operator="containsText" id="{CBE488AB-957A-4425-B9E3-2147CD643D17}">
            <xm:f>NOT(ISERROR(SEARCH($B$70,G60)))</xm:f>
            <xm:f>$B$70</xm:f>
            <x14:dxf>
              <fill>
                <patternFill>
                  <bgColor rgb="FF00B050"/>
                </patternFill>
              </fill>
            </x14:dxf>
          </x14:cfRule>
          <xm:sqref>G60</xm:sqref>
        </x14:conditionalFormatting>
        <x14:conditionalFormatting xmlns:xm="http://schemas.microsoft.com/office/excel/2006/main">
          <x14:cfRule type="containsText" priority="5" operator="containsText" id="{B797D984-EF1E-4D1B-BF5A-914BEFE0D837}">
            <xm:f>NOT(ISERROR(SEARCH($B$70,G54)))</xm:f>
            <xm:f>$B$70</xm:f>
            <x14:dxf>
              <fill>
                <patternFill>
                  <bgColor rgb="FF00B050"/>
                </patternFill>
              </fill>
            </x14:dxf>
          </x14:cfRule>
          <xm:sqref>G54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21"/>
  <sheetViews>
    <sheetView zoomScale="70" zoomScaleNormal="70" workbookViewId="0">
      <selection activeCell="D10" sqref="D10:D11"/>
    </sheetView>
  </sheetViews>
  <sheetFormatPr baseColWidth="10" defaultColWidth="11.42578125" defaultRowHeight="15"/>
  <cols>
    <col min="3" max="3" width="34.140625" style="13" customWidth="1"/>
    <col min="4" max="4" width="22.28515625" customWidth="1"/>
    <col min="5" max="5" width="55.7109375" customWidth="1"/>
  </cols>
  <sheetData>
    <row r="1" spans="2:9" ht="36" customHeight="1" thickBot="1">
      <c r="B1" s="87" t="s">
        <v>42</v>
      </c>
      <c r="C1" s="88"/>
      <c r="D1" s="88"/>
      <c r="E1" s="89"/>
      <c r="F1" s="12"/>
      <c r="G1" s="12"/>
      <c r="H1" s="12"/>
      <c r="I1" s="12"/>
    </row>
    <row r="2" spans="2:9" ht="15.75" thickBot="1"/>
    <row r="3" spans="2:9" ht="16.5" thickBot="1">
      <c r="B3" s="14" t="s">
        <v>16</v>
      </c>
      <c r="C3" s="15" t="s">
        <v>17</v>
      </c>
      <c r="D3" s="15" t="s">
        <v>18</v>
      </c>
      <c r="E3" s="15" t="s">
        <v>14</v>
      </c>
    </row>
    <row r="4" spans="2:9" ht="27" customHeight="1" thickBot="1">
      <c r="B4" s="81">
        <v>1</v>
      </c>
      <c r="C4" s="61" t="s">
        <v>0</v>
      </c>
      <c r="D4" s="83" t="s">
        <v>40</v>
      </c>
      <c r="E4" s="85" t="s">
        <v>19</v>
      </c>
    </row>
    <row r="5" spans="2:9" ht="27" customHeight="1" thickBot="1">
      <c r="B5" s="82"/>
      <c r="C5" s="16" t="str">
        <f>+'EXPERIENCIA GENERAL'!C2</f>
        <v>1. 3A SOLUTIONS SAS</v>
      </c>
      <c r="D5" s="84"/>
      <c r="E5" s="86"/>
    </row>
    <row r="6" spans="2:9" ht="36" customHeight="1" thickBot="1">
      <c r="B6" s="81">
        <v>3</v>
      </c>
      <c r="C6" s="16" t="s">
        <v>2</v>
      </c>
      <c r="D6" s="83" t="s">
        <v>40</v>
      </c>
      <c r="E6" s="85" t="s">
        <v>19</v>
      </c>
    </row>
    <row r="7" spans="2:9" ht="36" customHeight="1" thickBot="1">
      <c r="B7" s="82"/>
      <c r="C7" s="16" t="str">
        <f>+'EXPERIENCIA GENERAL'!D2</f>
        <v>3. PGM SUMINISTROS E INGENIERIA</v>
      </c>
      <c r="D7" s="84"/>
      <c r="E7" s="86"/>
    </row>
    <row r="8" spans="2:9" ht="36" customHeight="1" thickBot="1">
      <c r="B8" s="81">
        <v>5</v>
      </c>
      <c r="C8" s="16" t="s">
        <v>4</v>
      </c>
      <c r="D8" s="83" t="s">
        <v>40</v>
      </c>
      <c r="E8" s="85" t="s">
        <v>19</v>
      </c>
    </row>
    <row r="9" spans="2:9" ht="36" customHeight="1" thickBot="1">
      <c r="B9" s="82"/>
      <c r="C9" s="16" t="str">
        <f>+'EXPERIENCIA GENERAL'!E2</f>
        <v>5. COMPAÑÍA MAYFER SB SAS</v>
      </c>
      <c r="D9" s="84"/>
      <c r="E9" s="86"/>
    </row>
    <row r="10" spans="2:9" ht="16.5" customHeight="1" thickBot="1">
      <c r="B10" s="81">
        <v>6</v>
      </c>
      <c r="C10" s="16" t="s">
        <v>31</v>
      </c>
      <c r="D10" s="83" t="s">
        <v>170</v>
      </c>
      <c r="E10" s="85" t="s">
        <v>216</v>
      </c>
    </row>
    <row r="11" spans="2:9" ht="56.25" customHeight="1" thickBot="1">
      <c r="B11" s="82"/>
      <c r="C11" s="16" t="str">
        <f>'EXPERIENCIA GENERAL'!F2</f>
        <v>6. INGFRACOL SAS</v>
      </c>
      <c r="D11" s="90"/>
      <c r="E11" s="86"/>
    </row>
    <row r="12" spans="2:9" ht="16.5" thickBot="1">
      <c r="B12" s="81">
        <v>12</v>
      </c>
      <c r="C12" s="16" t="s">
        <v>210</v>
      </c>
      <c r="D12" s="83" t="s">
        <v>40</v>
      </c>
      <c r="E12" s="85" t="s">
        <v>19</v>
      </c>
    </row>
    <row r="13" spans="2:9" ht="36" customHeight="1" thickBot="1">
      <c r="B13" s="82"/>
      <c r="C13" s="16" t="str">
        <f>'EXPERIENCIA GENERAL'!G2</f>
        <v>12. GN GENERACIÓN DE NEGOCIOS S.A.S.</v>
      </c>
      <c r="D13" s="84"/>
      <c r="E13" s="86"/>
    </row>
    <row r="21" spans="2:2">
      <c r="B21" t="s">
        <v>163</v>
      </c>
    </row>
  </sheetData>
  <sheetProtection formatCells="0" formatColumns="0" formatRows="0" insertColumns="0" insertRows="0" insertHyperlinks="0" deleteColumns="0" deleteRows="0" sort="0" autoFilter="0" pivotTables="0"/>
  <autoFilter ref="D3:D9" xr:uid="{00000000-0009-0000-0000-000002000000}"/>
  <mergeCells count="16">
    <mergeCell ref="B10:B11"/>
    <mergeCell ref="D10:D11"/>
    <mergeCell ref="E10:E11"/>
    <mergeCell ref="B12:B13"/>
    <mergeCell ref="D12:D13"/>
    <mergeCell ref="E12:E13"/>
    <mergeCell ref="B8:B9"/>
    <mergeCell ref="D8:D9"/>
    <mergeCell ref="E8:E9"/>
    <mergeCell ref="B1:E1"/>
    <mergeCell ref="B4:B5"/>
    <mergeCell ref="D4:D5"/>
    <mergeCell ref="E4:E5"/>
    <mergeCell ref="B6:B7"/>
    <mergeCell ref="D6:D7"/>
    <mergeCell ref="E6:E7"/>
  </mergeCells>
  <conditionalFormatting sqref="D4 D6 D8">
    <cfRule type="containsText" dxfId="124" priority="36" operator="containsText" text="NO CUMPLE">
      <formula>NOT(ISERROR(SEARCH("NO CUMPLE",D4)))</formula>
    </cfRule>
    <cfRule type="containsText" dxfId="123" priority="37" operator="containsText" text="RECHAZADO">
      <formula>NOT(ISERROR(SEARCH("RECHAZADO",D4)))</formula>
    </cfRule>
    <cfRule type="containsText" dxfId="122" priority="38" operator="containsText" text="HABILITADO">
      <formula>NOT(ISERROR(SEARCH("HABILITADO",D4)))</formula>
    </cfRule>
    <cfRule type="containsText" dxfId="121" priority="39" operator="containsText" text="NO CUMPLE">
      <formula>NOT(ISERROR(SEARCH("NO CUMPLE",D4)))</formula>
    </cfRule>
  </conditionalFormatting>
  <conditionalFormatting sqref="D12">
    <cfRule type="containsText" dxfId="120" priority="11" operator="containsText" text="NO CUMPLE">
      <formula>NOT(ISERROR(SEARCH("NO CUMPLE",D12)))</formula>
    </cfRule>
    <cfRule type="containsText" dxfId="119" priority="12" operator="containsText" text="RECHAZADO">
      <formula>NOT(ISERROR(SEARCH("RECHAZADO",D12)))</formula>
    </cfRule>
    <cfRule type="containsText" dxfId="118" priority="13" operator="containsText" text="HABILITADO">
      <formula>NOT(ISERROR(SEARCH("HABILITADO",D12)))</formula>
    </cfRule>
    <cfRule type="containsText" dxfId="117" priority="14" operator="containsText" text="NO CUMPLE">
      <formula>NOT(ISERROR(SEARCH("NO CUMPLE",D12)))</formula>
    </cfRule>
  </conditionalFormatting>
  <conditionalFormatting sqref="D10">
    <cfRule type="containsText" dxfId="116" priority="1" operator="containsText" text="NO CUMPLE">
      <formula>NOT(ISERROR(SEARCH("NO CUMPLE",D10)))</formula>
    </cfRule>
    <cfRule type="containsText" dxfId="115" priority="2" operator="containsText" text="RECHAZADO">
      <formula>NOT(ISERROR(SEARCH("RECHAZADO",D10)))</formula>
    </cfRule>
    <cfRule type="containsText" dxfId="114" priority="3" operator="containsText" text="HABILITADO">
      <formula>NOT(ISERROR(SEARCH("HABILITADO",D10)))</formula>
    </cfRule>
    <cfRule type="containsText" dxfId="113" priority="4" operator="containsText" text="NO CUMPLE">
      <formula>NOT(ISERROR(SEARCH("NO CUMPLE",D10)))</formula>
    </cfRule>
  </conditionalFormatting>
  <dataValidations count="1">
    <dataValidation type="list" allowBlank="1" showInputMessage="1" showErrorMessage="1" sqref="D4 D6 D8 D12" xr:uid="{00000000-0002-0000-0200-000000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40" operator="containsText" id="{239EF355-E398-4797-B8C3-13039F61BFBA}">
            <xm:f>NOT(ISERROR(SEARCH($B$45,D4)))</xm:f>
            <xm:f>$B$45</xm:f>
            <x14:dxf>
              <fill>
                <patternFill>
                  <bgColor rgb="FF00B050"/>
                </patternFill>
              </fill>
            </x14:dxf>
          </x14:cfRule>
          <xm:sqref>D4 D6 D8</xm:sqref>
        </x14:conditionalFormatting>
        <x14:conditionalFormatting xmlns:xm="http://schemas.microsoft.com/office/excel/2006/main">
          <x14:cfRule type="containsText" priority="15" operator="containsText" id="{0D7824E4-230C-4F1A-9721-82F4B8A9EA24}">
            <xm:f>NOT(ISERROR(SEARCH($B$45,D12)))</xm:f>
            <xm:f>$B$45</xm:f>
            <x14:dxf>
              <fill>
                <patternFill>
                  <bgColor rgb="FF00B050"/>
                </patternFill>
              </fill>
            </x14:dxf>
          </x14:cfRule>
          <xm:sqref>D12</xm:sqref>
        </x14:conditionalFormatting>
        <x14:conditionalFormatting xmlns:xm="http://schemas.microsoft.com/office/excel/2006/main">
          <x14:cfRule type="containsText" priority="5" operator="containsText" id="{13B6E646-C027-4392-988A-5975DA6D4215}">
            <xm:f>NOT(ISERROR(SEARCH($B$51,D10)))</xm:f>
            <xm:f>$B$51</xm:f>
            <x14:dxf>
              <fill>
                <patternFill>
                  <bgColor rgb="FF00B050"/>
                </patternFill>
              </fill>
            </x14:dxf>
          </x14:cfRule>
          <xm:sqref>D10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'[EVALUACION_FINAL_TECNICA_FDLCB-SASI-001-2024_LOTE 2 (1).xlsx]EXPERIENCIA LOTE 2'!#REF!</xm:f>
          </x14:formula1>
          <xm:sqref>D10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16"/>
  <sheetViews>
    <sheetView topLeftCell="A3" zoomScale="85" zoomScaleNormal="85" workbookViewId="0">
      <selection activeCell="F9" sqref="F9"/>
    </sheetView>
  </sheetViews>
  <sheetFormatPr baseColWidth="10" defaultColWidth="11.42578125" defaultRowHeight="15"/>
  <cols>
    <col min="3" max="3" width="33.7109375" customWidth="1"/>
    <col min="4" max="4" width="22.28515625" customWidth="1"/>
    <col min="5" max="5" width="69.7109375" customWidth="1"/>
  </cols>
  <sheetData>
    <row r="1" spans="2:9" ht="15.75" thickBot="1"/>
    <row r="2" spans="2:9" ht="36" customHeight="1" thickBot="1">
      <c r="B2" s="87" t="s">
        <v>213</v>
      </c>
      <c r="C2" s="88"/>
      <c r="D2" s="88"/>
      <c r="E2" s="89"/>
      <c r="F2" s="12"/>
      <c r="G2" s="12"/>
      <c r="H2" s="12"/>
      <c r="I2" s="12"/>
    </row>
    <row r="3" spans="2:9" ht="15.75" thickBot="1"/>
    <row r="4" spans="2:9" ht="16.5" thickBot="1">
      <c r="B4" s="14" t="s">
        <v>16</v>
      </c>
      <c r="C4" s="15" t="s">
        <v>17</v>
      </c>
      <c r="D4" s="15" t="s">
        <v>18</v>
      </c>
      <c r="E4" s="15" t="s">
        <v>14</v>
      </c>
    </row>
    <row r="5" spans="2:9" ht="33.75" customHeight="1" thickBot="1">
      <c r="B5" s="81">
        <v>1</v>
      </c>
      <c r="C5" s="16" t="s">
        <v>0</v>
      </c>
      <c r="D5" s="83" t="s">
        <v>40</v>
      </c>
      <c r="E5" s="85" t="s">
        <v>19</v>
      </c>
    </row>
    <row r="6" spans="2:9" ht="33.75" customHeight="1" thickBot="1">
      <c r="B6" s="82"/>
      <c r="C6" s="16" t="str">
        <f>'EXPERIENCIA GENERAL'!C2</f>
        <v>1. 3A SOLUTIONS SAS</v>
      </c>
      <c r="D6" s="84"/>
      <c r="E6" s="86"/>
    </row>
    <row r="7" spans="2:9" ht="28.5" customHeight="1" thickBot="1">
      <c r="B7" s="81">
        <v>3</v>
      </c>
      <c r="C7" s="16" t="s">
        <v>2</v>
      </c>
      <c r="D7" s="83" t="s">
        <v>40</v>
      </c>
      <c r="E7" s="85" t="s">
        <v>225</v>
      </c>
    </row>
    <row r="8" spans="2:9" ht="28.5" customHeight="1" thickBot="1">
      <c r="B8" s="82"/>
      <c r="C8" s="16" t="str">
        <f>+'EXPERIENCIA GENERAL'!D2</f>
        <v>3. PGM SUMINISTROS E INGENIERIA</v>
      </c>
      <c r="D8" s="84"/>
      <c r="E8" s="86"/>
    </row>
    <row r="9" spans="2:9" ht="28.5" customHeight="1" thickBot="1">
      <c r="B9" s="81">
        <v>5</v>
      </c>
      <c r="C9" s="16" t="s">
        <v>4</v>
      </c>
      <c r="D9" s="83" t="s">
        <v>40</v>
      </c>
      <c r="E9" s="85" t="s">
        <v>19</v>
      </c>
    </row>
    <row r="10" spans="2:9" ht="31.9" customHeight="1" thickBot="1">
      <c r="B10" s="82"/>
      <c r="C10" s="16" t="str">
        <f>+'EXPERIENCIA GENERAL'!E2</f>
        <v>5. COMPAÑÍA MAYFER SB SAS</v>
      </c>
      <c r="D10" s="84"/>
      <c r="E10" s="86"/>
    </row>
    <row r="11" spans="2:9" ht="31.9" customHeight="1" thickBot="1">
      <c r="B11" s="81">
        <v>6</v>
      </c>
      <c r="C11" s="16" t="s">
        <v>31</v>
      </c>
      <c r="D11" s="83" t="s">
        <v>40</v>
      </c>
      <c r="E11" s="85" t="s">
        <v>19</v>
      </c>
    </row>
    <row r="12" spans="2:9" ht="31.9" customHeight="1" thickBot="1">
      <c r="B12" s="82"/>
      <c r="C12" s="16" t="str">
        <f>'EXPERIENCIA GENERAL'!F2</f>
        <v>6. INGFRACOL SAS</v>
      </c>
      <c r="D12" s="84"/>
      <c r="E12" s="86"/>
    </row>
    <row r="13" spans="2:9" ht="31.9" customHeight="1" thickBot="1">
      <c r="B13" s="81">
        <v>12</v>
      </c>
      <c r="C13" s="16" t="s">
        <v>210</v>
      </c>
      <c r="D13" s="83" t="s">
        <v>40</v>
      </c>
      <c r="E13" s="85" t="s">
        <v>19</v>
      </c>
    </row>
    <row r="14" spans="2:9" ht="31.9" customHeight="1" thickBot="1">
      <c r="B14" s="82"/>
      <c r="C14" s="16" t="str">
        <f>'EXPERIENCIA GENERAL'!G2</f>
        <v>12. GN GENERACIÓN DE NEGOCIOS S.A.S.</v>
      </c>
      <c r="D14" s="84"/>
      <c r="E14" s="86"/>
    </row>
    <row r="16" spans="2:9">
      <c r="B16" t="s">
        <v>173</v>
      </c>
    </row>
  </sheetData>
  <sheetProtection formatCells="0" formatColumns="0" formatRows="0" insertColumns="0" insertRows="0" insertHyperlinks="0" deleteColumns="0" deleteRows="0" sort="0" autoFilter="0" pivotTables="0"/>
  <mergeCells count="16">
    <mergeCell ref="B11:B12"/>
    <mergeCell ref="D11:D12"/>
    <mergeCell ref="E11:E12"/>
    <mergeCell ref="B13:B14"/>
    <mergeCell ref="D13:D14"/>
    <mergeCell ref="E13:E14"/>
    <mergeCell ref="B9:B10"/>
    <mergeCell ref="D9:D10"/>
    <mergeCell ref="E9:E10"/>
    <mergeCell ref="B2:E2"/>
    <mergeCell ref="D7:D8"/>
    <mergeCell ref="B5:B6"/>
    <mergeCell ref="D5:D6"/>
    <mergeCell ref="E5:E6"/>
    <mergeCell ref="B7:B8"/>
    <mergeCell ref="E7:E8"/>
  </mergeCells>
  <conditionalFormatting sqref="D5">
    <cfRule type="containsText" dxfId="109" priority="36" operator="containsText" text="NO CUMPLE">
      <formula>NOT(ISERROR(SEARCH("NO CUMPLE",D5)))</formula>
    </cfRule>
    <cfRule type="containsText" dxfId="108" priority="37" operator="containsText" text="RECHAZADO">
      <formula>NOT(ISERROR(SEARCH("RECHAZADO",D5)))</formula>
    </cfRule>
    <cfRule type="containsText" dxfId="107" priority="38" operator="containsText" text="HABILITADO">
      <formula>NOT(ISERROR(SEARCH("HABILITADO",D5)))</formula>
    </cfRule>
    <cfRule type="containsText" dxfId="106" priority="39" operator="containsText" text="NO CUMPLE">
      <formula>NOT(ISERROR(SEARCH("NO CUMPLE",D5)))</formula>
    </cfRule>
  </conditionalFormatting>
  <conditionalFormatting sqref="D9">
    <cfRule type="containsText" dxfId="105" priority="31" operator="containsText" text="NO CUMPLE">
      <formula>NOT(ISERROR(SEARCH("NO CUMPLE",D9)))</formula>
    </cfRule>
    <cfRule type="containsText" dxfId="104" priority="32" operator="containsText" text="RECHAZADO">
      <formula>NOT(ISERROR(SEARCH("RECHAZADO",D9)))</formula>
    </cfRule>
    <cfRule type="containsText" dxfId="103" priority="33" operator="containsText" text="HABILITADO">
      <formula>NOT(ISERROR(SEARCH("HABILITADO",D9)))</formula>
    </cfRule>
    <cfRule type="containsText" dxfId="102" priority="34" operator="containsText" text="NO CUMPLE">
      <formula>NOT(ISERROR(SEARCH("NO CUMPLE",D9)))</formula>
    </cfRule>
  </conditionalFormatting>
  <conditionalFormatting sqref="D11">
    <cfRule type="containsText" dxfId="101" priority="21" operator="containsText" text="NO CUMPLE">
      <formula>NOT(ISERROR(SEARCH("NO CUMPLE",D11)))</formula>
    </cfRule>
    <cfRule type="containsText" dxfId="100" priority="22" operator="containsText" text="RECHAZADO">
      <formula>NOT(ISERROR(SEARCH("RECHAZADO",D11)))</formula>
    </cfRule>
    <cfRule type="containsText" dxfId="99" priority="23" operator="containsText" text="HABILITADO">
      <formula>NOT(ISERROR(SEARCH("HABILITADO",D11)))</formula>
    </cfRule>
    <cfRule type="containsText" dxfId="98" priority="24" operator="containsText" text="NO CUMPLE">
      <formula>NOT(ISERROR(SEARCH("NO CUMPLE",D11)))</formula>
    </cfRule>
  </conditionalFormatting>
  <conditionalFormatting sqref="D13">
    <cfRule type="containsText" dxfId="97" priority="16" operator="containsText" text="NO CUMPLE">
      <formula>NOT(ISERROR(SEARCH("NO CUMPLE",D13)))</formula>
    </cfRule>
    <cfRule type="containsText" dxfId="96" priority="17" operator="containsText" text="RECHAZADO">
      <formula>NOT(ISERROR(SEARCH("RECHAZADO",D13)))</formula>
    </cfRule>
    <cfRule type="containsText" dxfId="95" priority="18" operator="containsText" text="HABILITADO">
      <formula>NOT(ISERROR(SEARCH("HABILITADO",D13)))</formula>
    </cfRule>
    <cfRule type="containsText" dxfId="94" priority="19" operator="containsText" text="NO CUMPLE">
      <formula>NOT(ISERROR(SEARCH("NO CUMPLE",D13)))</formula>
    </cfRule>
  </conditionalFormatting>
  <conditionalFormatting sqref="D7">
    <cfRule type="containsText" dxfId="93" priority="1" operator="containsText" text="NO CUMPLE">
      <formula>NOT(ISERROR(SEARCH("NO CUMPLE",D7)))</formula>
    </cfRule>
    <cfRule type="containsText" dxfId="92" priority="2" operator="containsText" text="RECHAZADO">
      <formula>NOT(ISERROR(SEARCH("RECHAZADO",D7)))</formula>
    </cfRule>
    <cfRule type="containsText" dxfId="91" priority="3" operator="containsText" text="HABILITADO">
      <formula>NOT(ISERROR(SEARCH("HABILITADO",D7)))</formula>
    </cfRule>
    <cfRule type="containsText" dxfId="90" priority="4" operator="containsText" text="NO CUMPLE">
      <formula>NOT(ISERROR(SEARCH("NO CUMPLE",D7)))</formula>
    </cfRule>
  </conditionalFormatting>
  <dataValidations count="1">
    <dataValidation type="list" allowBlank="1" showInputMessage="1" showErrorMessage="1" sqref="D5:D14" xr:uid="{00000000-0002-0000-0300-000000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40" operator="containsText" id="{FEF79F3B-EEC7-45CF-8A40-99994F2A5E4C}">
            <xm:f>NOT(ISERROR(SEARCH($B$53,D5)))</xm:f>
            <xm:f>$B$53</xm:f>
            <x14:dxf>
              <fill>
                <patternFill>
                  <bgColor rgb="FF00B050"/>
                </patternFill>
              </fill>
            </x14:dxf>
          </x14:cfRule>
          <xm:sqref>D5</xm:sqref>
        </x14:conditionalFormatting>
        <x14:conditionalFormatting xmlns:xm="http://schemas.microsoft.com/office/excel/2006/main">
          <x14:cfRule type="containsText" priority="35" operator="containsText" id="{835E6CF1-45A0-4F6F-92CF-528D553D7525}">
            <xm:f>NOT(ISERROR(SEARCH($B$53,D9)))</xm:f>
            <xm:f>$B$53</xm:f>
            <x14:dxf>
              <fill>
                <patternFill>
                  <bgColor rgb="FF00B050"/>
                </patternFill>
              </fill>
            </x14:dxf>
          </x14:cfRule>
          <xm:sqref>D9</xm:sqref>
        </x14:conditionalFormatting>
        <x14:conditionalFormatting xmlns:xm="http://schemas.microsoft.com/office/excel/2006/main">
          <x14:cfRule type="containsText" priority="25" operator="containsText" id="{EE3C11F8-DEBB-4794-9A28-19BC9A8799C1}">
            <xm:f>NOT(ISERROR(SEARCH($B$53,D11)))</xm:f>
            <xm:f>$B$53</xm:f>
            <x14:dxf>
              <fill>
                <patternFill>
                  <bgColor rgb="FF00B050"/>
                </patternFill>
              </fill>
            </x14:dxf>
          </x14:cfRule>
          <xm:sqref>D11</xm:sqref>
        </x14:conditionalFormatting>
        <x14:conditionalFormatting xmlns:xm="http://schemas.microsoft.com/office/excel/2006/main">
          <x14:cfRule type="containsText" priority="20" operator="containsText" id="{475048BC-2404-4761-AAD2-D6D22703A5EC}">
            <xm:f>NOT(ISERROR(SEARCH($B$53,D13)))</xm:f>
            <xm:f>$B$53</xm:f>
            <x14:dxf>
              <fill>
                <patternFill>
                  <bgColor rgb="FF00B050"/>
                </patternFill>
              </fill>
            </x14:dxf>
          </x14:cfRule>
          <xm:sqref>D13</xm:sqref>
        </x14:conditionalFormatting>
        <x14:conditionalFormatting xmlns:xm="http://schemas.microsoft.com/office/excel/2006/main">
          <x14:cfRule type="containsText" priority="5" operator="containsText" id="{48B65208-0BA8-42B6-A4E1-ACE1A2C6333A}">
            <xm:f>NOT(ISERROR(SEARCH($B$53,D7)))</xm:f>
            <xm:f>$B$53</xm:f>
            <x14:dxf>
              <fill>
                <patternFill>
                  <bgColor rgb="FF00B050"/>
                </patternFill>
              </fill>
            </x14:dxf>
          </x14:cfRule>
          <xm:sqref>D7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9"/>
  <sheetViews>
    <sheetView showGridLines="0" zoomScale="70" zoomScaleNormal="70" workbookViewId="0">
      <selection activeCell="E16" sqref="E16"/>
    </sheetView>
  </sheetViews>
  <sheetFormatPr baseColWidth="10" defaultColWidth="10.85546875" defaultRowHeight="15"/>
  <cols>
    <col min="1" max="1" width="93.140625" customWidth="1"/>
    <col min="2" max="2" width="25.28515625" customWidth="1"/>
    <col min="3" max="3" width="26.42578125" customWidth="1"/>
    <col min="4" max="4" width="26.140625" customWidth="1"/>
    <col min="5" max="5" width="31" customWidth="1"/>
    <col min="6" max="6" width="30.42578125" customWidth="1"/>
  </cols>
  <sheetData>
    <row r="1" spans="1:6" ht="16.5" customHeight="1" thickBot="1">
      <c r="A1" s="91" t="s">
        <v>21</v>
      </c>
      <c r="B1" s="92"/>
    </row>
    <row r="2" spans="1:6" s="1" customFormat="1" ht="72" customHeight="1" thickBot="1">
      <c r="A2" s="93" t="s">
        <v>168</v>
      </c>
      <c r="B2" s="20" t="s">
        <v>22</v>
      </c>
      <c r="C2" s="19" t="s">
        <v>2</v>
      </c>
      <c r="D2" s="19" t="s">
        <v>4</v>
      </c>
      <c r="E2" s="19" t="s">
        <v>31</v>
      </c>
      <c r="F2" s="19" t="s">
        <v>210</v>
      </c>
    </row>
    <row r="3" spans="1:6" s="1" customFormat="1" ht="33">
      <c r="A3" s="94"/>
      <c r="B3" s="3" t="str">
        <f>'EXPERIENCIA GENERAL'!C2</f>
        <v>1. 3A SOLUTIONS SAS</v>
      </c>
      <c r="C3" s="3" t="str">
        <f>+'EXPERIENCIA GENERAL'!D2</f>
        <v>3. PGM SUMINISTROS E INGENIERIA</v>
      </c>
      <c r="D3" s="3" t="str">
        <f>+'EXPERIENCIA GENERAL'!E2</f>
        <v>5. COMPAÑÍA MAYFER SB SAS</v>
      </c>
      <c r="E3" s="3" t="str">
        <f>+'EXPERIENCIA GENERAL'!F2</f>
        <v>6. INGFRACOL SAS</v>
      </c>
      <c r="F3" s="3" t="str">
        <f>+'EXPERIENCIA GENERAL'!G2</f>
        <v>12. GN GENERACIÓN DE NEGOCIOS S.A.S.</v>
      </c>
    </row>
    <row r="4" spans="1:6" ht="18.75" customHeight="1">
      <c r="A4" s="17" t="s">
        <v>23</v>
      </c>
      <c r="B4" s="21" t="s">
        <v>20</v>
      </c>
      <c r="C4" s="18" t="s">
        <v>20</v>
      </c>
      <c r="D4" s="18" t="s">
        <v>20</v>
      </c>
      <c r="E4" s="18" t="s">
        <v>20</v>
      </c>
      <c r="F4" s="18" t="s">
        <v>20</v>
      </c>
    </row>
    <row r="5" spans="1:6" ht="63.75" thickBot="1">
      <c r="A5" s="17" t="s">
        <v>25</v>
      </c>
      <c r="B5" s="58"/>
      <c r="C5" s="58" t="s">
        <v>24</v>
      </c>
      <c r="D5" s="58"/>
      <c r="E5" s="58" t="s">
        <v>223</v>
      </c>
      <c r="F5" s="58" t="s">
        <v>223</v>
      </c>
    </row>
    <row r="6" spans="1:6" ht="30.75" customHeight="1">
      <c r="A6" s="57" t="s">
        <v>15</v>
      </c>
      <c r="B6" s="60" t="s">
        <v>40</v>
      </c>
      <c r="C6" s="60" t="s">
        <v>40</v>
      </c>
      <c r="D6" s="60" t="s">
        <v>40</v>
      </c>
      <c r="E6" s="71" t="s">
        <v>40</v>
      </c>
      <c r="F6" s="70" t="s">
        <v>40</v>
      </c>
    </row>
    <row r="9" spans="1:6">
      <c r="B9" t="s">
        <v>173</v>
      </c>
    </row>
  </sheetData>
  <sheetProtection formatCells="0" formatColumns="0" formatRows="0" insertColumns="0" insertRows="0" insertHyperlinks="0" deleteColumns="0" deleteRows="0" sort="0" autoFilter="0" pivotTables="0"/>
  <mergeCells count="2">
    <mergeCell ref="A1:B1"/>
    <mergeCell ref="A2:A3"/>
  </mergeCells>
  <phoneticPr fontId="14" type="noConversion"/>
  <conditionalFormatting sqref="B6:D6">
    <cfRule type="containsText" dxfId="84" priority="36" operator="containsText" text="NO CUMPLE">
      <formula>NOT(ISERROR(SEARCH("NO CUMPLE",B6)))</formula>
    </cfRule>
    <cfRule type="containsText" dxfId="83" priority="37" operator="containsText" text="RECHAZADO">
      <formula>NOT(ISERROR(SEARCH("RECHAZADO",B6)))</formula>
    </cfRule>
    <cfRule type="containsText" dxfId="82" priority="38" operator="containsText" text="HABILITADO">
      <formula>NOT(ISERROR(SEARCH("HABILITADO",B6)))</formula>
    </cfRule>
    <cfRule type="containsText" dxfId="81" priority="39" operator="containsText" text="NO CUMPLE">
      <formula>NOT(ISERROR(SEARCH("NO CUMPLE",B6)))</formula>
    </cfRule>
  </conditionalFormatting>
  <conditionalFormatting sqref="F6">
    <cfRule type="containsText" dxfId="80" priority="6" operator="containsText" text="NO CUMPLE">
      <formula>NOT(ISERROR(SEARCH("NO CUMPLE",F6)))</formula>
    </cfRule>
    <cfRule type="containsText" dxfId="79" priority="7" operator="containsText" text="RECHAZADO">
      <formula>NOT(ISERROR(SEARCH("RECHAZADO",F6)))</formula>
    </cfRule>
    <cfRule type="containsText" dxfId="78" priority="8" operator="containsText" text="HABILITADO">
      <formula>NOT(ISERROR(SEARCH("HABILITADO",F6)))</formula>
    </cfRule>
    <cfRule type="containsText" dxfId="77" priority="9" operator="containsText" text="NO CUMPLE">
      <formula>NOT(ISERROR(SEARCH("NO CUMPLE",F6)))</formula>
    </cfRule>
  </conditionalFormatting>
  <conditionalFormatting sqref="E6">
    <cfRule type="containsText" dxfId="76" priority="1" operator="containsText" text="NO CUMPLE">
      <formula>NOT(ISERROR(SEARCH("NO CUMPLE",E6)))</formula>
    </cfRule>
    <cfRule type="containsText" dxfId="75" priority="2" operator="containsText" text="RECHAZADO">
      <formula>NOT(ISERROR(SEARCH("RECHAZADO",E6)))</formula>
    </cfRule>
    <cfRule type="containsText" dxfId="74" priority="3" operator="containsText" text="HABILITADO">
      <formula>NOT(ISERROR(SEARCH("HABILITADO",E6)))</formula>
    </cfRule>
    <cfRule type="containsText" dxfId="73" priority="4" operator="containsText" text="NO CUMPLE">
      <formula>NOT(ISERROR(SEARCH("NO CUMPLE",E6)))</formula>
    </cfRule>
  </conditionalFormatting>
  <dataValidations count="1">
    <dataValidation type="list" allowBlank="1" showInputMessage="1" showErrorMessage="1" sqref="B6:F6" xr:uid="{00000000-0002-0000-0400-000000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40" operator="containsText" id="{4BEE437E-DF57-4FDB-9A59-21280C82A83D}">
            <xm:f>NOT(ISERROR(SEARCH($B$49,B6)))</xm:f>
            <xm:f>$B$49</xm:f>
            <x14:dxf>
              <fill>
                <patternFill>
                  <bgColor rgb="FF00B050"/>
                </patternFill>
              </fill>
            </x14:dxf>
          </x14:cfRule>
          <xm:sqref>B6:D6</xm:sqref>
        </x14:conditionalFormatting>
        <x14:conditionalFormatting xmlns:xm="http://schemas.microsoft.com/office/excel/2006/main">
          <x14:cfRule type="containsText" priority="10" operator="containsText" id="{F0E286AD-990B-461F-879D-E033347F1F17}">
            <xm:f>NOT(ISERROR(SEARCH($B$49,F6)))</xm:f>
            <xm:f>$B$49</xm:f>
            <x14:dxf>
              <fill>
                <patternFill>
                  <bgColor rgb="FF00B050"/>
                </patternFill>
              </fill>
            </x14:dxf>
          </x14:cfRule>
          <xm:sqref>F6</xm:sqref>
        </x14:conditionalFormatting>
        <x14:conditionalFormatting xmlns:xm="http://schemas.microsoft.com/office/excel/2006/main">
          <x14:cfRule type="containsText" priority="5" operator="containsText" id="{9033069E-F483-49F9-AB55-B5F85225B242}">
            <xm:f>NOT(ISERROR(SEARCH($B$49,E6)))</xm:f>
            <xm:f>$B$49</xm:f>
            <x14:dxf>
              <fill>
                <patternFill>
                  <bgColor rgb="FF00B050"/>
                </patternFill>
              </fill>
            </x14:dxf>
          </x14:cfRule>
          <xm:sqref>E6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G100"/>
  <sheetViews>
    <sheetView tabSelected="1" zoomScale="70" zoomScaleNormal="70" workbookViewId="0">
      <selection activeCell="E19" sqref="E19"/>
    </sheetView>
  </sheetViews>
  <sheetFormatPr baseColWidth="10" defaultRowHeight="15"/>
  <cols>
    <col min="2" max="2" width="42" customWidth="1"/>
    <col min="3" max="5" width="30.85546875" customWidth="1"/>
    <col min="6" max="6" width="28.28515625" customWidth="1"/>
    <col min="7" max="7" width="35.140625" customWidth="1"/>
  </cols>
  <sheetData>
    <row r="2" spans="1:7" ht="19.5" customHeight="1">
      <c r="A2" s="100" t="s">
        <v>222</v>
      </c>
      <c r="B2" s="101"/>
      <c r="C2" s="101"/>
      <c r="D2" s="101"/>
      <c r="E2" s="101"/>
      <c r="F2" s="101"/>
      <c r="G2" s="101"/>
    </row>
    <row r="3" spans="1:7" ht="15.75" thickBot="1"/>
    <row r="4" spans="1:7" ht="32.25" thickBot="1">
      <c r="A4" s="59" t="s">
        <v>16</v>
      </c>
      <c r="B4" s="42" t="s">
        <v>17</v>
      </c>
      <c r="C4" s="42" t="s">
        <v>41</v>
      </c>
      <c r="D4" s="42" t="s">
        <v>215</v>
      </c>
      <c r="E4" s="42" t="s">
        <v>214</v>
      </c>
      <c r="F4" s="42" t="s">
        <v>171</v>
      </c>
      <c r="G4" s="72" t="s">
        <v>18</v>
      </c>
    </row>
    <row r="5" spans="1:7" ht="18.600000000000001" customHeight="1">
      <c r="A5" s="98">
        <v>1</v>
      </c>
      <c r="B5" s="99" t="str">
        <f>'EXPERIENCIA GENERAL'!C2</f>
        <v>1. 3A SOLUTIONS SAS</v>
      </c>
      <c r="C5" s="83" t="s">
        <v>167</v>
      </c>
      <c r="D5" s="83" t="s">
        <v>167</v>
      </c>
      <c r="E5" s="83" t="s">
        <v>167</v>
      </c>
      <c r="F5" s="83" t="s">
        <v>167</v>
      </c>
      <c r="G5" s="83" t="s">
        <v>167</v>
      </c>
    </row>
    <row r="6" spans="1:7" ht="16.899999999999999" customHeight="1" thickBot="1">
      <c r="A6" s="96"/>
      <c r="B6" s="97"/>
      <c r="C6" s="95"/>
      <c r="D6" s="95"/>
      <c r="E6" s="95"/>
      <c r="F6" s="95"/>
      <c r="G6" s="95"/>
    </row>
    <row r="7" spans="1:7" ht="15.75" customHeight="1">
      <c r="A7" s="96">
        <v>3</v>
      </c>
      <c r="B7" s="97" t="str">
        <f>'EXPERIENCIA GENERAL'!D2</f>
        <v>3. PGM SUMINISTROS E INGENIERIA</v>
      </c>
      <c r="C7" s="83" t="s">
        <v>167</v>
      </c>
      <c r="D7" s="83" t="s">
        <v>167</v>
      </c>
      <c r="E7" s="83" t="s">
        <v>167</v>
      </c>
      <c r="F7" s="83" t="s">
        <v>167</v>
      </c>
      <c r="G7" s="83" t="s">
        <v>167</v>
      </c>
    </row>
    <row r="8" spans="1:7" ht="17.25" customHeight="1" thickBot="1">
      <c r="A8" s="96"/>
      <c r="B8" s="97"/>
      <c r="C8" s="95"/>
      <c r="D8" s="95"/>
      <c r="E8" s="95"/>
      <c r="F8" s="95"/>
      <c r="G8" s="95"/>
    </row>
    <row r="9" spans="1:7" ht="15.75" customHeight="1">
      <c r="A9" s="96">
        <v>5</v>
      </c>
      <c r="B9" s="97" t="str">
        <f>'EXPERIENCIA GENERAL'!E2</f>
        <v>5. COMPAÑÍA MAYFER SB SAS</v>
      </c>
      <c r="C9" s="83" t="s">
        <v>167</v>
      </c>
      <c r="D9" s="83" t="s">
        <v>167</v>
      </c>
      <c r="E9" s="83" t="s">
        <v>167</v>
      </c>
      <c r="F9" s="83" t="s">
        <v>167</v>
      </c>
      <c r="G9" s="83" t="s">
        <v>167</v>
      </c>
    </row>
    <row r="10" spans="1:7" ht="16.899999999999999" customHeight="1" thickBot="1">
      <c r="A10" s="96"/>
      <c r="B10" s="97"/>
      <c r="C10" s="95"/>
      <c r="D10" s="95"/>
      <c r="E10" s="95"/>
      <c r="F10" s="95"/>
      <c r="G10" s="95"/>
    </row>
    <row r="11" spans="1:7" ht="59.25" customHeight="1" thickBot="1">
      <c r="A11" s="96">
        <v>6</v>
      </c>
      <c r="B11" s="97" t="str">
        <f>'EXPERIENCIA GENERAL'!F2</f>
        <v>6. INGFRACOL SAS</v>
      </c>
      <c r="C11" s="83" t="s">
        <v>167</v>
      </c>
      <c r="D11" s="83" t="s">
        <v>170</v>
      </c>
      <c r="E11" s="83" t="s">
        <v>167</v>
      </c>
      <c r="F11" s="83" t="s">
        <v>167</v>
      </c>
      <c r="G11" s="83" t="s">
        <v>159</v>
      </c>
    </row>
    <row r="12" spans="1:7" ht="64.5" hidden="1" customHeight="1" thickBot="1">
      <c r="A12" s="96"/>
      <c r="B12" s="97"/>
      <c r="C12" s="95"/>
      <c r="D12" s="90"/>
      <c r="E12" s="95"/>
      <c r="F12" s="95"/>
      <c r="G12" s="90"/>
    </row>
    <row r="13" spans="1:7" ht="61.5" customHeight="1">
      <c r="A13" s="96">
        <v>12</v>
      </c>
      <c r="B13" s="97" t="str">
        <f>'EXPERIENCIA GENERAL'!G2</f>
        <v>12. GN GENERACIÓN DE NEGOCIOS S.A.S.</v>
      </c>
      <c r="C13" s="83" t="s">
        <v>167</v>
      </c>
      <c r="D13" s="83" t="s">
        <v>167</v>
      </c>
      <c r="E13" s="83" t="s">
        <v>167</v>
      </c>
      <c r="F13" s="83" t="s">
        <v>167</v>
      </c>
      <c r="G13" s="83" t="s">
        <v>167</v>
      </c>
    </row>
    <row r="14" spans="1:7" ht="64.5" hidden="1" customHeight="1" thickBot="1">
      <c r="A14" s="102"/>
      <c r="B14" s="103"/>
      <c r="C14" s="95"/>
      <c r="D14" s="95"/>
      <c r="E14" s="95"/>
      <c r="F14" s="95"/>
      <c r="G14" s="95"/>
    </row>
    <row r="15" spans="1:7" ht="49.5" customHeight="1">
      <c r="A15" t="s">
        <v>173</v>
      </c>
    </row>
    <row r="16" spans="1:7" ht="14.45" customHeight="1">
      <c r="A16" t="s">
        <v>169</v>
      </c>
    </row>
    <row r="17" ht="14.45" customHeight="1"/>
    <row r="18" ht="14.45" customHeight="1"/>
    <row r="19" ht="14.45" customHeight="1"/>
    <row r="20" ht="15" customHeight="1"/>
    <row r="21" ht="14.45" customHeight="1"/>
    <row r="22" ht="14.45" customHeight="1"/>
    <row r="23" ht="14.45" customHeight="1"/>
    <row r="24" ht="14.45" customHeight="1"/>
    <row r="25" ht="14.45" customHeight="1"/>
    <row r="26" ht="14.45" customHeight="1"/>
    <row r="27" ht="14.45" customHeight="1"/>
    <row r="28" ht="15" customHeight="1"/>
    <row r="29" ht="14.45" customHeight="1"/>
    <row r="30" ht="14.45" customHeight="1"/>
    <row r="31" ht="14.45" customHeight="1"/>
    <row r="32" ht="14.45" customHeight="1"/>
    <row r="33" ht="14.45" customHeight="1"/>
    <row r="34" ht="14.45" customHeight="1"/>
    <row r="35" ht="14.45" customHeight="1"/>
    <row r="36" ht="15" customHeight="1"/>
    <row r="37" ht="14.45" customHeight="1"/>
    <row r="38" ht="14.45" customHeight="1"/>
    <row r="39" ht="14.45" customHeight="1"/>
    <row r="40" ht="14.45" customHeight="1"/>
    <row r="41" ht="14.45" customHeight="1"/>
    <row r="42" ht="14.45" customHeight="1"/>
    <row r="43" ht="14.45" customHeight="1"/>
    <row r="44" ht="15" customHeight="1"/>
    <row r="45" ht="14.45" customHeight="1"/>
    <row r="46" ht="14.45" customHeight="1"/>
    <row r="47" ht="14.45" customHeight="1"/>
    <row r="48" ht="14.45" customHeight="1"/>
    <row r="49" ht="14.45" customHeight="1"/>
    <row r="50" ht="14.45" customHeight="1"/>
    <row r="51" ht="14.45" customHeight="1"/>
    <row r="52" ht="15" customHeight="1"/>
    <row r="53" ht="14.45" customHeight="1"/>
    <row r="54" ht="14.45" customHeight="1"/>
    <row r="55" ht="14.45" customHeight="1"/>
    <row r="56" ht="14.45" customHeight="1"/>
    <row r="57" ht="14.45" customHeight="1"/>
    <row r="58" ht="14.45" customHeight="1"/>
    <row r="59" ht="14.45" customHeight="1"/>
    <row r="60" ht="15" customHeight="1"/>
    <row r="61" ht="14.45" customHeight="1"/>
    <row r="62" ht="14.45" customHeight="1"/>
    <row r="63" ht="14.45" customHeight="1"/>
    <row r="64" ht="14.45" customHeight="1"/>
    <row r="65" ht="14.45" customHeight="1"/>
    <row r="66" ht="14.45" customHeight="1"/>
    <row r="67" ht="14.45" customHeight="1"/>
    <row r="68" ht="15" customHeight="1"/>
    <row r="69" ht="14.45" customHeight="1"/>
    <row r="70" ht="14.45" customHeight="1"/>
    <row r="71" ht="14.45" customHeight="1"/>
    <row r="72" ht="14.45" customHeight="1"/>
    <row r="73" ht="14.45" customHeight="1"/>
    <row r="74" ht="14.45" customHeight="1"/>
    <row r="75" ht="14.45" customHeight="1"/>
    <row r="76" ht="15" customHeight="1"/>
    <row r="77" ht="14.45" customHeight="1"/>
    <row r="78" ht="14.45" customHeight="1"/>
    <row r="79" ht="14.45" customHeight="1"/>
    <row r="80" ht="14.45" customHeight="1"/>
    <row r="81" ht="14.45" customHeight="1"/>
    <row r="82" ht="14.45" customHeight="1"/>
    <row r="83" ht="14.45" customHeight="1"/>
    <row r="84" ht="15" customHeight="1"/>
    <row r="85" ht="14.45" customHeight="1"/>
    <row r="86" ht="14.45" customHeight="1"/>
    <row r="87" ht="14.45" customHeight="1"/>
    <row r="88" ht="14.45" customHeight="1"/>
    <row r="89" ht="14.45" customHeight="1"/>
    <row r="90" ht="14.45" customHeight="1"/>
    <row r="91" ht="14.45" customHeight="1"/>
    <row r="92" ht="15" customHeight="1"/>
    <row r="93" ht="14.45" customHeight="1"/>
    <row r="94" ht="14.45" customHeight="1"/>
    <row r="95" ht="14.45" customHeight="1"/>
    <row r="96" ht="14.45" customHeight="1"/>
    <row r="97" ht="14.45" customHeight="1"/>
    <row r="98" ht="14.45" customHeight="1"/>
    <row r="99" ht="14.45" customHeight="1"/>
    <row r="100" ht="14.45" customHeight="1"/>
  </sheetData>
  <autoFilter ref="C4:C10" xr:uid="{00000000-0009-0000-0000-000005000000}"/>
  <mergeCells count="36">
    <mergeCell ref="A2:G2"/>
    <mergeCell ref="F11:F12"/>
    <mergeCell ref="A13:A14"/>
    <mergeCell ref="B13:B14"/>
    <mergeCell ref="C13:C14"/>
    <mergeCell ref="D13:D14"/>
    <mergeCell ref="E13:E14"/>
    <mergeCell ref="F13:F14"/>
    <mergeCell ref="A11:A12"/>
    <mergeCell ref="B11:B12"/>
    <mergeCell ref="C11:C12"/>
    <mergeCell ref="D11:D12"/>
    <mergeCell ref="E11:E12"/>
    <mergeCell ref="A5:A6"/>
    <mergeCell ref="C5:C6"/>
    <mergeCell ref="F5:F6"/>
    <mergeCell ref="A7:A8"/>
    <mergeCell ref="C7:C8"/>
    <mergeCell ref="D5:D6"/>
    <mergeCell ref="D7:D8"/>
    <mergeCell ref="B7:B8"/>
    <mergeCell ref="B5:B6"/>
    <mergeCell ref="E5:E6"/>
    <mergeCell ref="E7:E8"/>
    <mergeCell ref="F7:F8"/>
    <mergeCell ref="A9:A10"/>
    <mergeCell ref="C9:C10"/>
    <mergeCell ref="F9:F10"/>
    <mergeCell ref="D9:D10"/>
    <mergeCell ref="B9:B10"/>
    <mergeCell ref="E9:E10"/>
    <mergeCell ref="G11:G12"/>
    <mergeCell ref="G13:G14"/>
    <mergeCell ref="G5:G6"/>
    <mergeCell ref="G7:G8"/>
    <mergeCell ref="G9:G10"/>
  </mergeCells>
  <conditionalFormatting sqref="C5">
    <cfRule type="containsText" dxfId="69" priority="81" operator="containsText" text="NO CUMPLE">
      <formula>NOT(ISERROR(SEARCH("NO CUMPLE",C5)))</formula>
    </cfRule>
    <cfRule type="containsText" dxfId="68" priority="82" operator="containsText" text="RECHAZADO">
      <formula>NOT(ISERROR(SEARCH("RECHAZADO",C5)))</formula>
    </cfRule>
    <cfRule type="containsText" dxfId="67" priority="83" operator="containsText" text="HABILITADO">
      <formula>NOT(ISERROR(SEARCH("HABILITADO",C5)))</formula>
    </cfRule>
    <cfRule type="containsText" dxfId="66" priority="84" operator="containsText" text="NO CUMPLE">
      <formula>NOT(ISERROR(SEARCH("NO CUMPLE",C5)))</formula>
    </cfRule>
  </conditionalFormatting>
  <conditionalFormatting sqref="C7 C9 C11 C13">
    <cfRule type="containsText" dxfId="65" priority="76" operator="containsText" text="NO CUMPLE">
      <formula>NOT(ISERROR(SEARCH("NO CUMPLE",C7)))</formula>
    </cfRule>
    <cfRule type="containsText" dxfId="64" priority="77" operator="containsText" text="RECHAZADO">
      <formula>NOT(ISERROR(SEARCH("RECHAZADO",C7)))</formula>
    </cfRule>
    <cfRule type="containsText" dxfId="63" priority="78" operator="containsText" text="HABILITADO">
      <formula>NOT(ISERROR(SEARCH("HABILITADO",C7)))</formula>
    </cfRule>
    <cfRule type="containsText" dxfId="62" priority="79" operator="containsText" text="NO CUMPLE">
      <formula>NOT(ISERROR(SEARCH("NO CUMPLE",C7)))</formula>
    </cfRule>
  </conditionalFormatting>
  <conditionalFormatting sqref="D5 D7 D9">
    <cfRule type="containsText" dxfId="61" priority="71" operator="containsText" text="NO CUMPLE">
      <formula>NOT(ISERROR(SEARCH("NO CUMPLE",D5)))</formula>
    </cfRule>
    <cfRule type="containsText" dxfId="60" priority="72" operator="containsText" text="RECHAZADO">
      <formula>NOT(ISERROR(SEARCH("RECHAZADO",D5)))</formula>
    </cfRule>
    <cfRule type="containsText" dxfId="59" priority="73" operator="containsText" text="HABILITADO">
      <formula>NOT(ISERROR(SEARCH("HABILITADO",D5)))</formula>
    </cfRule>
    <cfRule type="containsText" dxfId="58" priority="74" operator="containsText" text="NO CUMPLE">
      <formula>NOT(ISERROR(SEARCH("NO CUMPLE",D5)))</formula>
    </cfRule>
  </conditionalFormatting>
  <conditionalFormatting sqref="D13">
    <cfRule type="containsText" dxfId="57" priority="66" operator="containsText" text="NO CUMPLE">
      <formula>NOT(ISERROR(SEARCH("NO CUMPLE",D13)))</formula>
    </cfRule>
    <cfRule type="containsText" dxfId="56" priority="67" operator="containsText" text="RECHAZADO">
      <formula>NOT(ISERROR(SEARCH("RECHAZADO",D13)))</formula>
    </cfRule>
    <cfRule type="containsText" dxfId="55" priority="68" operator="containsText" text="HABILITADO">
      <formula>NOT(ISERROR(SEARCH("HABILITADO",D13)))</formula>
    </cfRule>
    <cfRule type="containsText" dxfId="54" priority="69" operator="containsText" text="NO CUMPLE">
      <formula>NOT(ISERROR(SEARCH("NO CUMPLE",D13)))</formula>
    </cfRule>
  </conditionalFormatting>
  <conditionalFormatting sqref="E9 E11 E13">
    <cfRule type="containsText" dxfId="53" priority="61" operator="containsText" text="NO CUMPLE">
      <formula>NOT(ISERROR(SEARCH("NO CUMPLE",E9)))</formula>
    </cfRule>
    <cfRule type="containsText" dxfId="52" priority="62" operator="containsText" text="RECHAZADO">
      <formula>NOT(ISERROR(SEARCH("RECHAZADO",E9)))</formula>
    </cfRule>
    <cfRule type="containsText" dxfId="51" priority="63" operator="containsText" text="HABILITADO">
      <formula>NOT(ISERROR(SEARCH("HABILITADO",E9)))</formula>
    </cfRule>
    <cfRule type="containsText" dxfId="50" priority="64" operator="containsText" text="NO CUMPLE">
      <formula>NOT(ISERROR(SEARCH("NO CUMPLE",E9)))</formula>
    </cfRule>
  </conditionalFormatting>
  <conditionalFormatting sqref="E5">
    <cfRule type="containsText" dxfId="49" priority="56" operator="containsText" text="NO CUMPLE">
      <formula>NOT(ISERROR(SEARCH("NO CUMPLE",E5)))</formula>
    </cfRule>
    <cfRule type="containsText" dxfId="48" priority="57" operator="containsText" text="RECHAZADO">
      <formula>NOT(ISERROR(SEARCH("RECHAZADO",E5)))</formula>
    </cfRule>
    <cfRule type="containsText" dxfId="47" priority="58" operator="containsText" text="HABILITADO">
      <formula>NOT(ISERROR(SEARCH("HABILITADO",E5)))</formula>
    </cfRule>
    <cfRule type="containsText" dxfId="46" priority="59" operator="containsText" text="NO CUMPLE">
      <formula>NOT(ISERROR(SEARCH("NO CUMPLE",E5)))</formula>
    </cfRule>
  </conditionalFormatting>
  <conditionalFormatting sqref="F5 F7 F9 F11 F13">
    <cfRule type="containsText" dxfId="45" priority="51" operator="containsText" text="NO CUMPLE">
      <formula>NOT(ISERROR(SEARCH("NO CUMPLE",F5)))</formula>
    </cfRule>
    <cfRule type="containsText" dxfId="44" priority="52" operator="containsText" text="RECHAZADO">
      <formula>NOT(ISERROR(SEARCH("RECHAZADO",F5)))</formula>
    </cfRule>
    <cfRule type="containsText" dxfId="43" priority="53" operator="containsText" text="HABILITADO">
      <formula>NOT(ISERROR(SEARCH("HABILITADO",F5)))</formula>
    </cfRule>
    <cfRule type="containsText" dxfId="42" priority="54" operator="containsText" text="NO CUMPLE">
      <formula>NOT(ISERROR(SEARCH("NO CUMPLE",F5)))</formula>
    </cfRule>
  </conditionalFormatting>
  <conditionalFormatting sqref="E7">
    <cfRule type="containsText" dxfId="41" priority="31" operator="containsText" text="NO CUMPLE">
      <formula>NOT(ISERROR(SEARCH("NO CUMPLE",E7)))</formula>
    </cfRule>
    <cfRule type="containsText" dxfId="40" priority="32" operator="containsText" text="RECHAZADO">
      <formula>NOT(ISERROR(SEARCH("RECHAZADO",E7)))</formula>
    </cfRule>
    <cfRule type="containsText" dxfId="39" priority="33" operator="containsText" text="HABILITADO">
      <formula>NOT(ISERROR(SEARCH("HABILITADO",E7)))</formula>
    </cfRule>
    <cfRule type="containsText" dxfId="38" priority="34" operator="containsText" text="NO CUMPLE">
      <formula>NOT(ISERROR(SEARCH("NO CUMPLE",E7)))</formula>
    </cfRule>
  </conditionalFormatting>
  <conditionalFormatting sqref="D11">
    <cfRule type="containsText" dxfId="37" priority="26" operator="containsText" text="NO CUMPLE">
      <formula>NOT(ISERROR(SEARCH("NO CUMPLE",D11)))</formula>
    </cfRule>
    <cfRule type="containsText" dxfId="36" priority="27" operator="containsText" text="RECHAZADO">
      <formula>NOT(ISERROR(SEARCH("RECHAZADO",D11)))</formula>
    </cfRule>
    <cfRule type="containsText" dxfId="35" priority="28" operator="containsText" text="HABILITADO">
      <formula>NOT(ISERROR(SEARCH("HABILITADO",D11)))</formula>
    </cfRule>
    <cfRule type="containsText" dxfId="34" priority="29" operator="containsText" text="NO CUMPLE">
      <formula>NOT(ISERROR(SEARCH("NO CUMPLE",D11)))</formula>
    </cfRule>
  </conditionalFormatting>
  <conditionalFormatting sqref="G11">
    <cfRule type="containsText" dxfId="33" priority="21" operator="containsText" text="NO CUMPLE">
      <formula>NOT(ISERROR(SEARCH("NO CUMPLE",G11)))</formula>
    </cfRule>
    <cfRule type="containsText" dxfId="32" priority="22" operator="containsText" text="RECHAZADO">
      <formula>NOT(ISERROR(SEARCH("RECHAZADO",G11)))</formula>
    </cfRule>
    <cfRule type="containsText" dxfId="31" priority="23" operator="containsText" text="HABILITADO">
      <formula>NOT(ISERROR(SEARCH("HABILITADO",G11)))</formula>
    </cfRule>
    <cfRule type="containsText" dxfId="30" priority="24" operator="containsText" text="NO CUMPLE">
      <formula>NOT(ISERROR(SEARCH("NO CUMPLE",G11)))</formula>
    </cfRule>
  </conditionalFormatting>
  <conditionalFormatting sqref="G13">
    <cfRule type="containsText" dxfId="29" priority="16" operator="containsText" text="NO CUMPLE">
      <formula>NOT(ISERROR(SEARCH("NO CUMPLE",G13)))</formula>
    </cfRule>
    <cfRule type="containsText" dxfId="28" priority="17" operator="containsText" text="RECHAZADO">
      <formula>NOT(ISERROR(SEARCH("RECHAZADO",G13)))</formula>
    </cfRule>
    <cfRule type="containsText" dxfId="27" priority="18" operator="containsText" text="HABILITADO">
      <formula>NOT(ISERROR(SEARCH("HABILITADO",G13)))</formula>
    </cfRule>
    <cfRule type="containsText" dxfId="26" priority="19" operator="containsText" text="NO CUMPLE">
      <formula>NOT(ISERROR(SEARCH("NO CUMPLE",G13)))</formula>
    </cfRule>
  </conditionalFormatting>
  <conditionalFormatting sqref="G5">
    <cfRule type="containsText" dxfId="25" priority="11" operator="containsText" text="NO CUMPLE">
      <formula>NOT(ISERROR(SEARCH("NO CUMPLE",G5)))</formula>
    </cfRule>
    <cfRule type="containsText" dxfId="24" priority="12" operator="containsText" text="RECHAZADO">
      <formula>NOT(ISERROR(SEARCH("RECHAZADO",G5)))</formula>
    </cfRule>
    <cfRule type="containsText" dxfId="23" priority="13" operator="containsText" text="HABILITADO">
      <formula>NOT(ISERROR(SEARCH("HABILITADO",G5)))</formula>
    </cfRule>
    <cfRule type="containsText" dxfId="22" priority="14" operator="containsText" text="NO CUMPLE">
      <formula>NOT(ISERROR(SEARCH("NO CUMPLE",G5)))</formula>
    </cfRule>
  </conditionalFormatting>
  <conditionalFormatting sqref="G7">
    <cfRule type="containsText" dxfId="21" priority="6" operator="containsText" text="NO CUMPLE">
      <formula>NOT(ISERROR(SEARCH("NO CUMPLE",G7)))</formula>
    </cfRule>
    <cfRule type="containsText" dxfId="20" priority="7" operator="containsText" text="RECHAZADO">
      <formula>NOT(ISERROR(SEARCH("RECHAZADO",G7)))</formula>
    </cfRule>
    <cfRule type="containsText" dxfId="19" priority="8" operator="containsText" text="HABILITADO">
      <formula>NOT(ISERROR(SEARCH("HABILITADO",G7)))</formula>
    </cfRule>
    <cfRule type="containsText" dxfId="18" priority="9" operator="containsText" text="NO CUMPLE">
      <formula>NOT(ISERROR(SEARCH("NO CUMPLE",G7)))</formula>
    </cfRule>
  </conditionalFormatting>
  <conditionalFormatting sqref="G9">
    <cfRule type="containsText" dxfId="17" priority="1" operator="containsText" text="NO CUMPLE">
      <formula>NOT(ISERROR(SEARCH("NO CUMPLE",G9)))</formula>
    </cfRule>
    <cfRule type="containsText" dxfId="16" priority="2" operator="containsText" text="RECHAZADO">
      <formula>NOT(ISERROR(SEARCH("RECHAZADO",G9)))</formula>
    </cfRule>
    <cfRule type="containsText" dxfId="15" priority="3" operator="containsText" text="HABILITADO">
      <formula>NOT(ISERROR(SEARCH("HABILITADO",G9)))</formula>
    </cfRule>
    <cfRule type="containsText" dxfId="14" priority="4" operator="containsText" text="NO CUMPLE">
      <formula>NOT(ISERROR(SEARCH("NO CUMPLE",G9)))</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85" operator="containsText" id="{4156CD36-582E-49EA-ADC0-79C3A418D265}">
            <xm:f>NOT(ISERROR(SEARCH($B$51,C5)))</xm:f>
            <xm:f>$B$51</xm:f>
            <x14:dxf>
              <fill>
                <patternFill>
                  <bgColor rgb="FF00B050"/>
                </patternFill>
              </fill>
            </x14:dxf>
          </x14:cfRule>
          <xm:sqref>C5</xm:sqref>
        </x14:conditionalFormatting>
        <x14:conditionalFormatting xmlns:xm="http://schemas.microsoft.com/office/excel/2006/main">
          <x14:cfRule type="containsText" priority="80" operator="containsText" id="{3F353CE3-328C-43A4-BE50-50002377AEAB}">
            <xm:f>NOT(ISERROR(SEARCH($B$51,C7)))</xm:f>
            <xm:f>$B$51</xm:f>
            <x14:dxf>
              <fill>
                <patternFill>
                  <bgColor rgb="FF00B050"/>
                </patternFill>
              </fill>
            </x14:dxf>
          </x14:cfRule>
          <xm:sqref>C7 C9 C11 C13</xm:sqref>
        </x14:conditionalFormatting>
        <x14:conditionalFormatting xmlns:xm="http://schemas.microsoft.com/office/excel/2006/main">
          <x14:cfRule type="containsText" priority="75" operator="containsText" id="{7FFA9D7B-F944-481C-9DE1-E542645FD355}">
            <xm:f>NOT(ISERROR(SEARCH($B$51,D5)))</xm:f>
            <xm:f>$B$51</xm:f>
            <x14:dxf>
              <fill>
                <patternFill>
                  <bgColor rgb="FF00B050"/>
                </patternFill>
              </fill>
            </x14:dxf>
          </x14:cfRule>
          <xm:sqref>D5 D7 D9</xm:sqref>
        </x14:conditionalFormatting>
        <x14:conditionalFormatting xmlns:xm="http://schemas.microsoft.com/office/excel/2006/main">
          <x14:cfRule type="containsText" priority="70" operator="containsText" id="{7862B77A-D170-4996-B7B2-3A11E5F1B78B}">
            <xm:f>NOT(ISERROR(SEARCH($B$51,D13)))</xm:f>
            <xm:f>$B$51</xm:f>
            <x14:dxf>
              <fill>
                <patternFill>
                  <bgColor rgb="FF00B050"/>
                </patternFill>
              </fill>
            </x14:dxf>
          </x14:cfRule>
          <xm:sqref>D13</xm:sqref>
        </x14:conditionalFormatting>
        <x14:conditionalFormatting xmlns:xm="http://schemas.microsoft.com/office/excel/2006/main">
          <x14:cfRule type="containsText" priority="65" operator="containsText" id="{F8299906-2711-4AA5-9CA2-09C47FACD243}">
            <xm:f>NOT(ISERROR(SEARCH($B$51,E9)))</xm:f>
            <xm:f>$B$51</xm:f>
            <x14:dxf>
              <fill>
                <patternFill>
                  <bgColor rgb="FF00B050"/>
                </patternFill>
              </fill>
            </x14:dxf>
          </x14:cfRule>
          <xm:sqref>E9 E11 E13</xm:sqref>
        </x14:conditionalFormatting>
        <x14:conditionalFormatting xmlns:xm="http://schemas.microsoft.com/office/excel/2006/main">
          <x14:cfRule type="containsText" priority="60" operator="containsText" id="{0466B87E-C45C-4CA2-9B8F-6CC6897363AC}">
            <xm:f>NOT(ISERROR(SEARCH($B$51,E5)))</xm:f>
            <xm:f>$B$51</xm:f>
            <x14:dxf>
              <fill>
                <patternFill>
                  <bgColor rgb="FF00B050"/>
                </patternFill>
              </fill>
            </x14:dxf>
          </x14:cfRule>
          <xm:sqref>E5</xm:sqref>
        </x14:conditionalFormatting>
        <x14:conditionalFormatting xmlns:xm="http://schemas.microsoft.com/office/excel/2006/main">
          <x14:cfRule type="containsText" priority="55" operator="containsText" id="{CF0F77E7-EC57-4129-A2A0-01556841709E}">
            <xm:f>NOT(ISERROR(SEARCH($B$51,F5)))</xm:f>
            <xm:f>$B$51</xm:f>
            <x14:dxf>
              <fill>
                <patternFill>
                  <bgColor rgb="FF00B050"/>
                </patternFill>
              </fill>
            </x14:dxf>
          </x14:cfRule>
          <xm:sqref>F5 F7 F9 F11 F13</xm:sqref>
        </x14:conditionalFormatting>
        <x14:conditionalFormatting xmlns:xm="http://schemas.microsoft.com/office/excel/2006/main">
          <x14:cfRule type="containsText" priority="35" operator="containsText" id="{C694A82D-99D4-4AF9-BCCC-3801E32D834D}">
            <xm:f>NOT(ISERROR(SEARCH($B$51,E7)))</xm:f>
            <xm:f>$B$51</xm:f>
            <x14:dxf>
              <fill>
                <patternFill>
                  <bgColor rgb="FF00B050"/>
                </patternFill>
              </fill>
            </x14:dxf>
          </x14:cfRule>
          <xm:sqref>E7</xm:sqref>
        </x14:conditionalFormatting>
        <x14:conditionalFormatting xmlns:xm="http://schemas.microsoft.com/office/excel/2006/main">
          <x14:cfRule type="containsText" priority="30" operator="containsText" id="{76DEDDC0-A7D3-44EF-882D-4CDC7748B3B4}">
            <xm:f>NOT(ISERROR(SEARCH($B$51,D11)))</xm:f>
            <xm:f>$B$51</xm:f>
            <x14:dxf>
              <fill>
                <patternFill>
                  <bgColor rgb="FF00B050"/>
                </patternFill>
              </fill>
            </x14:dxf>
          </x14:cfRule>
          <xm:sqref>D11</xm:sqref>
        </x14:conditionalFormatting>
        <x14:conditionalFormatting xmlns:xm="http://schemas.microsoft.com/office/excel/2006/main">
          <x14:cfRule type="containsText" priority="25" operator="containsText" id="{85CBCDE1-FF7B-478A-9A11-72B7FF862F90}">
            <xm:f>NOT(ISERROR(SEARCH($B$51,G11)))</xm:f>
            <xm:f>$B$51</xm:f>
            <x14:dxf>
              <fill>
                <patternFill>
                  <bgColor rgb="FF00B050"/>
                </patternFill>
              </fill>
            </x14:dxf>
          </x14:cfRule>
          <xm:sqref>G11</xm:sqref>
        </x14:conditionalFormatting>
        <x14:conditionalFormatting xmlns:xm="http://schemas.microsoft.com/office/excel/2006/main">
          <x14:cfRule type="containsText" priority="20" operator="containsText" id="{1751EF22-BF32-497F-9FA3-F9D1220DD347}">
            <xm:f>NOT(ISERROR(SEARCH($B$51,G13)))</xm:f>
            <xm:f>$B$51</xm:f>
            <x14:dxf>
              <fill>
                <patternFill>
                  <bgColor rgb="FF00B050"/>
                </patternFill>
              </fill>
            </x14:dxf>
          </x14:cfRule>
          <xm:sqref>G13</xm:sqref>
        </x14:conditionalFormatting>
        <x14:conditionalFormatting xmlns:xm="http://schemas.microsoft.com/office/excel/2006/main">
          <x14:cfRule type="containsText" priority="15" operator="containsText" id="{6D78E4DD-C790-4C27-A695-FE437ECA7BED}">
            <xm:f>NOT(ISERROR(SEARCH($B$51,G5)))</xm:f>
            <xm:f>$B$51</xm:f>
            <x14:dxf>
              <fill>
                <patternFill>
                  <bgColor rgb="FF00B050"/>
                </patternFill>
              </fill>
            </x14:dxf>
          </x14:cfRule>
          <xm:sqref>G5</xm:sqref>
        </x14:conditionalFormatting>
        <x14:conditionalFormatting xmlns:xm="http://schemas.microsoft.com/office/excel/2006/main">
          <x14:cfRule type="containsText" priority="10" operator="containsText" id="{067DEC6C-2DA7-4382-846A-82AD46655BFC}">
            <xm:f>NOT(ISERROR(SEARCH($B$51,G7)))</xm:f>
            <xm:f>$B$51</xm:f>
            <x14:dxf>
              <fill>
                <patternFill>
                  <bgColor rgb="FF00B050"/>
                </patternFill>
              </fill>
            </x14:dxf>
          </x14:cfRule>
          <xm:sqref>G7</xm:sqref>
        </x14:conditionalFormatting>
        <x14:conditionalFormatting xmlns:xm="http://schemas.microsoft.com/office/excel/2006/main">
          <x14:cfRule type="containsText" priority="5" operator="containsText" id="{02FB6FAA-1A53-4A8B-A1FC-10AC20FF5B10}">
            <xm:f>NOT(ISERROR(SEARCH($B$51,G9)))</xm:f>
            <xm:f>$B$51</xm:f>
            <x14:dxf>
              <fill>
                <patternFill>
                  <bgColor rgb="FF00B050"/>
                </patternFill>
              </fill>
            </x14:dxf>
          </x14:cfRule>
          <xm:sqref>G9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'C:\Users\mafe2\Downloads\[EVALUACION_FINAL_TECNICA_FDLCB-SASI-001-2024_LOTE 2.xlsx]EXPERIENCIA LOTE 2'!#REF!</xm:f>
          </x14:formula1>
          <xm:sqref>C5:G5 C9:G9 C13:G13 C7:G7 C11 E11:F11</xm:sqref>
        </x14:dataValidation>
        <x14:dataValidation type="list" allowBlank="1" showInputMessage="1" showErrorMessage="1" xr:uid="{00000000-0002-0000-0500-000001000000}">
          <x14:formula1>
            <xm:f>'[EVALUACION_FINAL_TECNICA_FDLCB-SASI-001-2024_LOTE 2 (1).xlsx]EXPERIENCIA LOTE 2'!#REF!</xm:f>
          </x14:formula1>
          <xm:sqref>D11 G11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VERIFICACION EXPERIENCIA</vt:lpstr>
      <vt:lpstr>EXPERIENCIA GENERAL</vt:lpstr>
      <vt:lpstr>FORMATO EXP. HABILITANTE </vt:lpstr>
      <vt:lpstr>VERIFICACIÓN CAPACIDAD TÉCNICA</vt:lpstr>
      <vt:lpstr>FORMATO. BUENAS PRAC. AMBIENT</vt:lpstr>
      <vt:lpstr>CONSOLIDADO TÉCNICO-FINAL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Deyanira Lorena Inchima Chantre</cp:lastModifiedBy>
  <cp:revision/>
  <dcterms:created xsi:type="dcterms:W3CDTF">2023-09-07T19:18:38Z</dcterms:created>
  <dcterms:modified xsi:type="dcterms:W3CDTF">2024-12-22T21:01:28Z</dcterms:modified>
  <cp:category/>
  <cp:contentStatus/>
</cp:coreProperties>
</file>