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LCALDIA LOCAL\CONTRATACION 2024\SAMC-LOC3-004-2024 VIAS\MODIFICATORIO VIAS\"/>
    </mc:Choice>
  </mc:AlternateContent>
  <xr:revisionPtr revIDLastSave="0" documentId="8_{38D6528B-051C-418B-8472-58F4F754108C}" xr6:coauthVersionLast="47" xr6:coauthVersionMax="47" xr10:uidLastSave="{00000000-0000-0000-0000-000000000000}"/>
  <bookViews>
    <workbookView xWindow="-120" yWindow="-120" windowWidth="20730" windowHeight="11040" xr2:uid="{4A67E75A-5904-459C-842A-5C7DC97F9CF7}"/>
  </bookViews>
  <sheets>
    <sheet name="CUADRO RESUMEN" sheetId="3" r:id="rId1"/>
    <sheet name="EL EDUCADOR" sheetId="1" r:id="rId2"/>
    <sheet name="SAN PEDRO MARTIR" sheetId="2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" i="3" l="1"/>
  <c r="I13" i="3"/>
  <c r="I14" i="3"/>
  <c r="S20" i="1"/>
  <c r="T20" i="1" s="1"/>
  <c r="S24" i="1"/>
  <c r="T24" i="1" s="1"/>
  <c r="K15" i="3"/>
  <c r="K13" i="3"/>
  <c r="K12" i="3"/>
  <c r="K11" i="3"/>
  <c r="R42" i="2"/>
  <c r="O35" i="2"/>
  <c r="O22" i="2"/>
  <c r="O18" i="2"/>
  <c r="O17" i="2"/>
  <c r="R36" i="2"/>
  <c r="R33" i="2"/>
  <c r="R34" i="2"/>
  <c r="R35" i="2"/>
  <c r="R32" i="2"/>
  <c r="R30" i="2"/>
  <c r="R26" i="2"/>
  <c r="R27" i="2"/>
  <c r="R28" i="2"/>
  <c r="R29" i="2"/>
  <c r="R25" i="2"/>
  <c r="R23" i="2"/>
  <c r="R18" i="2"/>
  <c r="R19" i="2"/>
  <c r="R20" i="2"/>
  <c r="R21" i="2"/>
  <c r="R22" i="2"/>
  <c r="R17" i="2"/>
  <c r="R15" i="2"/>
  <c r="R12" i="2"/>
  <c r="R13" i="2"/>
  <c r="R14" i="2"/>
  <c r="R11" i="2"/>
  <c r="R9" i="2"/>
  <c r="R8" i="2"/>
  <c r="L35" i="2"/>
  <c r="L34" i="2"/>
  <c r="L33" i="2"/>
  <c r="L32" i="2"/>
  <c r="L36" i="2" s="1"/>
  <c r="L29" i="2"/>
  <c r="L28" i="2"/>
  <c r="L27" i="2"/>
  <c r="L26" i="2"/>
  <c r="L25" i="2"/>
  <c r="L30" i="2" s="1"/>
  <c r="L22" i="2"/>
  <c r="L21" i="2"/>
  <c r="L20" i="2"/>
  <c r="L19" i="2"/>
  <c r="L18" i="2"/>
  <c r="L17" i="2"/>
  <c r="L24" i="2" s="1"/>
  <c r="L14" i="2"/>
  <c r="L13" i="2"/>
  <c r="L12" i="2"/>
  <c r="L11" i="2"/>
  <c r="L15" i="2" s="1"/>
  <c r="L9" i="2"/>
  <c r="L8" i="2"/>
  <c r="Q24" i="1"/>
  <c r="Q20" i="1"/>
  <c r="Q19" i="1"/>
  <c r="T38" i="1"/>
  <c r="T35" i="1"/>
  <c r="T36" i="1"/>
  <c r="T37" i="1"/>
  <c r="T34" i="1"/>
  <c r="T32" i="1"/>
  <c r="T28" i="1"/>
  <c r="T29" i="1"/>
  <c r="T30" i="1"/>
  <c r="T31" i="1"/>
  <c r="T27" i="1"/>
  <c r="T21" i="1"/>
  <c r="T22" i="1"/>
  <c r="T23" i="1"/>
  <c r="T19" i="1"/>
  <c r="T17" i="1"/>
  <c r="T14" i="1"/>
  <c r="T15" i="1"/>
  <c r="T16" i="1"/>
  <c r="T13" i="1"/>
  <c r="T11" i="1"/>
  <c r="T10" i="1"/>
  <c r="N37" i="1"/>
  <c r="N36" i="1"/>
  <c r="N35" i="1"/>
  <c r="N34" i="1"/>
  <c r="N38" i="1" s="1"/>
  <c r="N31" i="1"/>
  <c r="N30" i="1"/>
  <c r="N29" i="1"/>
  <c r="N28" i="1"/>
  <c r="N27" i="1"/>
  <c r="N32" i="1" s="1"/>
  <c r="N24" i="1"/>
  <c r="N23" i="1"/>
  <c r="N22" i="1"/>
  <c r="N21" i="1"/>
  <c r="N20" i="1"/>
  <c r="N19" i="1"/>
  <c r="N26" i="1" s="1"/>
  <c r="N16" i="1"/>
  <c r="N15" i="1"/>
  <c r="N14" i="1"/>
  <c r="N13" i="1"/>
  <c r="N17" i="1" s="1"/>
  <c r="N10" i="1"/>
  <c r="N11" i="1" s="1"/>
  <c r="T25" i="1" l="1"/>
  <c r="T44" i="1" s="1"/>
  <c r="K14" i="3" s="1"/>
  <c r="K16" i="3" s="1"/>
  <c r="L42" i="2"/>
  <c r="N44" i="1"/>
</calcChain>
</file>

<file path=xl/sharedStrings.xml><?xml version="1.0" encoding="utf-8"?>
<sst xmlns="http://schemas.openxmlformats.org/spreadsheetml/2006/main" count="169" uniqueCount="75">
  <si>
    <t>EL EDUCADOR</t>
  </si>
  <si>
    <t xml:space="preserve">NOMBRE DEL PROYECTO CALLE 4E ENTRE CRA 75, 76 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</si>
  <si>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</si>
  <si>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</si>
  <si>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</si>
  <si>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</si>
  <si>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</si>
  <si>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</si>
  <si>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</si>
  <si>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</si>
  <si>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</si>
  <si>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</si>
  <si>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1,0 PRELIMINARES</t>
  </si>
  <si>
    <t>Trazado, localizacion y Replanteo.</t>
  </si>
  <si>
    <t>m2</t>
  </si>
  <si>
    <t>Subtotal</t>
  </si>
  <si>
    <t>2,0 DEMOLICIONES</t>
  </si>
  <si>
    <t>Demolición de placa pavimento, espesor variable, incluye retiro y disposición final de material a sitio autorización por la Autoridad Ambiental</t>
  </si>
  <si>
    <t>Demolición de andenes, incluye retiro y disposición final de material a sitio autorizado por la Autoridad Ambiental</t>
  </si>
  <si>
    <t>Demolición de cunetas, incluye retiro y disposición final de material a sitio autorización por la Autoridad Ambiental</t>
  </si>
  <si>
    <t>ml</t>
  </si>
  <si>
    <t>Demolición de bordillos, incluye retiro y disposición final de material a sitio autorización por la Autoridad Ambiental</t>
  </si>
  <si>
    <t>3,0 MOVIMIENTO DE TIERRA</t>
  </si>
  <si>
    <t>Excavación y conformación de la subrasante</t>
  </si>
  <si>
    <t>m3</t>
  </si>
  <si>
    <t>Excavación manual en zona de andenes</t>
  </si>
  <si>
    <t>Relleno material seleccionado zona de andenes</t>
  </si>
  <si>
    <t>Suministro e Instalacion de Geotextil T-1700</t>
  </si>
  <si>
    <t>Suministro e Colocacion de Material Tipo Sub Base con Triturado Calizo. E=30 cms</t>
  </si>
  <si>
    <t>Cargue, transporte y disposición final de material sobrante en sitio autorizado por la autoridad ambiental</t>
  </si>
  <si>
    <t>4,0 PAVIMENTOS</t>
  </si>
  <si>
    <t>Suministro y Colocacion de Pavimento en Concreto MR-42, e=20cms. Incluye Acero de Transferencia, canastillas, acero de refuerzo</t>
  </si>
  <si>
    <t>Corte y Sello de Juntas.</t>
  </si>
  <si>
    <t>Elaboracion de Bordillos en Concreto 3000psi. Incluye Acero.</t>
  </si>
  <si>
    <t>Elaboracion de Andenes en Concreto 3000psi. Incluye Adecuacion de Terreno y Refuerzo.</t>
  </si>
  <si>
    <t>Acero de refuerzo en placas especiales</t>
  </si>
  <si>
    <t>kg</t>
  </si>
  <si>
    <t xml:space="preserve">5,0 REPOSION DE ELEMENTOS CONSTRUCTIVOS DE LAS REDES DE SERVICIOS PUBLICOS DE GAS, ALCANTARILLADO Y TELECOMUNICACIONES </t>
  </si>
  <si>
    <t>Nivelacion y recostruccion de camaras de inspeccion</t>
  </si>
  <si>
    <t>und</t>
  </si>
  <si>
    <t>Insp. Reubicacion acometida alcantarillado y acueducto</t>
  </si>
  <si>
    <t xml:space="preserve">Reubicacion de registro sanitario domiciliario </t>
  </si>
  <si>
    <t>Nivelacion y recostruccion de tapa de registro domiciario</t>
  </si>
  <si>
    <t xml:space="preserve">SUBTOTAL OBRAS </t>
  </si>
  <si>
    <t>SUBTOTAL OBRAS (INCLUYE IVA)</t>
  </si>
  <si>
    <t>CANTIDADES CONTRACTUALES</t>
  </si>
  <si>
    <t>CANTIDADES</t>
  </si>
  <si>
    <t>MAYORES (+)</t>
  </si>
  <si>
    <t>MENORES (-)</t>
  </si>
  <si>
    <t xml:space="preserve">VALORES </t>
  </si>
  <si>
    <t>MENORES(-)</t>
  </si>
  <si>
    <t>VALOR PARCIAL</t>
  </si>
  <si>
    <t>CONDICIONES ACTUALIZADAS</t>
  </si>
  <si>
    <t>SUBTOTAL OBRA</t>
  </si>
  <si>
    <t>SAN PEDRO MARTIR</t>
  </si>
  <si>
    <t>NOMBRE DEL PROYECTO CRA 68A ENTRE CALLES 15, 14, 13 Y EMPALME CON PAVIMENTO EXISTENTE</t>
  </si>
  <si>
    <t>SUBTOTAL</t>
  </si>
  <si>
    <t>VALORES</t>
  </si>
  <si>
    <t xml:space="preserve">ALCALDIA INDUSTRIAL Y DE LA BAHIA </t>
  </si>
  <si>
    <t xml:space="preserve">PROPUESTA ECONOMICA </t>
  </si>
  <si>
    <t>ITEM</t>
  </si>
  <si>
    <t>VIAS</t>
  </si>
  <si>
    <t>VALOR</t>
  </si>
  <si>
    <t>LUGAR</t>
  </si>
  <si>
    <t>VIA ACCESOS VEREDA EL RECREO</t>
  </si>
  <si>
    <t>VEREDA EL RECREO</t>
  </si>
  <si>
    <t xml:space="preserve"> VIA ACCESOS CORREGIMIENTO BAJO DEL TIGRE Y CONCORDIA</t>
  </si>
  <si>
    <t>VEREDA BAJOS DEL TIGRE</t>
  </si>
  <si>
    <t xml:space="preserve"> CRA 68A ENTRE CALLES 15, 14, 13 Y EMPALME CON PAVIMENTO EXISTENTE</t>
  </si>
  <si>
    <t xml:space="preserve">CALLE 4E ENTRE CRA 75, 76 </t>
  </si>
  <si>
    <t>CRA  8 ENTRE CALLE 17 Y CALLE 18</t>
  </si>
  <si>
    <t>PASACABALLOS</t>
  </si>
  <si>
    <t>TOTAL</t>
  </si>
  <si>
    <t>VALOR MAYOR (+)</t>
  </si>
  <si>
    <t>VALOR MENOR (-)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</si>
</sst>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164" formatCode="&quot;$&quot;\ #,##0.00_);\(&quot;$&quot;\ #,##0.00\)"/>
    <numFmt numFmtId="165" formatCode="&quot;$&quot;\ #,##0.00"/>
    <numFmt numFmtId="166" formatCode="_-[$$-240A]* #,##0.00_-;\-[$$-240A]* #,##0.00_-;_-[$$-240A]* &quot;-&quot;??_-;_-@"/>
    <numFmt numFmtId="167" formatCode="_-[$$-240A]\ * #,##0.00_ ;_-[$$-240A]\ * \-#,##0.00\ ;_-[$$-240A]\ * &quot;-&quot;??_ ;_-@_ "/>
    <numFmt numFmtId="168" formatCode="_([$$-240A]\ * #,##0.00_);_([$$-240A]\ * \(#,##0.00\);_([$$-240A]\ * &quot;-&quot;??_);_(@_)"/>
    <numFmt numFmtId="169" formatCode="0.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theme="1"/>
      <name val="Arial Narrow"/>
      <family val="2"/>
    </font>
    <font>
      <sz val="10"/>
      <name val="Arial"/>
      <family val="2"/>
    </font>
    <font>
      <sz val="12"/>
      <color theme="1"/>
      <name val="Arial Narrow"/>
      <family val="2"/>
    </font>
    <font>
      <sz val="11"/>
      <color theme="1"/>
      <name val="Arial"/>
      <family val="2"/>
    </font>
    <font>
      <b/>
      <sz val="12"/>
      <color rgb="FFFF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7F7F7F"/>
        <bgColor rgb="FF7F7F7F"/>
      </patternFill>
    </fill>
    <fill>
      <patternFill patternType="solid">
        <fgColor theme="0"/>
        <bgColor theme="0"/>
      </patternFill>
    </fill>
    <fill>
      <patternFill patternType="solid">
        <fgColor theme="2" tint="-0.499984740745262"/>
        <bgColor rgb="FF7F7F7F"/>
      </patternFill>
    </fill>
    <fill>
      <patternFill patternType="solid">
        <fgColor theme="1" tint="0.499984740745262"/>
        <bgColor rgb="FF7F7F7F"/>
      </patternFill>
    </fill>
    <fill>
      <patternFill patternType="solid">
        <fgColor theme="1" tint="0.499984740745262"/>
        <bgColor indexed="64"/>
      </patternFill>
    </fill>
  </fills>
  <borders count="15"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6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right" vertical="center"/>
    </xf>
    <xf numFmtId="167" fontId="4" fillId="0" borderId="0" xfId="0" applyNumberFormat="1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3" xfId="0" applyFont="1" applyBorder="1" applyAlignment="1">
      <alignment horizontal="right" vertical="center"/>
    </xf>
    <xf numFmtId="168" fontId="6" fillId="0" borderId="7" xfId="0" applyNumberFormat="1" applyFont="1" applyBorder="1" applyAlignment="1">
      <alignment vertical="center"/>
    </xf>
    <xf numFmtId="0" fontId="6" fillId="0" borderId="8" xfId="0" applyFont="1" applyBorder="1" applyAlignment="1">
      <alignment horizontal="left" vertical="center"/>
    </xf>
    <xf numFmtId="169" fontId="6" fillId="0" borderId="9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horizontal="right" vertical="center"/>
    </xf>
    <xf numFmtId="168" fontId="6" fillId="0" borderId="11" xfId="0" applyNumberFormat="1" applyFont="1" applyBorder="1" applyAlignment="1">
      <alignment vertical="center"/>
    </xf>
    <xf numFmtId="9" fontId="6" fillId="0" borderId="9" xfId="0" applyNumberFormat="1" applyFont="1" applyBorder="1" applyAlignment="1">
      <alignment horizontal="center" vertical="center"/>
    </xf>
    <xf numFmtId="168" fontId="6" fillId="0" borderId="9" xfId="0" applyNumberFormat="1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168" fontId="4" fillId="0" borderId="11" xfId="0" applyNumberFormat="1" applyFont="1" applyBorder="1" applyAlignment="1">
      <alignment vertical="center"/>
    </xf>
    <xf numFmtId="0" fontId="4" fillId="0" borderId="12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vertical="center"/>
    </xf>
    <xf numFmtId="0" fontId="4" fillId="3" borderId="12" xfId="0" applyFont="1" applyFill="1" applyBorder="1" applyAlignment="1">
      <alignment vertical="center" wrapText="1"/>
    </xf>
    <xf numFmtId="0" fontId="6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/>
    </xf>
    <xf numFmtId="4" fontId="7" fillId="0" borderId="12" xfId="0" applyNumberFormat="1" applyFont="1" applyBorder="1" applyAlignment="1">
      <alignment vertical="center" wrapText="1"/>
    </xf>
    <xf numFmtId="164" fontId="7" fillId="0" borderId="12" xfId="0" applyNumberFormat="1" applyFont="1" applyBorder="1" applyAlignment="1">
      <alignment horizontal="right" vertical="center" wrapText="1"/>
    </xf>
    <xf numFmtId="0" fontId="6" fillId="0" borderId="12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 wrapText="1"/>
    </xf>
    <xf numFmtId="4" fontId="6" fillId="0" borderId="12" xfId="0" applyNumberFormat="1" applyFont="1" applyBorder="1" applyAlignment="1">
      <alignment vertical="center" wrapText="1"/>
    </xf>
    <xf numFmtId="164" fontId="6" fillId="0" borderId="12" xfId="0" applyNumberFormat="1" applyFont="1" applyBorder="1" applyAlignment="1">
      <alignment horizontal="right" vertical="center" wrapText="1"/>
    </xf>
    <xf numFmtId="165" fontId="4" fillId="0" borderId="12" xfId="0" applyNumberFormat="1" applyFont="1" applyBorder="1" applyAlignment="1">
      <alignment horizontal="right" vertical="center"/>
    </xf>
    <xf numFmtId="0" fontId="4" fillId="5" borderId="12" xfId="0" applyFont="1" applyFill="1" applyBorder="1" applyAlignment="1">
      <alignment vertical="center"/>
    </xf>
    <xf numFmtId="0" fontId="6" fillId="0" borderId="12" xfId="0" applyFont="1" applyBorder="1"/>
    <xf numFmtId="0" fontId="6" fillId="0" borderId="12" xfId="0" applyFont="1" applyBorder="1" applyAlignment="1">
      <alignment horizontal="center"/>
    </xf>
    <xf numFmtId="0" fontId="6" fillId="0" borderId="12" xfId="0" applyFont="1" applyBorder="1" applyAlignment="1">
      <alignment wrapText="1"/>
    </xf>
    <xf numFmtId="164" fontId="4" fillId="5" borderId="12" xfId="0" applyNumberFormat="1" applyFont="1" applyFill="1" applyBorder="1" applyAlignment="1">
      <alignment vertical="center"/>
    </xf>
    <xf numFmtId="2" fontId="6" fillId="0" borderId="12" xfId="0" applyNumberFormat="1" applyFont="1" applyBorder="1" applyAlignment="1">
      <alignment horizontal="center" vertical="center"/>
    </xf>
    <xf numFmtId="166" fontId="4" fillId="3" borderId="12" xfId="0" applyNumberFormat="1" applyFont="1" applyFill="1" applyBorder="1" applyAlignment="1">
      <alignment vertical="center"/>
    </xf>
    <xf numFmtId="0" fontId="2" fillId="0" borderId="0" xfId="0" applyFont="1"/>
    <xf numFmtId="0" fontId="4" fillId="6" borderId="12" xfId="0" applyFont="1" applyFill="1" applyBorder="1" applyAlignment="1">
      <alignment vertical="center"/>
    </xf>
    <xf numFmtId="0" fontId="2" fillId="0" borderId="12" xfId="0" applyFont="1" applyBorder="1"/>
    <xf numFmtId="0" fontId="0" fillId="7" borderId="12" xfId="0" applyFill="1" applyBorder="1"/>
    <xf numFmtId="0" fontId="0" fillId="0" borderId="12" xfId="0" applyBorder="1"/>
    <xf numFmtId="165" fontId="0" fillId="0" borderId="12" xfId="0" applyNumberFormat="1" applyBorder="1"/>
    <xf numFmtId="165" fontId="2" fillId="0" borderId="12" xfId="0" applyNumberFormat="1" applyFont="1" applyBorder="1"/>
    <xf numFmtId="166" fontId="4" fillId="3" borderId="2" xfId="0" applyNumberFormat="1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164" fontId="7" fillId="0" borderId="13" xfId="0" applyNumberFormat="1" applyFont="1" applyBorder="1" applyAlignment="1">
      <alignment horizontal="right" vertical="center" wrapText="1"/>
    </xf>
    <xf numFmtId="165" fontId="4" fillId="0" borderId="13" xfId="0" applyNumberFormat="1" applyFont="1" applyBorder="1" applyAlignment="1">
      <alignment horizontal="right" vertical="center"/>
    </xf>
    <xf numFmtId="0" fontId="4" fillId="5" borderId="13" xfId="0" applyFont="1" applyFill="1" applyBorder="1" applyAlignment="1">
      <alignment vertical="center"/>
    </xf>
    <xf numFmtId="164" fontId="4" fillId="5" borderId="13" xfId="0" applyNumberFormat="1" applyFont="1" applyFill="1" applyBorder="1" applyAlignment="1">
      <alignment vertical="center"/>
    </xf>
    <xf numFmtId="4" fontId="0" fillId="0" borderId="12" xfId="0" applyNumberFormat="1" applyBorder="1"/>
    <xf numFmtId="44" fontId="0" fillId="0" borderId="12" xfId="1" applyFont="1" applyBorder="1"/>
    <xf numFmtId="0" fontId="0" fillId="0" borderId="14" xfId="0" applyBorder="1"/>
    <xf numFmtId="44" fontId="0" fillId="0" borderId="12" xfId="0" applyNumberFormat="1" applyBorder="1"/>
    <xf numFmtId="44" fontId="2" fillId="0" borderId="12" xfId="0" applyNumberFormat="1" applyFont="1" applyBorder="1"/>
    <xf numFmtId="44" fontId="2" fillId="0" borderId="14" xfId="1" applyFont="1" applyBorder="1"/>
    <xf numFmtId="0" fontId="2" fillId="0" borderId="0" xfId="0" applyFont="1" applyAlignment="1">
      <alignment horizontal="center"/>
    </xf>
    <xf numFmtId="0" fontId="2" fillId="0" borderId="12" xfId="0" applyFont="1" applyBorder="1" applyAlignment="1">
      <alignment horizontal="center"/>
    </xf>
    <xf numFmtId="0" fontId="4" fillId="3" borderId="12" xfId="0" applyFont="1" applyFill="1" applyBorder="1" applyAlignment="1">
      <alignment horizontal="right" vertical="center"/>
    </xf>
    <xf numFmtId="0" fontId="5" fillId="0" borderId="12" xfId="0" applyFont="1" applyBorder="1"/>
    <xf numFmtId="0" fontId="6" fillId="0" borderId="5" xfId="0" applyFont="1" applyBorder="1" applyAlignment="1">
      <alignment horizontal="left" vertical="center" wrapText="1"/>
    </xf>
    <xf numFmtId="0" fontId="5" fillId="0" borderId="6" xfId="0" applyFont="1" applyBorder="1"/>
    <xf numFmtId="0" fontId="5" fillId="0" borderId="3" xfId="0" applyFont="1" applyBorder="1"/>
    <xf numFmtId="0" fontId="3" fillId="2" borderId="12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wrapText="1"/>
    </xf>
    <xf numFmtId="4" fontId="4" fillId="4" borderId="12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/>
    </xf>
    <xf numFmtId="0" fontId="5" fillId="0" borderId="2" xfId="0" applyFont="1" applyBorder="1"/>
    <xf numFmtId="0" fontId="5" fillId="0" borderId="4" xfId="0" applyFont="1" applyBorder="1"/>
    <xf numFmtId="0" fontId="0" fillId="0" borderId="12" xfId="0" applyBorder="1" applyAlignment="1">
      <alignment horizontal="center"/>
    </xf>
    <xf numFmtId="4" fontId="4" fillId="4" borderId="13" xfId="0" applyNumberFormat="1" applyFont="1" applyFill="1" applyBorder="1" applyAlignment="1">
      <alignment horizontal="center" vertical="center" wrapText="1"/>
    </xf>
    <xf numFmtId="0" fontId="5" fillId="0" borderId="13" xfId="0" applyFont="1" applyBorder="1"/>
    <xf numFmtId="44" fontId="0" fillId="0" borderId="0" xfId="0" applyNumberFormat="1"/>
  </cellXfs>
  <cellStyles count="3">
    <cellStyle name="Moneda" xfId="1" builtinId="4"/>
    <cellStyle name="Normal" xfId="0" builtinId="0"/>
    <cellStyle name="Normal 3 11" xfId="2" xr:uid="{8871A45A-4A16-4123-99A7-AA4664A4B9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15145-E69B-4B96-8981-AE24F4D69808}">
  <dimension ref="E7:K16"/>
  <sheetViews>
    <sheetView tabSelected="1" topLeftCell="F2" workbookViewId="0">
      <selection activeCell="J20" sqref="J20"/>
    </sheetView>
  </sheetViews>
  <sheetFormatPr baseColWidth="10" defaultRowHeight="15" x14ac:dyDescent="0.25"/>
  <cols>
    <col min="6" max="6" width="67" bestFit="1" customWidth="1"/>
    <col min="7" max="7" width="18.28515625" bestFit="1" customWidth="1"/>
    <col min="8" max="8" width="23.28515625" bestFit="1" customWidth="1"/>
    <col min="9" max="10" width="23.28515625" customWidth="1"/>
    <col min="11" max="11" width="27.5703125" bestFit="1" customWidth="1"/>
  </cols>
  <sheetData>
    <row r="7" spans="5:11" x14ac:dyDescent="0.25">
      <c r="F7" s="57" t="s">
        <v>58</v>
      </c>
      <c r="G7" s="57"/>
      <c r="H7" s="57"/>
      <c r="I7" s="57"/>
      <c r="J7" s="57"/>
      <c r="K7" s="57"/>
    </row>
    <row r="8" spans="5:11" x14ac:dyDescent="0.25">
      <c r="F8" s="57" t="s">
        <v>59</v>
      </c>
      <c r="G8" s="57"/>
      <c r="H8" s="57"/>
      <c r="I8" s="57"/>
      <c r="J8" s="57"/>
      <c r="K8" s="57"/>
    </row>
    <row r="10" spans="5:11" x14ac:dyDescent="0.25">
      <c r="E10" s="40" t="s">
        <v>60</v>
      </c>
      <c r="F10" s="40" t="s">
        <v>61</v>
      </c>
      <c r="G10" s="40" t="s">
        <v>62</v>
      </c>
      <c r="H10" s="40" t="s">
        <v>63</v>
      </c>
      <c r="I10" s="40" t="s">
        <v>73</v>
      </c>
      <c r="J10" s="40" t="s">
        <v>74</v>
      </c>
      <c r="K10" s="40" t="s">
        <v>52</v>
      </c>
    </row>
    <row r="11" spans="5:11" x14ac:dyDescent="0.25">
      <c r="E11" s="42">
        <v>1</v>
      </c>
      <c r="F11" s="42" t="s">
        <v>64</v>
      </c>
      <c r="G11" s="52">
        <v>293932965.65123343</v>
      </c>
      <c r="H11" s="42" t="s">
        <v>65</v>
      </c>
      <c r="I11" s="54"/>
      <c r="J11" s="42"/>
      <c r="K11" s="54">
        <f>+G11</f>
        <v>293932965.65123343</v>
      </c>
    </row>
    <row r="12" spans="5:11" x14ac:dyDescent="0.25">
      <c r="E12" s="42">
        <v>2</v>
      </c>
      <c r="F12" s="42" t="s">
        <v>66</v>
      </c>
      <c r="G12" s="52">
        <v>217713260.63499999</v>
      </c>
      <c r="H12" s="42" t="s">
        <v>67</v>
      </c>
      <c r="I12" s="54"/>
      <c r="J12" s="42"/>
      <c r="K12" s="54">
        <f>+G12</f>
        <v>217713260.63499999</v>
      </c>
    </row>
    <row r="13" spans="5:11" x14ac:dyDescent="0.25">
      <c r="E13" s="42">
        <v>3</v>
      </c>
      <c r="F13" s="42" t="s">
        <v>68</v>
      </c>
      <c r="G13" s="52">
        <v>394798852.22958767</v>
      </c>
      <c r="H13" s="42" t="s">
        <v>54</v>
      </c>
      <c r="I13" s="54">
        <f t="shared" ref="I13:I14" si="0">+K13-G13</f>
        <v>19193542.550000012</v>
      </c>
      <c r="J13" s="42"/>
      <c r="K13" s="52">
        <f>+'SAN PEDRO MARTIR'!R42</f>
        <v>413992394.77958769</v>
      </c>
    </row>
    <row r="14" spans="5:11" x14ac:dyDescent="0.25">
      <c r="E14" s="42">
        <v>4</v>
      </c>
      <c r="F14" s="42" t="s">
        <v>69</v>
      </c>
      <c r="G14" s="52">
        <v>169936641.88985276</v>
      </c>
      <c r="H14" s="42" t="s">
        <v>0</v>
      </c>
      <c r="I14" s="54">
        <f t="shared" si="0"/>
        <v>11636776.67294997</v>
      </c>
      <c r="J14" s="42"/>
      <c r="K14" s="52">
        <f>+'EL EDUCADOR'!T44</f>
        <v>181573418.56280273</v>
      </c>
    </row>
    <row r="15" spans="5:11" x14ac:dyDescent="0.25">
      <c r="E15" s="42">
        <v>5</v>
      </c>
      <c r="F15" s="42" t="s">
        <v>70</v>
      </c>
      <c r="G15" s="52">
        <v>192785517.54309261</v>
      </c>
      <c r="H15" s="42" t="s">
        <v>71</v>
      </c>
      <c r="I15" s="54"/>
      <c r="J15" s="42"/>
      <c r="K15" s="54">
        <f>+G15</f>
        <v>192785517.54309261</v>
      </c>
    </row>
    <row r="16" spans="5:11" x14ac:dyDescent="0.25">
      <c r="F16" s="53" t="s">
        <v>72</v>
      </c>
      <c r="G16" s="56">
        <v>1269167237.9487667</v>
      </c>
      <c r="I16" s="76">
        <f>SUM(I13:I15)</f>
        <v>30830319.222949982</v>
      </c>
      <c r="K16" s="55">
        <f>SUM(K11:K15)</f>
        <v>1299997557.1717167</v>
      </c>
    </row>
  </sheetData>
  <mergeCells count="2">
    <mergeCell ref="F7:K7"/>
    <mergeCell ref="F8:K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71BE4-4AEB-4704-AE27-D441E1B3DC57}">
  <dimension ref="F5:T45"/>
  <sheetViews>
    <sheetView topLeftCell="A16" workbookViewId="0">
      <selection activeCell="S21" sqref="S21"/>
    </sheetView>
  </sheetViews>
  <sheetFormatPr baseColWidth="10" defaultRowHeight="15" x14ac:dyDescent="0.25"/>
  <cols>
    <col min="10" max="10" width="49.85546875" customWidth="1"/>
    <col min="13" max="13" width="13.85546875" bestFit="1" customWidth="1"/>
    <col min="14" max="14" width="16.5703125" bestFit="1" customWidth="1"/>
    <col min="15" max="15" width="12.42578125" bestFit="1" customWidth="1"/>
    <col min="16" max="16" width="12.28515625" bestFit="1" customWidth="1"/>
    <col min="17" max="17" width="13.140625" bestFit="1" customWidth="1"/>
    <col min="18" max="18" width="11.85546875" bestFit="1" customWidth="1"/>
    <col min="19" max="19" width="12.28515625" customWidth="1"/>
    <col min="20" max="20" width="15.140625" bestFit="1" customWidth="1"/>
  </cols>
  <sheetData>
    <row r="5" spans="6:20" x14ac:dyDescent="0.25">
      <c r="F5" s="64" t="s">
        <v>0</v>
      </c>
      <c r="G5" s="64"/>
      <c r="H5" s="64"/>
      <c r="I5" s="64"/>
      <c r="J5" s="64"/>
      <c r="K5" s="64" t="s">
        <v>45</v>
      </c>
      <c r="L5" s="64"/>
      <c r="M5" s="64"/>
      <c r="N5" s="64"/>
    </row>
    <row r="6" spans="6:20" ht="15.75" x14ac:dyDescent="0.25">
      <c r="F6" s="65" t="s">
        <v>1</v>
      </c>
      <c r="G6" s="65"/>
      <c r="H6" s="65"/>
      <c r="I6" s="65"/>
      <c r="J6" s="65"/>
      <c r="K6" s="64"/>
      <c r="L6" s="64"/>
      <c r="M6" s="64"/>
      <c r="N6" s="64"/>
    </row>
    <row r="7" spans="6:20" x14ac:dyDescent="0.25">
      <c r="F7" s="66" t="s">
        <v>2</v>
      </c>
      <c r="G7" s="66" t="s">
        <v>3</v>
      </c>
      <c r="H7" s="67" t="s">
        <v>4</v>
      </c>
      <c r="I7" s="60"/>
      <c r="J7" s="66" t="s">
        <v>5</v>
      </c>
      <c r="K7" s="66" t="s">
        <v>6</v>
      </c>
      <c r="L7" s="66" t="s">
        <v>7</v>
      </c>
      <c r="M7" s="69" t="s">
        <v>8</v>
      </c>
      <c r="N7" s="69" t="s">
        <v>9</v>
      </c>
      <c r="O7" s="58" t="s">
        <v>46</v>
      </c>
      <c r="P7" s="58"/>
      <c r="Q7" s="58" t="s">
        <v>49</v>
      </c>
      <c r="R7" s="58"/>
      <c r="S7" s="58" t="s">
        <v>52</v>
      </c>
      <c r="T7" s="58"/>
    </row>
    <row r="8" spans="6:20" ht="31.5" x14ac:dyDescent="0.25">
      <c r="F8" s="60"/>
      <c r="G8" s="60"/>
      <c r="H8" s="18" t="s">
        <v>10</v>
      </c>
      <c r="I8" s="18" t="s">
        <v>11</v>
      </c>
      <c r="J8" s="68"/>
      <c r="K8" s="60"/>
      <c r="L8" s="60"/>
      <c r="M8" s="60"/>
      <c r="N8" s="60"/>
      <c r="O8" s="40" t="s">
        <v>47</v>
      </c>
      <c r="P8" s="40" t="s">
        <v>48</v>
      </c>
      <c r="Q8" s="40" t="s">
        <v>47</v>
      </c>
      <c r="R8" s="40" t="s">
        <v>50</v>
      </c>
      <c r="S8" s="40" t="s">
        <v>7</v>
      </c>
      <c r="T8" s="40" t="s">
        <v>51</v>
      </c>
    </row>
    <row r="9" spans="6:20" ht="15.75" x14ac:dyDescent="0.25">
      <c r="F9" s="19" t="s">
        <v>12</v>
      </c>
      <c r="G9" s="19"/>
      <c r="H9" s="19"/>
      <c r="I9" s="19"/>
      <c r="J9" s="20"/>
      <c r="K9" s="19"/>
      <c r="L9" s="19"/>
      <c r="M9" s="19"/>
      <c r="N9" s="39"/>
      <c r="O9" s="41"/>
      <c r="P9" s="41"/>
      <c r="Q9" s="41"/>
      <c r="R9" s="41"/>
      <c r="S9" s="41"/>
      <c r="T9" s="41"/>
    </row>
    <row r="10" spans="6:20" ht="15.75" x14ac:dyDescent="0.25">
      <c r="F10" s="21">
        <v>1.1000000000000001</v>
      </c>
      <c r="G10" s="21"/>
      <c r="H10" s="21"/>
      <c r="I10" s="21"/>
      <c r="J10" s="22" t="s">
        <v>13</v>
      </c>
      <c r="K10" s="23" t="s">
        <v>14</v>
      </c>
      <c r="L10" s="24">
        <v>251.99999999999997</v>
      </c>
      <c r="M10" s="25">
        <v>7554.95</v>
      </c>
      <c r="N10" s="25">
        <f>+L10*M10</f>
        <v>1903847.3999999997</v>
      </c>
      <c r="O10" s="42"/>
      <c r="P10" s="42"/>
      <c r="Q10" s="42"/>
      <c r="R10" s="42"/>
      <c r="S10" s="24">
        <v>251.99999999999997</v>
      </c>
      <c r="T10" s="43">
        <f>+S10*M10</f>
        <v>1903847.3999999997</v>
      </c>
    </row>
    <row r="11" spans="6:20" ht="15.75" x14ac:dyDescent="0.25">
      <c r="F11" s="26" t="s">
        <v>15</v>
      </c>
      <c r="G11" s="21"/>
      <c r="H11" s="21"/>
      <c r="I11" s="21"/>
      <c r="J11" s="27"/>
      <c r="K11" s="21"/>
      <c r="L11" s="28"/>
      <c r="M11" s="29"/>
      <c r="N11" s="30">
        <f>SUM(N10)</f>
        <v>1903847.3999999997</v>
      </c>
      <c r="O11" s="42"/>
      <c r="P11" s="42"/>
      <c r="Q11" s="42"/>
      <c r="R11" s="42"/>
      <c r="S11" s="42"/>
      <c r="T11" s="44">
        <f>SUM(T10)</f>
        <v>1903847.3999999997</v>
      </c>
    </row>
    <row r="12" spans="6:20" ht="15.75" x14ac:dyDescent="0.25">
      <c r="F12" s="19" t="s">
        <v>16</v>
      </c>
      <c r="G12" s="19"/>
      <c r="H12" s="19"/>
      <c r="I12" s="19"/>
      <c r="J12" s="20"/>
      <c r="K12" s="19"/>
      <c r="L12" s="19"/>
      <c r="M12" s="19"/>
      <c r="N12" s="31"/>
      <c r="O12" s="41"/>
      <c r="P12" s="41"/>
      <c r="Q12" s="41"/>
      <c r="R12" s="41"/>
      <c r="S12" s="41"/>
      <c r="T12" s="41"/>
    </row>
    <row r="13" spans="6:20" ht="47.25" x14ac:dyDescent="0.25">
      <c r="F13" s="23">
        <v>2.1</v>
      </c>
      <c r="G13" s="21"/>
      <c r="H13" s="21"/>
      <c r="I13" s="21"/>
      <c r="J13" s="27" t="s">
        <v>17</v>
      </c>
      <c r="K13" s="21" t="s">
        <v>14</v>
      </c>
      <c r="L13" s="28">
        <v>34</v>
      </c>
      <c r="M13" s="29">
        <v>113964.5</v>
      </c>
      <c r="N13" s="25">
        <f t="shared" ref="N13:N16" si="0">+L13*M13</f>
        <v>3874793</v>
      </c>
      <c r="O13" s="42"/>
      <c r="P13" s="42"/>
      <c r="Q13" s="42"/>
      <c r="R13" s="42"/>
      <c r="S13" s="28">
        <v>34</v>
      </c>
      <c r="T13" s="43">
        <f>+S13*M13</f>
        <v>3874793</v>
      </c>
    </row>
    <row r="14" spans="6:20" ht="47.25" x14ac:dyDescent="0.25">
      <c r="F14" s="23">
        <v>2.2000000000000002</v>
      </c>
      <c r="G14" s="21"/>
      <c r="H14" s="21"/>
      <c r="I14" s="21"/>
      <c r="J14" s="27" t="s">
        <v>18</v>
      </c>
      <c r="K14" s="21" t="s">
        <v>14</v>
      </c>
      <c r="L14" s="28">
        <v>70</v>
      </c>
      <c r="M14" s="29">
        <v>61680.404500000004</v>
      </c>
      <c r="N14" s="25">
        <f t="shared" si="0"/>
        <v>4317628.3150000004</v>
      </c>
      <c r="O14" s="42"/>
      <c r="P14" s="42"/>
      <c r="Q14" s="42"/>
      <c r="R14" s="42"/>
      <c r="S14" s="28">
        <v>70</v>
      </c>
      <c r="T14" s="43">
        <f t="shared" ref="T14:T16" si="1">+S14*M14</f>
        <v>4317628.3150000004</v>
      </c>
    </row>
    <row r="15" spans="6:20" ht="47.25" x14ac:dyDescent="0.25">
      <c r="F15" s="23">
        <v>2.2999999999999998</v>
      </c>
      <c r="G15" s="21"/>
      <c r="H15" s="21"/>
      <c r="I15" s="21"/>
      <c r="J15" s="27" t="s">
        <v>19</v>
      </c>
      <c r="K15" s="21" t="s">
        <v>20</v>
      </c>
      <c r="L15" s="28">
        <v>0</v>
      </c>
      <c r="M15" s="29">
        <v>24657.307999999997</v>
      </c>
      <c r="N15" s="25">
        <f t="shared" si="0"/>
        <v>0</v>
      </c>
      <c r="O15" s="42"/>
      <c r="P15" s="42"/>
      <c r="Q15" s="42"/>
      <c r="R15" s="42"/>
      <c r="S15" s="28">
        <v>0</v>
      </c>
      <c r="T15" s="43">
        <f t="shared" si="1"/>
        <v>0</v>
      </c>
    </row>
    <row r="16" spans="6:20" ht="47.25" x14ac:dyDescent="0.25">
      <c r="F16" s="23">
        <v>2.4</v>
      </c>
      <c r="G16" s="21"/>
      <c r="H16" s="21"/>
      <c r="I16" s="21"/>
      <c r="J16" s="27" t="s">
        <v>21</v>
      </c>
      <c r="K16" s="21" t="s">
        <v>20</v>
      </c>
      <c r="L16" s="28">
        <v>0</v>
      </c>
      <c r="M16" s="29">
        <v>38723.6005</v>
      </c>
      <c r="N16" s="25">
        <f t="shared" si="0"/>
        <v>0</v>
      </c>
      <c r="O16" s="42"/>
      <c r="P16" s="42"/>
      <c r="Q16" s="42"/>
      <c r="R16" s="42"/>
      <c r="S16" s="28">
        <v>0</v>
      </c>
      <c r="T16" s="43">
        <f t="shared" si="1"/>
        <v>0</v>
      </c>
    </row>
    <row r="17" spans="6:20" ht="15.75" x14ac:dyDescent="0.25">
      <c r="F17" s="26" t="s">
        <v>15</v>
      </c>
      <c r="G17" s="32"/>
      <c r="H17" s="33"/>
      <c r="I17" s="32"/>
      <c r="J17" s="34"/>
      <c r="K17" s="32"/>
      <c r="L17" s="28"/>
      <c r="M17" s="32"/>
      <c r="N17" s="30">
        <f>SUM(N13:N16)</f>
        <v>8192421.3150000004</v>
      </c>
      <c r="O17" s="42"/>
      <c r="P17" s="42"/>
      <c r="Q17" s="42"/>
      <c r="R17" s="42"/>
      <c r="S17" s="42"/>
      <c r="T17" s="44">
        <f>SUM(T13:T16)</f>
        <v>8192421.3150000004</v>
      </c>
    </row>
    <row r="18" spans="6:20" ht="15.75" x14ac:dyDescent="0.25">
      <c r="F18" s="19" t="s">
        <v>22</v>
      </c>
      <c r="G18" s="19"/>
      <c r="H18" s="19"/>
      <c r="I18" s="19"/>
      <c r="J18" s="20"/>
      <c r="K18" s="19"/>
      <c r="L18" s="19"/>
      <c r="M18" s="19"/>
      <c r="N18" s="39"/>
      <c r="O18" s="41"/>
      <c r="P18" s="41"/>
      <c r="Q18" s="41"/>
      <c r="R18" s="41"/>
      <c r="S18" s="41"/>
      <c r="T18" s="41"/>
    </row>
    <row r="19" spans="6:20" ht="15.75" x14ac:dyDescent="0.25">
      <c r="F19" s="21">
        <v>3.1</v>
      </c>
      <c r="G19" s="21"/>
      <c r="H19" s="21"/>
      <c r="I19" s="21"/>
      <c r="J19" s="27" t="s">
        <v>23</v>
      </c>
      <c r="K19" s="21" t="s">
        <v>24</v>
      </c>
      <c r="L19" s="28">
        <v>125.99999999999999</v>
      </c>
      <c r="M19" s="29">
        <v>62360.35</v>
      </c>
      <c r="N19" s="25">
        <f t="shared" ref="N19:N24" si="2">+L19*M19</f>
        <v>7857404.0999999987</v>
      </c>
      <c r="O19" s="42">
        <v>40</v>
      </c>
      <c r="P19" s="42"/>
      <c r="Q19" s="43">
        <f>+O19*M19</f>
        <v>2494414</v>
      </c>
      <c r="R19" s="42"/>
      <c r="S19" s="42">
        <v>166</v>
      </c>
      <c r="T19" s="43">
        <f>+S19*M19</f>
        <v>10351818.1</v>
      </c>
    </row>
    <row r="20" spans="6:20" ht="15.75" x14ac:dyDescent="0.25">
      <c r="F20" s="21">
        <v>3.2</v>
      </c>
      <c r="G20" s="21"/>
      <c r="H20" s="21"/>
      <c r="I20" s="21"/>
      <c r="J20" s="27" t="s">
        <v>25</v>
      </c>
      <c r="K20" s="21" t="s">
        <v>24</v>
      </c>
      <c r="L20" s="28">
        <v>18</v>
      </c>
      <c r="M20" s="29">
        <v>39911.904500000004</v>
      </c>
      <c r="N20" s="25">
        <f t="shared" si="2"/>
        <v>718414.28100000008</v>
      </c>
      <c r="O20" s="42">
        <v>33.1</v>
      </c>
      <c r="P20" s="42"/>
      <c r="Q20" s="43">
        <f>+O20*M20</f>
        <v>1321084.0389500002</v>
      </c>
      <c r="R20" s="42"/>
      <c r="S20" s="51">
        <f>+O20+L20</f>
        <v>51.1</v>
      </c>
      <c r="T20" s="43">
        <f t="shared" ref="T20:T24" si="3">+S20*M20</f>
        <v>2039498.3199500004</v>
      </c>
    </row>
    <row r="21" spans="6:20" ht="15.75" x14ac:dyDescent="0.25">
      <c r="F21" s="21">
        <v>3.3</v>
      </c>
      <c r="G21" s="21"/>
      <c r="H21" s="21"/>
      <c r="I21" s="21"/>
      <c r="J21" s="27" t="s">
        <v>26</v>
      </c>
      <c r="K21" s="21" t="s">
        <v>24</v>
      </c>
      <c r="L21" s="28">
        <v>13.5</v>
      </c>
      <c r="M21" s="29">
        <v>85770.451000000001</v>
      </c>
      <c r="N21" s="25">
        <f t="shared" si="2"/>
        <v>1157901.0885000001</v>
      </c>
      <c r="O21" s="42"/>
      <c r="P21" s="42"/>
      <c r="Q21" s="42"/>
      <c r="R21" s="42"/>
      <c r="S21" s="28">
        <v>13.5</v>
      </c>
      <c r="T21" s="43">
        <f t="shared" si="3"/>
        <v>1157901.0885000001</v>
      </c>
    </row>
    <row r="22" spans="6:20" ht="15.75" x14ac:dyDescent="0.25">
      <c r="F22" s="21">
        <v>3.4</v>
      </c>
      <c r="G22" s="21"/>
      <c r="H22" s="21"/>
      <c r="I22" s="21"/>
      <c r="J22" s="27" t="s">
        <v>27</v>
      </c>
      <c r="K22" s="21" t="s">
        <v>14</v>
      </c>
      <c r="L22" s="28">
        <v>251.99999999999997</v>
      </c>
      <c r="M22" s="29">
        <v>18814.386500000001</v>
      </c>
      <c r="N22" s="25">
        <f t="shared" si="2"/>
        <v>4741225.398</v>
      </c>
      <c r="O22" s="42"/>
      <c r="P22" s="42"/>
      <c r="Q22" s="42"/>
      <c r="R22" s="42"/>
      <c r="S22" s="28">
        <v>251.99999999999997</v>
      </c>
      <c r="T22" s="43">
        <f t="shared" si="3"/>
        <v>4741225.398</v>
      </c>
    </row>
    <row r="23" spans="6:20" ht="31.5" x14ac:dyDescent="0.25">
      <c r="F23" s="21">
        <v>3.6</v>
      </c>
      <c r="G23" s="21"/>
      <c r="H23" s="21"/>
      <c r="I23" s="21"/>
      <c r="J23" s="27" t="s">
        <v>28</v>
      </c>
      <c r="K23" s="21" t="s">
        <v>24</v>
      </c>
      <c r="L23" s="28">
        <v>75.599999999999994</v>
      </c>
      <c r="M23" s="29">
        <v>305271.2</v>
      </c>
      <c r="N23" s="25">
        <f t="shared" si="2"/>
        <v>23078502.719999999</v>
      </c>
      <c r="O23" s="42"/>
      <c r="P23" s="42"/>
      <c r="Q23" s="42"/>
      <c r="R23" s="42"/>
      <c r="S23" s="28">
        <v>75.599999999999994</v>
      </c>
      <c r="T23" s="43">
        <f t="shared" si="3"/>
        <v>23078502.719999999</v>
      </c>
    </row>
    <row r="24" spans="6:20" ht="31.5" x14ac:dyDescent="0.25">
      <c r="F24" s="21">
        <v>3.7</v>
      </c>
      <c r="G24" s="21"/>
      <c r="H24" s="21"/>
      <c r="I24" s="21"/>
      <c r="J24" s="27" t="s">
        <v>29</v>
      </c>
      <c r="K24" s="21" t="s">
        <v>24</v>
      </c>
      <c r="L24" s="28">
        <v>187.2</v>
      </c>
      <c r="M24" s="29">
        <v>82208.10000000002</v>
      </c>
      <c r="N24" s="25">
        <f t="shared" si="2"/>
        <v>15389356.320000002</v>
      </c>
      <c r="O24" s="42">
        <v>95.14</v>
      </c>
      <c r="P24" s="42"/>
      <c r="Q24" s="43">
        <f>+O24*M24</f>
        <v>7821278.6340000024</v>
      </c>
      <c r="R24" s="42"/>
      <c r="S24" s="51">
        <f>+O24+L24</f>
        <v>282.33999999999997</v>
      </c>
      <c r="T24" s="43">
        <f t="shared" si="3"/>
        <v>23210634.954000004</v>
      </c>
    </row>
    <row r="25" spans="6:20" ht="15.75" x14ac:dyDescent="0.25">
      <c r="F25" s="26" t="s">
        <v>15</v>
      </c>
      <c r="G25" s="21"/>
      <c r="H25" s="21"/>
      <c r="I25" s="21"/>
      <c r="J25" s="27"/>
      <c r="K25" s="21"/>
      <c r="L25" s="28"/>
      <c r="M25" s="29"/>
      <c r="N25" s="30"/>
      <c r="O25" s="42"/>
      <c r="P25" s="42"/>
      <c r="Q25" s="42"/>
      <c r="R25" s="42"/>
      <c r="S25" s="42"/>
      <c r="T25" s="44">
        <f>SUM(T19:T24)</f>
        <v>64579580.580450006</v>
      </c>
    </row>
    <row r="26" spans="6:20" ht="15.75" x14ac:dyDescent="0.25">
      <c r="F26" s="19" t="s">
        <v>30</v>
      </c>
      <c r="G26" s="19"/>
      <c r="H26" s="19"/>
      <c r="I26" s="19"/>
      <c r="J26" s="20"/>
      <c r="K26" s="19"/>
      <c r="L26" s="19"/>
      <c r="M26" s="19"/>
      <c r="N26" s="35">
        <f>SUM(N19:N25)</f>
        <v>52942803.907499999</v>
      </c>
      <c r="O26" s="41"/>
      <c r="P26" s="41"/>
      <c r="Q26" s="41"/>
      <c r="R26" s="41"/>
      <c r="S26" s="41"/>
      <c r="T26" s="41"/>
    </row>
    <row r="27" spans="6:20" ht="47.25" x14ac:dyDescent="0.25">
      <c r="F27" s="23">
        <v>4.0999999999999996</v>
      </c>
      <c r="G27" s="21"/>
      <c r="H27" s="21"/>
      <c r="I27" s="21"/>
      <c r="J27" s="27" t="s">
        <v>31</v>
      </c>
      <c r="K27" s="21" t="s">
        <v>14</v>
      </c>
      <c r="L27" s="28">
        <v>238.5</v>
      </c>
      <c r="M27" s="29">
        <v>298864.85850000003</v>
      </c>
      <c r="N27" s="25">
        <f t="shared" ref="N27:N31" si="4">+L27*M27</f>
        <v>71279268.752250001</v>
      </c>
      <c r="O27" s="42"/>
      <c r="P27" s="42"/>
      <c r="Q27" s="42"/>
      <c r="R27" s="42"/>
      <c r="S27" s="28">
        <v>238.5</v>
      </c>
      <c r="T27" s="43">
        <f>+S27*M27</f>
        <v>71279268.752250001</v>
      </c>
    </row>
    <row r="28" spans="6:20" ht="15.75" x14ac:dyDescent="0.25">
      <c r="F28" s="23">
        <v>4.2</v>
      </c>
      <c r="G28" s="21"/>
      <c r="H28" s="21"/>
      <c r="I28" s="21"/>
      <c r="J28" s="27" t="s">
        <v>32</v>
      </c>
      <c r="K28" s="21" t="s">
        <v>20</v>
      </c>
      <c r="L28" s="28">
        <v>132</v>
      </c>
      <c r="M28" s="29">
        <v>40723.505568960114</v>
      </c>
      <c r="N28" s="25">
        <f t="shared" si="4"/>
        <v>5375502.7351027355</v>
      </c>
      <c r="O28" s="42"/>
      <c r="P28" s="42"/>
      <c r="Q28" s="42"/>
      <c r="R28" s="42"/>
      <c r="S28" s="28">
        <v>132</v>
      </c>
      <c r="T28" s="43">
        <f t="shared" ref="T28:T31" si="5">+S28*M28</f>
        <v>5375502.7351027355</v>
      </c>
    </row>
    <row r="29" spans="6:20" ht="31.5" x14ac:dyDescent="0.25">
      <c r="F29" s="23">
        <v>4.3</v>
      </c>
      <c r="G29" s="21"/>
      <c r="H29" s="21"/>
      <c r="I29" s="21"/>
      <c r="J29" s="27" t="s">
        <v>33</v>
      </c>
      <c r="K29" s="21" t="s">
        <v>20</v>
      </c>
      <c r="L29" s="28">
        <v>90</v>
      </c>
      <c r="M29" s="29">
        <v>87074</v>
      </c>
      <c r="N29" s="25">
        <f t="shared" si="4"/>
        <v>7836660</v>
      </c>
      <c r="O29" s="42"/>
      <c r="P29" s="42"/>
      <c r="Q29" s="42"/>
      <c r="R29" s="42"/>
      <c r="S29" s="28">
        <v>90</v>
      </c>
      <c r="T29" s="43">
        <f t="shared" si="5"/>
        <v>7836660</v>
      </c>
    </row>
    <row r="30" spans="6:20" ht="31.5" x14ac:dyDescent="0.25">
      <c r="F30" s="23">
        <v>4.4000000000000004</v>
      </c>
      <c r="G30" s="21"/>
      <c r="H30" s="21"/>
      <c r="I30" s="21"/>
      <c r="J30" s="27" t="s">
        <v>34</v>
      </c>
      <c r="K30" s="21" t="s">
        <v>14</v>
      </c>
      <c r="L30" s="28">
        <v>90</v>
      </c>
      <c r="M30" s="29">
        <v>182444.35950000002</v>
      </c>
      <c r="N30" s="25">
        <f t="shared" si="4"/>
        <v>16419992.355000002</v>
      </c>
      <c r="O30" s="42"/>
      <c r="P30" s="42"/>
      <c r="Q30" s="42"/>
      <c r="R30" s="42"/>
      <c r="S30" s="28">
        <v>90</v>
      </c>
      <c r="T30" s="43">
        <f t="shared" si="5"/>
        <v>16419992.355000002</v>
      </c>
    </row>
    <row r="31" spans="6:20" ht="15.75" x14ac:dyDescent="0.25">
      <c r="F31" s="23">
        <v>4.5</v>
      </c>
      <c r="G31" s="21"/>
      <c r="H31" s="21"/>
      <c r="I31" s="21"/>
      <c r="J31" s="27" t="s">
        <v>35</v>
      </c>
      <c r="K31" s="21" t="s">
        <v>36</v>
      </c>
      <c r="L31" s="28">
        <v>0</v>
      </c>
      <c r="M31" s="29">
        <v>14335.1975</v>
      </c>
      <c r="N31" s="25">
        <f t="shared" si="4"/>
        <v>0</v>
      </c>
      <c r="O31" s="42"/>
      <c r="P31" s="42"/>
      <c r="Q31" s="42"/>
      <c r="R31" s="42"/>
      <c r="S31" s="28">
        <v>0</v>
      </c>
      <c r="T31" s="43">
        <f t="shared" si="5"/>
        <v>0</v>
      </c>
    </row>
    <row r="32" spans="6:20" ht="15.75" x14ac:dyDescent="0.25">
      <c r="F32" s="26" t="s">
        <v>15</v>
      </c>
      <c r="G32" s="36"/>
      <c r="H32" s="36"/>
      <c r="I32" s="36"/>
      <c r="J32" s="27"/>
      <c r="K32" s="21"/>
      <c r="L32" s="28"/>
      <c r="M32" s="29"/>
      <c r="N32" s="30">
        <f>SUM(N27:N31)</f>
        <v>100911423.84235273</v>
      </c>
      <c r="O32" s="42"/>
      <c r="P32" s="42"/>
      <c r="Q32" s="42"/>
      <c r="R32" s="42"/>
      <c r="S32" s="42"/>
      <c r="T32" s="44">
        <f>SUM(T27:T31)</f>
        <v>100911423.84235273</v>
      </c>
    </row>
    <row r="33" spans="6:20" ht="15.75" x14ac:dyDescent="0.25">
      <c r="F33" s="19" t="s">
        <v>37</v>
      </c>
      <c r="G33" s="19"/>
      <c r="H33" s="19"/>
      <c r="I33" s="19"/>
      <c r="J33" s="20"/>
      <c r="K33" s="19"/>
      <c r="L33" s="19"/>
      <c r="M33" s="19"/>
      <c r="N33" s="19"/>
      <c r="O33" s="41"/>
      <c r="P33" s="41"/>
      <c r="Q33" s="41"/>
      <c r="R33" s="41"/>
      <c r="S33" s="41"/>
      <c r="T33" s="41"/>
    </row>
    <row r="34" spans="6:20" ht="15.75" x14ac:dyDescent="0.25">
      <c r="F34" s="23">
        <v>5.0999999999999996</v>
      </c>
      <c r="G34" s="21"/>
      <c r="H34" s="21"/>
      <c r="I34" s="21"/>
      <c r="J34" s="27" t="s">
        <v>38</v>
      </c>
      <c r="K34" s="21" t="s">
        <v>39</v>
      </c>
      <c r="L34" s="28">
        <v>0</v>
      </c>
      <c r="M34" s="29">
        <v>1175499</v>
      </c>
      <c r="N34" s="25">
        <f t="shared" ref="N34:N37" si="6">+L34*M34</f>
        <v>0</v>
      </c>
      <c r="O34" s="42"/>
      <c r="P34" s="42"/>
      <c r="Q34" s="42"/>
      <c r="R34" s="42"/>
      <c r="S34" s="28">
        <v>0</v>
      </c>
      <c r="T34" s="43">
        <f>+S34*M34</f>
        <v>0</v>
      </c>
    </row>
    <row r="35" spans="6:20" ht="15.75" x14ac:dyDescent="0.25">
      <c r="F35" s="23">
        <v>5.2</v>
      </c>
      <c r="G35" s="21"/>
      <c r="H35" s="21"/>
      <c r="I35" s="21"/>
      <c r="J35" s="27" t="s">
        <v>40</v>
      </c>
      <c r="K35" s="21" t="s">
        <v>20</v>
      </c>
      <c r="L35" s="28">
        <v>50</v>
      </c>
      <c r="M35" s="29">
        <v>53393.008499999996</v>
      </c>
      <c r="N35" s="25">
        <f t="shared" si="6"/>
        <v>2669650.4249999998</v>
      </c>
      <c r="O35" s="42"/>
      <c r="P35" s="42"/>
      <c r="Q35" s="42"/>
      <c r="R35" s="42"/>
      <c r="S35" s="28">
        <v>50</v>
      </c>
      <c r="T35" s="43">
        <f t="shared" ref="T35:T37" si="7">+S35*M35</f>
        <v>2669650.4249999998</v>
      </c>
    </row>
    <row r="36" spans="6:20" ht="15.75" x14ac:dyDescent="0.25">
      <c r="F36" s="23">
        <v>5.3</v>
      </c>
      <c r="G36" s="21"/>
      <c r="H36" s="21"/>
      <c r="I36" s="21"/>
      <c r="J36" s="27" t="s">
        <v>41</v>
      </c>
      <c r="K36" s="21" t="s">
        <v>39</v>
      </c>
      <c r="L36" s="28">
        <v>7</v>
      </c>
      <c r="M36" s="29">
        <v>473785</v>
      </c>
      <c r="N36" s="25">
        <f t="shared" si="6"/>
        <v>3316495</v>
      </c>
      <c r="O36" s="42"/>
      <c r="P36" s="42"/>
      <c r="Q36" s="42"/>
      <c r="R36" s="42"/>
      <c r="S36" s="28">
        <v>7</v>
      </c>
      <c r="T36" s="43">
        <f t="shared" si="7"/>
        <v>3316495</v>
      </c>
    </row>
    <row r="37" spans="6:20" ht="31.5" x14ac:dyDescent="0.25">
      <c r="F37" s="23">
        <v>5.4</v>
      </c>
      <c r="G37" s="21"/>
      <c r="H37" s="21"/>
      <c r="I37" s="21"/>
      <c r="J37" s="27" t="s">
        <v>42</v>
      </c>
      <c r="K37" s="21" t="s">
        <v>39</v>
      </c>
      <c r="L37" s="28">
        <v>0</v>
      </c>
      <c r="M37" s="29">
        <v>215593.94349999999</v>
      </c>
      <c r="N37" s="25">
        <f t="shared" si="6"/>
        <v>0</v>
      </c>
      <c r="O37" s="42"/>
      <c r="P37" s="42"/>
      <c r="Q37" s="42"/>
      <c r="R37" s="42"/>
      <c r="S37" s="28">
        <v>0</v>
      </c>
      <c r="T37" s="43">
        <f t="shared" si="7"/>
        <v>0</v>
      </c>
    </row>
    <row r="38" spans="6:20" ht="15.75" x14ac:dyDescent="0.25">
      <c r="F38" s="26" t="s">
        <v>15</v>
      </c>
      <c r="G38" s="36"/>
      <c r="H38" s="36"/>
      <c r="I38" s="36"/>
      <c r="J38" s="27"/>
      <c r="K38" s="21"/>
      <c r="L38" s="28"/>
      <c r="M38" s="29"/>
      <c r="N38" s="30">
        <f>SUM(N34:N37)</f>
        <v>5986145.4249999998</v>
      </c>
      <c r="O38" s="42"/>
      <c r="P38" s="42"/>
      <c r="Q38" s="42"/>
      <c r="R38" s="42"/>
      <c r="S38" s="42"/>
      <c r="T38" s="44">
        <f>SUM(T34:T37)</f>
        <v>5986145.4249999998</v>
      </c>
    </row>
    <row r="39" spans="6:20" ht="15.75" x14ac:dyDescent="0.25">
      <c r="F39" s="59" t="s">
        <v>43</v>
      </c>
      <c r="G39" s="60"/>
      <c r="H39" s="60"/>
      <c r="I39" s="60"/>
      <c r="J39" s="60"/>
      <c r="K39" s="60"/>
      <c r="L39" s="60"/>
      <c r="M39" s="60"/>
      <c r="N39" s="37"/>
      <c r="O39" s="41"/>
      <c r="P39" s="41"/>
      <c r="Q39" s="41"/>
      <c r="R39" s="41"/>
      <c r="S39" s="41"/>
      <c r="T39" s="41"/>
    </row>
    <row r="40" spans="6:20" ht="16.5" thickBot="1" x14ac:dyDescent="0.3">
      <c r="F40" s="2"/>
      <c r="G40" s="2"/>
      <c r="H40" s="2"/>
      <c r="I40" s="2"/>
      <c r="J40" s="2"/>
      <c r="K40" s="2"/>
      <c r="L40" s="2"/>
      <c r="M40" s="2"/>
      <c r="N40" s="3"/>
    </row>
    <row r="41" spans="6:20" ht="15.75" x14ac:dyDescent="0.25">
      <c r="F41" s="4"/>
      <c r="G41" s="5"/>
      <c r="H41" s="4"/>
      <c r="I41" s="4"/>
      <c r="J41" s="61"/>
      <c r="K41" s="62"/>
      <c r="L41" s="63"/>
      <c r="M41" s="6"/>
      <c r="N41" s="7"/>
      <c r="R41" s="42"/>
      <c r="S41" s="42"/>
      <c r="T41" s="42"/>
    </row>
    <row r="42" spans="6:20" ht="15.75" x14ac:dyDescent="0.25">
      <c r="F42" s="4"/>
      <c r="G42" s="5"/>
      <c r="H42" s="4"/>
      <c r="I42" s="4"/>
      <c r="J42" s="8"/>
      <c r="K42" s="9"/>
      <c r="L42" s="10"/>
      <c r="M42" s="11"/>
      <c r="N42" s="12"/>
      <c r="R42" s="42"/>
      <c r="S42" s="42"/>
      <c r="T42" s="42"/>
    </row>
    <row r="43" spans="6:20" ht="15.75" x14ac:dyDescent="0.25">
      <c r="F43" s="4"/>
      <c r="G43" s="1"/>
      <c r="H43" s="1"/>
      <c r="I43" s="1"/>
      <c r="J43" s="8"/>
      <c r="K43" s="13"/>
      <c r="L43" s="14"/>
      <c r="M43" s="15"/>
      <c r="N43" s="12"/>
      <c r="R43" s="42"/>
      <c r="S43" s="42"/>
      <c r="T43" s="42"/>
    </row>
    <row r="44" spans="6:20" ht="15.75" x14ac:dyDescent="0.25">
      <c r="F44" s="4"/>
      <c r="G44" s="1"/>
      <c r="H44" s="1"/>
      <c r="I44" s="1"/>
      <c r="J44" s="16" t="s">
        <v>44</v>
      </c>
      <c r="K44" s="13"/>
      <c r="L44" s="14"/>
      <c r="M44" s="15"/>
      <c r="N44" s="17">
        <f>+N11+N17+N26+N32+N38</f>
        <v>169936641.88985276</v>
      </c>
      <c r="R44" s="58" t="s">
        <v>53</v>
      </c>
      <c r="S44" s="58"/>
      <c r="T44" s="44">
        <f>+T38+T32+T25+T17+T11</f>
        <v>181573418.56280273</v>
      </c>
    </row>
    <row r="45" spans="6:20" x14ac:dyDescent="0.25">
      <c r="R45" s="38"/>
      <c r="S45" s="38"/>
      <c r="T45" s="38"/>
    </row>
  </sheetData>
  <mergeCells count="17">
    <mergeCell ref="F5:J5"/>
    <mergeCell ref="F6:J6"/>
    <mergeCell ref="K5:N6"/>
    <mergeCell ref="O7:P7"/>
    <mergeCell ref="F7:F8"/>
    <mergeCell ref="G7:G8"/>
    <mergeCell ref="H7:I7"/>
    <mergeCell ref="J7:J8"/>
    <mergeCell ref="K7:K8"/>
    <mergeCell ref="L7:L8"/>
    <mergeCell ref="M7:M8"/>
    <mergeCell ref="N7:N8"/>
    <mergeCell ref="Q7:R7"/>
    <mergeCell ref="S7:T7"/>
    <mergeCell ref="R44:S44"/>
    <mergeCell ref="F39:M39"/>
    <mergeCell ref="J41:L4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FF0A4-F378-4A1B-B74F-369F06F79B43}">
  <dimension ref="D3:R42"/>
  <sheetViews>
    <sheetView workbookViewId="0">
      <selection activeCell="P42" sqref="P42:R42"/>
    </sheetView>
  </sheetViews>
  <sheetFormatPr baseColWidth="10" defaultRowHeight="15" x14ac:dyDescent="0.25"/>
  <cols>
    <col min="8" max="8" width="41.7109375" customWidth="1"/>
    <col min="11" max="11" width="13.85546875" bestFit="1" customWidth="1"/>
    <col min="12" max="12" width="17.7109375" bestFit="1" customWidth="1"/>
    <col min="13" max="13" width="12.42578125" bestFit="1" customWidth="1"/>
    <col min="14" max="14" width="12.28515625" bestFit="1" customWidth="1"/>
    <col min="15" max="15" width="13.140625" bestFit="1" customWidth="1"/>
    <col min="16" max="16" width="12.28515625" bestFit="1" customWidth="1"/>
    <col min="17" max="17" width="14.140625" customWidth="1"/>
    <col min="18" max="18" width="16" customWidth="1"/>
  </cols>
  <sheetData>
    <row r="3" spans="4:18" x14ac:dyDescent="0.25">
      <c r="D3" s="64" t="s">
        <v>54</v>
      </c>
      <c r="E3" s="64"/>
      <c r="F3" s="64"/>
      <c r="G3" s="64"/>
      <c r="H3" s="64"/>
      <c r="I3" s="64"/>
      <c r="J3" s="64"/>
      <c r="K3" s="64"/>
      <c r="L3" s="64"/>
    </row>
    <row r="4" spans="4:18" ht="15.75" x14ac:dyDescent="0.25">
      <c r="D4" s="65" t="s">
        <v>55</v>
      </c>
      <c r="E4" s="60"/>
      <c r="F4" s="60"/>
      <c r="G4" s="60"/>
      <c r="H4" s="60"/>
      <c r="I4" s="60"/>
      <c r="J4" s="60"/>
      <c r="K4" s="60"/>
      <c r="L4" s="60"/>
    </row>
    <row r="5" spans="4:18" x14ac:dyDescent="0.25">
      <c r="D5" s="66" t="s">
        <v>2</v>
      </c>
      <c r="E5" s="66" t="s">
        <v>3</v>
      </c>
      <c r="F5" s="67" t="s">
        <v>4</v>
      </c>
      <c r="G5" s="60"/>
      <c r="H5" s="66" t="s">
        <v>5</v>
      </c>
      <c r="I5" s="66" t="s">
        <v>6</v>
      </c>
      <c r="J5" s="66" t="s">
        <v>7</v>
      </c>
      <c r="K5" s="69" t="s">
        <v>8</v>
      </c>
      <c r="L5" s="74" t="s">
        <v>9</v>
      </c>
      <c r="M5" s="58" t="s">
        <v>46</v>
      </c>
      <c r="N5" s="58"/>
      <c r="O5" s="58" t="s">
        <v>57</v>
      </c>
      <c r="P5" s="58"/>
      <c r="Q5" s="58" t="s">
        <v>52</v>
      </c>
      <c r="R5" s="58"/>
    </row>
    <row r="6" spans="4:18" ht="31.5" x14ac:dyDescent="0.25">
      <c r="D6" s="60"/>
      <c r="E6" s="60"/>
      <c r="F6" s="18" t="s">
        <v>10</v>
      </c>
      <c r="G6" s="18" t="s">
        <v>11</v>
      </c>
      <c r="H6" s="68"/>
      <c r="I6" s="60"/>
      <c r="J6" s="60"/>
      <c r="K6" s="60"/>
      <c r="L6" s="75"/>
      <c r="M6" s="40" t="s">
        <v>47</v>
      </c>
      <c r="N6" s="40" t="s">
        <v>48</v>
      </c>
      <c r="O6" s="40" t="s">
        <v>47</v>
      </c>
      <c r="P6" s="40" t="s">
        <v>48</v>
      </c>
      <c r="Q6" s="40" t="s">
        <v>7</v>
      </c>
      <c r="R6" s="40" t="s">
        <v>51</v>
      </c>
    </row>
    <row r="7" spans="4:18" ht="15.75" x14ac:dyDescent="0.25">
      <c r="D7" s="19" t="s">
        <v>12</v>
      </c>
      <c r="E7" s="19"/>
      <c r="F7" s="19"/>
      <c r="G7" s="19"/>
      <c r="H7" s="20"/>
      <c r="I7" s="19"/>
      <c r="J7" s="19"/>
      <c r="K7" s="19"/>
      <c r="L7" s="46"/>
      <c r="M7" s="41"/>
      <c r="N7" s="41"/>
      <c r="O7" s="41"/>
      <c r="P7" s="41"/>
      <c r="Q7" s="41"/>
      <c r="R7" s="41"/>
    </row>
    <row r="8" spans="4:18" ht="15.75" x14ac:dyDescent="0.25">
      <c r="D8" s="21">
        <v>1.1000000000000001</v>
      </c>
      <c r="E8" s="21"/>
      <c r="F8" s="21"/>
      <c r="G8" s="21"/>
      <c r="H8" s="22" t="s">
        <v>13</v>
      </c>
      <c r="I8" s="23" t="s">
        <v>14</v>
      </c>
      <c r="J8" s="24">
        <v>579.59999999999991</v>
      </c>
      <c r="K8" s="25">
        <v>7554.95</v>
      </c>
      <c r="L8" s="47">
        <f>+J8*K8</f>
        <v>4378849.0199999996</v>
      </c>
      <c r="M8" s="42"/>
      <c r="N8" s="42"/>
      <c r="O8" s="42"/>
      <c r="P8" s="42"/>
      <c r="Q8" s="24">
        <v>579.59999999999991</v>
      </c>
      <c r="R8" s="43">
        <f>+Q8*K8</f>
        <v>4378849.0199999996</v>
      </c>
    </row>
    <row r="9" spans="4:18" ht="15.75" x14ac:dyDescent="0.25">
      <c r="D9" s="26" t="s">
        <v>56</v>
      </c>
      <c r="E9" s="21"/>
      <c r="F9" s="21"/>
      <c r="G9" s="21"/>
      <c r="H9" s="27"/>
      <c r="I9" s="21"/>
      <c r="J9" s="28"/>
      <c r="K9" s="29"/>
      <c r="L9" s="48">
        <f>SUM(L8)</f>
        <v>4378849.0199999996</v>
      </c>
      <c r="M9" s="42"/>
      <c r="N9" s="42"/>
      <c r="O9" s="42"/>
      <c r="P9" s="42"/>
      <c r="Q9" s="42"/>
      <c r="R9" s="44">
        <f>SUM(R8)</f>
        <v>4378849.0199999996</v>
      </c>
    </row>
    <row r="10" spans="4:18" ht="15.75" x14ac:dyDescent="0.25">
      <c r="D10" s="19" t="s">
        <v>16</v>
      </c>
      <c r="E10" s="19"/>
      <c r="F10" s="19"/>
      <c r="G10" s="19"/>
      <c r="H10" s="20"/>
      <c r="I10" s="19"/>
      <c r="J10" s="19"/>
      <c r="K10" s="19"/>
      <c r="L10" s="49"/>
      <c r="M10" s="41"/>
      <c r="N10" s="41"/>
      <c r="O10" s="41"/>
      <c r="P10" s="41"/>
      <c r="Q10" s="41"/>
      <c r="R10" s="41"/>
    </row>
    <row r="11" spans="4:18" ht="63" x14ac:dyDescent="0.25">
      <c r="D11" s="23">
        <v>2.1</v>
      </c>
      <c r="E11" s="21"/>
      <c r="F11" s="21"/>
      <c r="G11" s="21"/>
      <c r="H11" s="27" t="s">
        <v>17</v>
      </c>
      <c r="I11" s="21" t="s">
        <v>14</v>
      </c>
      <c r="J11" s="28">
        <v>0</v>
      </c>
      <c r="K11" s="29">
        <v>113964.5</v>
      </c>
      <c r="L11" s="47">
        <f t="shared" ref="L11:L14" si="0">+J11*K11</f>
        <v>0</v>
      </c>
      <c r="M11" s="42"/>
      <c r="N11" s="42"/>
      <c r="O11" s="42"/>
      <c r="P11" s="42"/>
      <c r="Q11" s="28">
        <v>0</v>
      </c>
      <c r="R11" s="43">
        <f>+Q11*K11</f>
        <v>0</v>
      </c>
    </row>
    <row r="12" spans="4:18" ht="47.25" x14ac:dyDescent="0.25">
      <c r="D12" s="23">
        <v>2.2000000000000002</v>
      </c>
      <c r="E12" s="21"/>
      <c r="F12" s="21"/>
      <c r="G12" s="21"/>
      <c r="H12" s="27" t="s">
        <v>18</v>
      </c>
      <c r="I12" s="21" t="s">
        <v>20</v>
      </c>
      <c r="J12" s="28">
        <v>0</v>
      </c>
      <c r="K12" s="29">
        <v>61680.404500000004</v>
      </c>
      <c r="L12" s="47">
        <f t="shared" si="0"/>
        <v>0</v>
      </c>
      <c r="M12" s="42"/>
      <c r="N12" s="42"/>
      <c r="O12" s="42"/>
      <c r="P12" s="42"/>
      <c r="Q12" s="28">
        <v>0</v>
      </c>
      <c r="R12" s="43">
        <f t="shared" ref="R12:R14" si="1">+Q12*K12</f>
        <v>0</v>
      </c>
    </row>
    <row r="13" spans="4:18" ht="47.25" x14ac:dyDescent="0.25">
      <c r="D13" s="23">
        <v>2.2999999999999998</v>
      </c>
      <c r="E13" s="21"/>
      <c r="F13" s="21"/>
      <c r="G13" s="21"/>
      <c r="H13" s="27" t="s">
        <v>19</v>
      </c>
      <c r="I13" s="21" t="s">
        <v>20</v>
      </c>
      <c r="J13" s="28">
        <v>0</v>
      </c>
      <c r="K13" s="29">
        <v>24657.307999999997</v>
      </c>
      <c r="L13" s="47">
        <f t="shared" si="0"/>
        <v>0</v>
      </c>
      <c r="M13" s="42"/>
      <c r="N13" s="42"/>
      <c r="O13" s="42"/>
      <c r="P13" s="42"/>
      <c r="Q13" s="28">
        <v>0</v>
      </c>
      <c r="R13" s="43">
        <f t="shared" si="1"/>
        <v>0</v>
      </c>
    </row>
    <row r="14" spans="4:18" ht="47.25" x14ac:dyDescent="0.25">
      <c r="D14" s="23">
        <v>2.4</v>
      </c>
      <c r="E14" s="21"/>
      <c r="F14" s="21"/>
      <c r="G14" s="21"/>
      <c r="H14" s="27" t="s">
        <v>21</v>
      </c>
      <c r="I14" s="21" t="s">
        <v>20</v>
      </c>
      <c r="J14" s="28">
        <v>0</v>
      </c>
      <c r="K14" s="29">
        <v>38723.6005</v>
      </c>
      <c r="L14" s="47">
        <f t="shared" si="0"/>
        <v>0</v>
      </c>
      <c r="M14" s="42"/>
      <c r="N14" s="42"/>
      <c r="O14" s="42"/>
      <c r="P14" s="42"/>
      <c r="Q14" s="28">
        <v>0</v>
      </c>
      <c r="R14" s="43">
        <f t="shared" si="1"/>
        <v>0</v>
      </c>
    </row>
    <row r="15" spans="4:18" ht="15.75" x14ac:dyDescent="0.25">
      <c r="D15" s="26" t="s">
        <v>15</v>
      </c>
      <c r="E15" s="32"/>
      <c r="F15" s="33"/>
      <c r="G15" s="32"/>
      <c r="H15" s="34"/>
      <c r="I15" s="32"/>
      <c r="J15" s="28"/>
      <c r="K15" s="32"/>
      <c r="L15" s="48">
        <f>SUM(L11:L14)</f>
        <v>0</v>
      </c>
      <c r="M15" s="42"/>
      <c r="N15" s="42"/>
      <c r="O15" s="42"/>
      <c r="P15" s="42"/>
      <c r="Q15" s="42"/>
      <c r="R15" s="44">
        <f>SUM(R11:R14)</f>
        <v>0</v>
      </c>
    </row>
    <row r="16" spans="4:18" ht="15.75" x14ac:dyDescent="0.25">
      <c r="D16" s="19" t="s">
        <v>22</v>
      </c>
      <c r="E16" s="19"/>
      <c r="F16" s="19"/>
      <c r="G16" s="19"/>
      <c r="H16" s="20"/>
      <c r="I16" s="19"/>
      <c r="J16" s="19"/>
      <c r="K16" s="19"/>
      <c r="L16" s="49"/>
      <c r="M16" s="41"/>
      <c r="N16" s="41"/>
      <c r="O16" s="41"/>
      <c r="P16" s="41"/>
      <c r="Q16" s="41"/>
      <c r="R16" s="41"/>
    </row>
    <row r="17" spans="4:18" ht="15.75" x14ac:dyDescent="0.25">
      <c r="D17" s="21">
        <v>3.1</v>
      </c>
      <c r="E17" s="21"/>
      <c r="F17" s="21"/>
      <c r="G17" s="21"/>
      <c r="H17" s="27" t="s">
        <v>23</v>
      </c>
      <c r="I17" s="21" t="s">
        <v>24</v>
      </c>
      <c r="J17" s="28">
        <v>289.79999999999995</v>
      </c>
      <c r="K17" s="29">
        <v>62360.35</v>
      </c>
      <c r="L17" s="47">
        <f t="shared" ref="L17:L22" si="2">+J17*K17</f>
        <v>18072029.429999996</v>
      </c>
      <c r="M17" s="42">
        <v>72</v>
      </c>
      <c r="N17" s="42"/>
      <c r="O17" s="51">
        <f>+M17*K17</f>
        <v>4489945.2</v>
      </c>
      <c r="P17" s="42"/>
      <c r="Q17" s="42">
        <v>361.8</v>
      </c>
      <c r="R17" s="43">
        <f>+Q17*K17</f>
        <v>22561974.629999999</v>
      </c>
    </row>
    <row r="18" spans="4:18" ht="15.75" x14ac:dyDescent="0.25">
      <c r="D18" s="21">
        <v>3.2</v>
      </c>
      <c r="E18" s="21"/>
      <c r="F18" s="21"/>
      <c r="G18" s="21"/>
      <c r="H18" s="27" t="s">
        <v>25</v>
      </c>
      <c r="I18" s="21" t="s">
        <v>24</v>
      </c>
      <c r="J18" s="28">
        <v>50.400000000000006</v>
      </c>
      <c r="K18" s="29">
        <v>39911.904500000004</v>
      </c>
      <c r="L18" s="47">
        <f t="shared" si="2"/>
        <v>2011559.9868000005</v>
      </c>
      <c r="M18" s="42">
        <v>36</v>
      </c>
      <c r="N18" s="42"/>
      <c r="O18" s="51">
        <f>+M18*K18</f>
        <v>1436828.5620000002</v>
      </c>
      <c r="P18" s="42"/>
      <c r="Q18" s="42">
        <v>86.4</v>
      </c>
      <c r="R18" s="43">
        <f t="shared" ref="R18:R22" si="3">+Q18*K18</f>
        <v>3448388.5488000005</v>
      </c>
    </row>
    <row r="19" spans="4:18" ht="31.5" x14ac:dyDescent="0.25">
      <c r="D19" s="21">
        <v>3.3</v>
      </c>
      <c r="E19" s="21"/>
      <c r="F19" s="21"/>
      <c r="G19" s="21"/>
      <c r="H19" s="27" t="s">
        <v>26</v>
      </c>
      <c r="I19" s="21" t="s">
        <v>24</v>
      </c>
      <c r="J19" s="28">
        <v>37.799999999999997</v>
      </c>
      <c r="K19" s="29">
        <v>85770.451000000001</v>
      </c>
      <c r="L19" s="47">
        <f t="shared" si="2"/>
        <v>3242123.0477999998</v>
      </c>
      <c r="M19" s="42"/>
      <c r="N19" s="42"/>
      <c r="O19" s="42"/>
      <c r="P19" s="42"/>
      <c r="Q19" s="28">
        <v>37.799999999999997</v>
      </c>
      <c r="R19" s="43">
        <f t="shared" si="3"/>
        <v>3242123.0477999998</v>
      </c>
    </row>
    <row r="20" spans="4:18" ht="15.75" x14ac:dyDescent="0.25">
      <c r="D20" s="21">
        <v>3.4</v>
      </c>
      <c r="E20" s="21"/>
      <c r="F20" s="21"/>
      <c r="G20" s="21"/>
      <c r="H20" s="27" t="s">
        <v>27</v>
      </c>
      <c r="I20" s="21" t="s">
        <v>14</v>
      </c>
      <c r="J20" s="28">
        <v>579.59999999999991</v>
      </c>
      <c r="K20" s="29">
        <v>18814.386500000001</v>
      </c>
      <c r="L20" s="47">
        <f t="shared" si="2"/>
        <v>10904818.415399998</v>
      </c>
      <c r="M20" s="42"/>
      <c r="N20" s="42"/>
      <c r="O20" s="42"/>
      <c r="P20" s="42"/>
      <c r="Q20" s="28">
        <v>579.59999999999991</v>
      </c>
      <c r="R20" s="43">
        <f t="shared" si="3"/>
        <v>10904818.415399998</v>
      </c>
    </row>
    <row r="21" spans="4:18" ht="31.5" x14ac:dyDescent="0.25">
      <c r="D21" s="21">
        <v>3.6</v>
      </c>
      <c r="E21" s="21"/>
      <c r="F21" s="21"/>
      <c r="G21" s="21"/>
      <c r="H21" s="27" t="s">
        <v>28</v>
      </c>
      <c r="I21" s="21" t="s">
        <v>24</v>
      </c>
      <c r="J21" s="28">
        <v>173.87999999999997</v>
      </c>
      <c r="K21" s="29">
        <v>305271.2</v>
      </c>
      <c r="L21" s="47">
        <f t="shared" si="2"/>
        <v>53080556.25599999</v>
      </c>
      <c r="M21" s="42"/>
      <c r="N21" s="42"/>
      <c r="O21" s="42"/>
      <c r="P21" s="42"/>
      <c r="Q21" s="28">
        <v>173.87999999999997</v>
      </c>
      <c r="R21" s="43">
        <f t="shared" si="3"/>
        <v>53080556.25599999</v>
      </c>
    </row>
    <row r="22" spans="4:18" ht="47.25" x14ac:dyDescent="0.25">
      <c r="D22" s="21">
        <v>3.7</v>
      </c>
      <c r="E22" s="21"/>
      <c r="F22" s="21"/>
      <c r="G22" s="21"/>
      <c r="H22" s="27" t="s">
        <v>29</v>
      </c>
      <c r="I22" s="21" t="s">
        <v>24</v>
      </c>
      <c r="J22" s="28">
        <v>442.26</v>
      </c>
      <c r="K22" s="29">
        <v>82208.10000000002</v>
      </c>
      <c r="L22" s="47">
        <f t="shared" si="2"/>
        <v>36357354.306000009</v>
      </c>
      <c r="M22" s="42">
        <v>140.4</v>
      </c>
      <c r="N22" s="42"/>
      <c r="O22" s="51">
        <f>+M22*K22</f>
        <v>11542017.240000004</v>
      </c>
      <c r="P22" s="42"/>
      <c r="Q22" s="42">
        <v>582.66</v>
      </c>
      <c r="R22" s="43">
        <f t="shared" si="3"/>
        <v>47899371.546000011</v>
      </c>
    </row>
    <row r="23" spans="4:18" ht="15.75" x14ac:dyDescent="0.25">
      <c r="D23" s="26" t="s">
        <v>15</v>
      </c>
      <c r="E23" s="21"/>
      <c r="F23" s="21"/>
      <c r="G23" s="21"/>
      <c r="H23" s="27"/>
      <c r="I23" s="21"/>
      <c r="J23" s="28"/>
      <c r="K23" s="29"/>
      <c r="L23" s="48"/>
      <c r="M23" s="42"/>
      <c r="N23" s="42"/>
      <c r="O23" s="42"/>
      <c r="P23" s="42"/>
      <c r="Q23" s="42"/>
      <c r="R23" s="43">
        <f>SUM(R17:R22)</f>
        <v>141137232.44400001</v>
      </c>
    </row>
    <row r="24" spans="4:18" ht="15.75" x14ac:dyDescent="0.25">
      <c r="D24" s="19" t="s">
        <v>30</v>
      </c>
      <c r="E24" s="19"/>
      <c r="F24" s="19"/>
      <c r="G24" s="19"/>
      <c r="H24" s="20"/>
      <c r="I24" s="19"/>
      <c r="J24" s="19"/>
      <c r="K24" s="19"/>
      <c r="L24" s="50">
        <f>SUM(L17:L23)</f>
        <v>123668441.44199999</v>
      </c>
      <c r="M24" s="41"/>
      <c r="N24" s="41"/>
      <c r="O24" s="41"/>
      <c r="P24" s="41"/>
      <c r="Q24" s="41"/>
      <c r="R24" s="41"/>
    </row>
    <row r="25" spans="4:18" ht="47.25" x14ac:dyDescent="0.25">
      <c r="D25" s="23">
        <v>4.0999999999999996</v>
      </c>
      <c r="E25" s="21"/>
      <c r="F25" s="21"/>
      <c r="G25" s="21"/>
      <c r="H25" s="27" t="s">
        <v>31</v>
      </c>
      <c r="I25" s="21" t="s">
        <v>14</v>
      </c>
      <c r="J25" s="28">
        <v>541.79999999999995</v>
      </c>
      <c r="K25" s="29">
        <v>298864.85850000003</v>
      </c>
      <c r="L25" s="47">
        <f t="shared" ref="L25:L29" si="4">+J25*K25</f>
        <v>161924980.3353</v>
      </c>
      <c r="M25" s="42"/>
      <c r="N25" s="42"/>
      <c r="O25" s="42"/>
      <c r="P25" s="42"/>
      <c r="Q25" s="28">
        <v>541.79999999999995</v>
      </c>
      <c r="R25" s="43">
        <f>+Q25*K25</f>
        <v>161924980.3353</v>
      </c>
    </row>
    <row r="26" spans="4:18" ht="15.75" x14ac:dyDescent="0.25">
      <c r="D26" s="23">
        <v>4.2</v>
      </c>
      <c r="E26" s="21"/>
      <c r="F26" s="21"/>
      <c r="G26" s="21"/>
      <c r="H26" s="27" t="s">
        <v>32</v>
      </c>
      <c r="I26" s="21" t="s">
        <v>20</v>
      </c>
      <c r="J26" s="28">
        <v>369.6</v>
      </c>
      <c r="K26" s="29">
        <v>40723.505568960114</v>
      </c>
      <c r="L26" s="47">
        <f t="shared" si="4"/>
        <v>15051407.658287659</v>
      </c>
      <c r="M26" s="42"/>
      <c r="N26" s="42"/>
      <c r="O26" s="42"/>
      <c r="P26" s="42"/>
      <c r="Q26" s="28">
        <v>369.6</v>
      </c>
      <c r="R26" s="43">
        <f t="shared" ref="R26:R29" si="5">+Q26*K26</f>
        <v>15051407.658287659</v>
      </c>
    </row>
    <row r="27" spans="4:18" ht="31.5" x14ac:dyDescent="0.25">
      <c r="D27" s="23">
        <v>4.3</v>
      </c>
      <c r="E27" s="21"/>
      <c r="F27" s="21"/>
      <c r="G27" s="21"/>
      <c r="H27" s="27" t="s">
        <v>33</v>
      </c>
      <c r="I27" s="21" t="s">
        <v>20</v>
      </c>
      <c r="J27" s="28">
        <v>252</v>
      </c>
      <c r="K27" s="29">
        <v>87074</v>
      </c>
      <c r="L27" s="47">
        <f t="shared" si="4"/>
        <v>21942648</v>
      </c>
      <c r="M27" s="42"/>
      <c r="N27" s="42"/>
      <c r="O27" s="42"/>
      <c r="P27" s="42"/>
      <c r="Q27" s="28">
        <v>252</v>
      </c>
      <c r="R27" s="43">
        <f t="shared" si="5"/>
        <v>21942648</v>
      </c>
    </row>
    <row r="28" spans="4:18" ht="31.5" x14ac:dyDescent="0.25">
      <c r="D28" s="23">
        <v>4.4000000000000004</v>
      </c>
      <c r="E28" s="21"/>
      <c r="F28" s="21"/>
      <c r="G28" s="21"/>
      <c r="H28" s="27" t="s">
        <v>34</v>
      </c>
      <c r="I28" s="21" t="s">
        <v>14</v>
      </c>
      <c r="J28" s="28">
        <v>252</v>
      </c>
      <c r="K28" s="29">
        <v>182444.35950000002</v>
      </c>
      <c r="L28" s="47">
        <f t="shared" si="4"/>
        <v>45975978.594000004</v>
      </c>
      <c r="M28" s="42"/>
      <c r="N28" s="42"/>
      <c r="O28" s="42"/>
      <c r="P28" s="42"/>
      <c r="Q28" s="28">
        <v>252</v>
      </c>
      <c r="R28" s="43">
        <f t="shared" si="5"/>
        <v>45975978.594000004</v>
      </c>
    </row>
    <row r="29" spans="4:18" ht="15.75" x14ac:dyDescent="0.25">
      <c r="D29" s="23">
        <v>4.5</v>
      </c>
      <c r="E29" s="21"/>
      <c r="F29" s="21"/>
      <c r="G29" s="21"/>
      <c r="H29" s="27" t="s">
        <v>35</v>
      </c>
      <c r="I29" s="21" t="s">
        <v>36</v>
      </c>
      <c r="J29" s="28">
        <v>600</v>
      </c>
      <c r="K29" s="29">
        <v>14335.1975</v>
      </c>
      <c r="L29" s="47">
        <f t="shared" si="4"/>
        <v>8601118.5</v>
      </c>
      <c r="M29" s="42"/>
      <c r="N29" s="42"/>
      <c r="O29" s="42"/>
      <c r="P29" s="42"/>
      <c r="Q29" s="28">
        <v>600</v>
      </c>
      <c r="R29" s="43">
        <f t="shared" si="5"/>
        <v>8601118.5</v>
      </c>
    </row>
    <row r="30" spans="4:18" ht="15.75" x14ac:dyDescent="0.25">
      <c r="D30" s="26" t="s">
        <v>15</v>
      </c>
      <c r="E30" s="36"/>
      <c r="F30" s="36"/>
      <c r="G30" s="36"/>
      <c r="H30" s="27"/>
      <c r="I30" s="21"/>
      <c r="J30" s="28"/>
      <c r="K30" s="29"/>
      <c r="L30" s="48">
        <f>SUM(L25:L29)</f>
        <v>253496133.08758768</v>
      </c>
      <c r="M30" s="42"/>
      <c r="N30" s="42"/>
      <c r="O30" s="42"/>
      <c r="P30" s="42"/>
      <c r="Q30" s="42"/>
      <c r="R30" s="43">
        <f>SUM(R25:R29)</f>
        <v>253496133.08758768</v>
      </c>
    </row>
    <row r="31" spans="4:18" ht="15.75" x14ac:dyDescent="0.25">
      <c r="D31" s="19" t="s">
        <v>37</v>
      </c>
      <c r="E31" s="19"/>
      <c r="F31" s="19"/>
      <c r="G31" s="19"/>
      <c r="H31" s="20"/>
      <c r="I31" s="19"/>
      <c r="J31" s="19"/>
      <c r="K31" s="19"/>
      <c r="L31" s="46"/>
      <c r="M31" s="41"/>
      <c r="N31" s="41"/>
      <c r="O31" s="41"/>
      <c r="P31" s="41"/>
      <c r="Q31" s="41"/>
      <c r="R31" s="41"/>
    </row>
    <row r="32" spans="4:18" ht="31.5" x14ac:dyDescent="0.25">
      <c r="D32" s="23">
        <v>5.0999999999999996</v>
      </c>
      <c r="E32" s="21"/>
      <c r="F32" s="21"/>
      <c r="G32" s="21"/>
      <c r="H32" s="27" t="s">
        <v>38</v>
      </c>
      <c r="I32" s="21" t="s">
        <v>39</v>
      </c>
      <c r="J32" s="28">
        <v>2</v>
      </c>
      <c r="K32" s="29">
        <v>1175499</v>
      </c>
      <c r="L32" s="47">
        <f t="shared" ref="L32:L35" si="6">+J32*K32</f>
        <v>2350998</v>
      </c>
      <c r="M32" s="42"/>
      <c r="N32" s="42"/>
      <c r="O32" s="42"/>
      <c r="P32" s="42"/>
      <c r="Q32" s="28">
        <v>2</v>
      </c>
      <c r="R32" s="43">
        <f>+Q32*K32</f>
        <v>2350998</v>
      </c>
    </row>
    <row r="33" spans="4:18" ht="31.5" x14ac:dyDescent="0.25">
      <c r="D33" s="23">
        <v>5.2</v>
      </c>
      <c r="E33" s="21"/>
      <c r="F33" s="21"/>
      <c r="G33" s="21"/>
      <c r="H33" s="27" t="s">
        <v>40</v>
      </c>
      <c r="I33" s="21" t="s">
        <v>20</v>
      </c>
      <c r="J33" s="28">
        <v>80</v>
      </c>
      <c r="K33" s="29">
        <v>53393.008499999996</v>
      </c>
      <c r="L33" s="47">
        <f t="shared" si="6"/>
        <v>4271440.68</v>
      </c>
      <c r="M33" s="42"/>
      <c r="N33" s="42"/>
      <c r="O33" s="42"/>
      <c r="P33" s="42"/>
      <c r="Q33" s="28">
        <v>80</v>
      </c>
      <c r="R33" s="43">
        <f t="shared" ref="R33:R35" si="7">+Q33*K33</f>
        <v>4271440.68</v>
      </c>
    </row>
    <row r="34" spans="4:18" ht="15.75" x14ac:dyDescent="0.25">
      <c r="D34" s="23">
        <v>5.3</v>
      </c>
      <c r="E34" s="21"/>
      <c r="F34" s="21"/>
      <c r="G34" s="21"/>
      <c r="H34" s="27" t="s">
        <v>41</v>
      </c>
      <c r="I34" s="21" t="s">
        <v>39</v>
      </c>
      <c r="J34" s="28">
        <v>14</v>
      </c>
      <c r="K34" s="29">
        <v>473785</v>
      </c>
      <c r="L34" s="47">
        <f t="shared" si="6"/>
        <v>6632990</v>
      </c>
      <c r="M34" s="42"/>
      <c r="N34" s="42"/>
      <c r="O34" s="42"/>
      <c r="P34" s="42"/>
      <c r="Q34" s="28">
        <v>14</v>
      </c>
      <c r="R34" s="43">
        <f t="shared" si="7"/>
        <v>6632990</v>
      </c>
    </row>
    <row r="35" spans="4:18" ht="31.5" x14ac:dyDescent="0.25">
      <c r="D35" s="23">
        <v>5.4</v>
      </c>
      <c r="E35" s="21"/>
      <c r="F35" s="21"/>
      <c r="G35" s="21"/>
      <c r="H35" s="27" t="s">
        <v>42</v>
      </c>
      <c r="I35" s="21" t="s">
        <v>39</v>
      </c>
      <c r="J35" s="28">
        <v>0</v>
      </c>
      <c r="K35" s="29">
        <v>215593.94349999999</v>
      </c>
      <c r="L35" s="47">
        <f t="shared" si="6"/>
        <v>0</v>
      </c>
      <c r="M35" s="42">
        <v>8</v>
      </c>
      <c r="N35" s="42"/>
      <c r="O35" s="43">
        <f>+M35*K35</f>
        <v>1724751.548</v>
      </c>
      <c r="P35" s="42"/>
      <c r="Q35" s="42">
        <v>8</v>
      </c>
      <c r="R35" s="43">
        <f t="shared" si="7"/>
        <v>1724751.548</v>
      </c>
    </row>
    <row r="36" spans="4:18" ht="15.75" x14ac:dyDescent="0.25">
      <c r="D36" s="26" t="s">
        <v>15</v>
      </c>
      <c r="E36" s="36"/>
      <c r="F36" s="36"/>
      <c r="G36" s="36"/>
      <c r="H36" s="27"/>
      <c r="I36" s="21"/>
      <c r="J36" s="28"/>
      <c r="K36" s="29"/>
      <c r="L36" s="48">
        <f>SUM(L32:L35)</f>
        <v>13255428.68</v>
      </c>
      <c r="M36" s="42"/>
      <c r="N36" s="42"/>
      <c r="O36" s="42"/>
      <c r="P36" s="42"/>
      <c r="Q36" s="42"/>
      <c r="R36" s="43">
        <f>SUM(R32:R35)</f>
        <v>14980180.228</v>
      </c>
    </row>
    <row r="37" spans="4:18" ht="16.5" thickBot="1" x14ac:dyDescent="0.3">
      <c r="D37" s="70" t="s">
        <v>43</v>
      </c>
      <c r="E37" s="71"/>
      <c r="F37" s="71"/>
      <c r="G37" s="71"/>
      <c r="H37" s="71"/>
      <c r="I37" s="71"/>
      <c r="J37" s="71"/>
      <c r="K37" s="72"/>
      <c r="L37" s="45"/>
      <c r="M37" s="41"/>
      <c r="N37" s="41"/>
      <c r="O37" s="41"/>
      <c r="P37" s="41"/>
      <c r="Q37" s="41"/>
      <c r="R37" s="41"/>
    </row>
    <row r="38" spans="4:18" ht="16.5" thickBot="1" x14ac:dyDescent="0.3">
      <c r="D38" s="2"/>
      <c r="E38" s="2"/>
      <c r="F38" s="2"/>
      <c r="G38" s="2"/>
      <c r="H38" s="2"/>
      <c r="I38" s="2"/>
      <c r="J38" s="2"/>
      <c r="K38" s="2"/>
      <c r="L38" s="3"/>
    </row>
    <row r="39" spans="4:18" ht="15.75" x14ac:dyDescent="0.25">
      <c r="D39" s="4"/>
      <c r="E39" s="5"/>
      <c r="F39" s="4"/>
      <c r="G39" s="4"/>
      <c r="H39" s="61"/>
      <c r="I39" s="62"/>
      <c r="J39" s="63"/>
      <c r="K39" s="6"/>
      <c r="L39" s="7"/>
      <c r="P39" s="42"/>
      <c r="Q39" s="42"/>
      <c r="R39" s="42"/>
    </row>
    <row r="40" spans="4:18" ht="15.75" x14ac:dyDescent="0.25">
      <c r="D40" s="4"/>
      <c r="E40" s="5"/>
      <c r="F40" s="4"/>
      <c r="G40" s="4"/>
      <c r="H40" s="8"/>
      <c r="I40" s="9"/>
      <c r="J40" s="10"/>
      <c r="K40" s="11"/>
      <c r="L40" s="12"/>
      <c r="P40" s="42"/>
      <c r="Q40" s="42"/>
      <c r="R40" s="42"/>
    </row>
    <row r="41" spans="4:18" ht="15.75" x14ac:dyDescent="0.25">
      <c r="D41" s="4"/>
      <c r="E41" s="1"/>
      <c r="F41" s="1"/>
      <c r="G41" s="1"/>
      <c r="H41" s="8"/>
      <c r="I41" s="13"/>
      <c r="J41" s="14"/>
      <c r="K41" s="15"/>
      <c r="L41" s="12"/>
      <c r="P41" s="42"/>
      <c r="Q41" s="42"/>
      <c r="R41" s="42"/>
    </row>
    <row r="42" spans="4:18" ht="15.75" x14ac:dyDescent="0.25">
      <c r="D42" s="4"/>
      <c r="E42" s="1"/>
      <c r="F42" s="1"/>
      <c r="G42" s="1"/>
      <c r="H42" s="16" t="s">
        <v>44</v>
      </c>
      <c r="I42" s="13"/>
      <c r="J42" s="14"/>
      <c r="K42" s="15"/>
      <c r="L42" s="17">
        <f>+L9+L15+L24+L30+L36</f>
        <v>394798852.22958767</v>
      </c>
      <c r="P42" s="73" t="s">
        <v>53</v>
      </c>
      <c r="Q42" s="73"/>
      <c r="R42" s="43">
        <f>+R36+R30++R23+R15+R9</f>
        <v>413992394.77958769</v>
      </c>
    </row>
  </sheetData>
  <mergeCells count="16">
    <mergeCell ref="P42:Q42"/>
    <mergeCell ref="D3:L3"/>
    <mergeCell ref="D4:L4"/>
    <mergeCell ref="D5:D6"/>
    <mergeCell ref="E5:E6"/>
    <mergeCell ref="F5:G5"/>
    <mergeCell ref="H5:H6"/>
    <mergeCell ref="I5:I6"/>
    <mergeCell ref="J5:J6"/>
    <mergeCell ref="K5:K6"/>
    <mergeCell ref="L5:L6"/>
    <mergeCell ref="D37:K37"/>
    <mergeCell ref="H39:J39"/>
    <mergeCell ref="M5:N5"/>
    <mergeCell ref="O5:P5"/>
    <mergeCell ref="Q5:R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CUADRO RESUMEN</vt:lpstr>
      <vt:lpstr>EL EDUCADOR</vt:lpstr>
      <vt:lpstr>SAN PEDRO MARTIR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 CONSTRUCCIONES</dc:creator>
  <cp:lastModifiedBy>lisbeth maria babilonia hernandez</cp:lastModifiedBy>
  <dcterms:created xsi:type="dcterms:W3CDTF">2024-12-26T21:06:19Z</dcterms:created>
  <dcterms:modified xsi:type="dcterms:W3CDTF">2024-12-27T15:41:40Z</dcterms:modified>
</cp:coreProperties>
</file>