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mfajardf_cendoj_ramajudicial_gov_co/Documents/2024/MC-37 DE 2024 - IV TRIM - FUMIGACION HUILA Y CAQUETA/"/>
    </mc:Choice>
  </mc:AlternateContent>
  <xr:revisionPtr revIDLastSave="1" documentId="13_ncr:1_{110B42F9-C3E9-4DBE-A900-5C3F45FA52B7}" xr6:coauthVersionLast="47" xr6:coauthVersionMax="47" xr10:uidLastSave="{2FA6672C-5062-473C-9EEF-50CB14B9FDCD}"/>
  <bookViews>
    <workbookView xWindow="-120" yWindow="-120" windowWidth="29040" windowHeight="15720" activeTab="1" xr2:uid="{38BEE0C6-C906-436A-A194-5E825F22DC29}"/>
  </bookViews>
  <sheets>
    <sheet name="OFERTA ECONOMICA" sheetId="9" r:id="rId1"/>
    <sheet name="VALOR CONTRATO SEGUN OFERTA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7" i="7" l="1"/>
  <c r="J62" i="7"/>
  <c r="F126" i="7"/>
  <c r="F125" i="7"/>
  <c r="C149" i="7"/>
  <c r="C148" i="7"/>
  <c r="M98" i="7"/>
  <c r="J100" i="7" s="1"/>
  <c r="J104" i="7" s="1"/>
  <c r="K97" i="7"/>
  <c r="L97" i="7"/>
  <c r="J97" i="7"/>
  <c r="J98" i="7" s="1"/>
  <c r="M74" i="7"/>
  <c r="K73" i="7"/>
  <c r="L73" i="7"/>
  <c r="M73" i="7"/>
  <c r="J73" i="7"/>
  <c r="M60" i="7"/>
  <c r="K59" i="7"/>
  <c r="L59" i="7"/>
  <c r="M59" i="7"/>
  <c r="J59" i="7"/>
  <c r="M21" i="7"/>
  <c r="M20" i="7"/>
  <c r="M19" i="7"/>
  <c r="K20" i="7"/>
  <c r="L20" i="7"/>
  <c r="J20" i="7"/>
  <c r="M80" i="7"/>
  <c r="F112" i="7" s="1"/>
  <c r="M81" i="7"/>
  <c r="M82" i="7"/>
  <c r="M83" i="7"/>
  <c r="M84" i="7"/>
  <c r="F115" i="7" s="1"/>
  <c r="M85" i="7"/>
  <c r="F116" i="7" s="1"/>
  <c r="M86" i="7"/>
  <c r="F117" i="7" s="1"/>
  <c r="M87" i="7"/>
  <c r="M88" i="7"/>
  <c r="M89" i="7"/>
  <c r="F121" i="7" s="1"/>
  <c r="M90" i="7"/>
  <c r="M91" i="7"/>
  <c r="F123" i="7" s="1"/>
  <c r="M92" i="7"/>
  <c r="M93" i="7"/>
  <c r="M94" i="7"/>
  <c r="M95" i="7"/>
  <c r="M79" i="7"/>
  <c r="M69" i="7"/>
  <c r="F114" i="7" s="1"/>
  <c r="M70" i="7"/>
  <c r="M71" i="7"/>
  <c r="M68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25" i="7"/>
  <c r="M8" i="7"/>
  <c r="M9" i="7"/>
  <c r="M10" i="7"/>
  <c r="M11" i="7"/>
  <c r="M12" i="7"/>
  <c r="M13" i="7"/>
  <c r="M14" i="7"/>
  <c r="M15" i="7"/>
  <c r="M16" i="7"/>
  <c r="M17" i="7"/>
  <c r="M18" i="7"/>
  <c r="M7" i="7"/>
  <c r="J19" i="7"/>
  <c r="F122" i="7"/>
  <c r="F120" i="7"/>
  <c r="F118" i="7"/>
  <c r="F113" i="7"/>
  <c r="F111" i="7"/>
  <c r="F110" i="7"/>
  <c r="H20" i="9"/>
  <c r="G20" i="9"/>
  <c r="F20" i="9"/>
  <c r="E20" i="9"/>
  <c r="F130" i="7" l="1"/>
  <c r="F119" i="7"/>
  <c r="F124" i="7" s="1"/>
  <c r="E21" i="9"/>
  <c r="E23" i="9" s="1"/>
  <c r="J80" i="7"/>
  <c r="K80" i="7"/>
  <c r="L80" i="7"/>
  <c r="J81" i="7"/>
  <c r="K81" i="7"/>
  <c r="L81" i="7"/>
  <c r="J82" i="7"/>
  <c r="K82" i="7"/>
  <c r="L82" i="7"/>
  <c r="J83" i="7"/>
  <c r="K83" i="7"/>
  <c r="L83" i="7"/>
  <c r="J84" i="7"/>
  <c r="K84" i="7"/>
  <c r="L84" i="7"/>
  <c r="J85" i="7"/>
  <c r="K85" i="7"/>
  <c r="L85" i="7"/>
  <c r="J86" i="7"/>
  <c r="K86" i="7"/>
  <c r="L86" i="7"/>
  <c r="J87" i="7"/>
  <c r="K87" i="7"/>
  <c r="L87" i="7"/>
  <c r="J88" i="7"/>
  <c r="K88" i="7"/>
  <c r="L88" i="7"/>
  <c r="J89" i="7"/>
  <c r="K89" i="7"/>
  <c r="L89" i="7"/>
  <c r="J90" i="7"/>
  <c r="K90" i="7"/>
  <c r="L90" i="7"/>
  <c r="J91" i="7"/>
  <c r="K91" i="7"/>
  <c r="L91" i="7"/>
  <c r="J92" i="7"/>
  <c r="K92" i="7"/>
  <c r="L92" i="7"/>
  <c r="J93" i="7"/>
  <c r="K93" i="7"/>
  <c r="L93" i="7"/>
  <c r="J94" i="7"/>
  <c r="K94" i="7"/>
  <c r="L94" i="7"/>
  <c r="J95" i="7"/>
  <c r="K95" i="7"/>
  <c r="L95" i="7"/>
  <c r="J79" i="7"/>
  <c r="J69" i="7"/>
  <c r="K69" i="7"/>
  <c r="L69" i="7"/>
  <c r="J70" i="7"/>
  <c r="K70" i="7"/>
  <c r="L70" i="7"/>
  <c r="J71" i="7"/>
  <c r="K71" i="7"/>
  <c r="L71" i="7"/>
  <c r="L68" i="7"/>
  <c r="K68" i="7"/>
  <c r="J68" i="7"/>
  <c r="L79" i="7"/>
  <c r="K79" i="7"/>
  <c r="J26" i="7"/>
  <c r="K26" i="7"/>
  <c r="L26" i="7"/>
  <c r="J27" i="7"/>
  <c r="K27" i="7"/>
  <c r="L27" i="7"/>
  <c r="J28" i="7"/>
  <c r="K28" i="7"/>
  <c r="L28" i="7"/>
  <c r="J29" i="7"/>
  <c r="K29" i="7"/>
  <c r="L29" i="7"/>
  <c r="J30" i="7"/>
  <c r="K30" i="7"/>
  <c r="L30" i="7"/>
  <c r="J31" i="7"/>
  <c r="K31" i="7"/>
  <c r="L31" i="7"/>
  <c r="J32" i="7"/>
  <c r="K32" i="7"/>
  <c r="L32" i="7"/>
  <c r="J33" i="7"/>
  <c r="K33" i="7"/>
  <c r="L33" i="7"/>
  <c r="J34" i="7"/>
  <c r="K34" i="7"/>
  <c r="L34" i="7"/>
  <c r="J35" i="7"/>
  <c r="K35" i="7"/>
  <c r="L35" i="7"/>
  <c r="J36" i="7"/>
  <c r="K36" i="7"/>
  <c r="L36" i="7"/>
  <c r="J37" i="7"/>
  <c r="K37" i="7"/>
  <c r="L37" i="7"/>
  <c r="J38" i="7"/>
  <c r="K38" i="7"/>
  <c r="L38" i="7"/>
  <c r="J39" i="7"/>
  <c r="K39" i="7"/>
  <c r="L39" i="7"/>
  <c r="J40" i="7"/>
  <c r="K40" i="7"/>
  <c r="L40" i="7"/>
  <c r="J41" i="7"/>
  <c r="K41" i="7"/>
  <c r="L41" i="7"/>
  <c r="J42" i="7"/>
  <c r="K42" i="7"/>
  <c r="L42" i="7"/>
  <c r="J43" i="7"/>
  <c r="K43" i="7"/>
  <c r="L43" i="7"/>
  <c r="J44" i="7"/>
  <c r="K44" i="7"/>
  <c r="L44" i="7"/>
  <c r="J45" i="7"/>
  <c r="K45" i="7"/>
  <c r="L45" i="7"/>
  <c r="J46" i="7"/>
  <c r="K46" i="7"/>
  <c r="L46" i="7"/>
  <c r="J47" i="7"/>
  <c r="K47" i="7"/>
  <c r="L47" i="7"/>
  <c r="J48" i="7"/>
  <c r="K48" i="7"/>
  <c r="L48" i="7"/>
  <c r="J49" i="7"/>
  <c r="K49" i="7"/>
  <c r="L49" i="7"/>
  <c r="J50" i="7"/>
  <c r="K50" i="7"/>
  <c r="L50" i="7"/>
  <c r="J51" i="7"/>
  <c r="K51" i="7"/>
  <c r="L51" i="7"/>
  <c r="J52" i="7"/>
  <c r="K52" i="7"/>
  <c r="L52" i="7"/>
  <c r="J53" i="7"/>
  <c r="K53" i="7"/>
  <c r="L53" i="7"/>
  <c r="J54" i="7"/>
  <c r="K54" i="7"/>
  <c r="L54" i="7"/>
  <c r="J55" i="7"/>
  <c r="K55" i="7"/>
  <c r="L55" i="7"/>
  <c r="J56" i="7"/>
  <c r="K56" i="7"/>
  <c r="L56" i="7"/>
  <c r="J57" i="7"/>
  <c r="K57" i="7"/>
  <c r="L57" i="7"/>
  <c r="L25" i="7"/>
  <c r="K25" i="7"/>
  <c r="J25" i="7"/>
  <c r="L8" i="7"/>
  <c r="L9" i="7"/>
  <c r="L10" i="7"/>
  <c r="L11" i="7"/>
  <c r="L12" i="7"/>
  <c r="L13" i="7"/>
  <c r="L14" i="7"/>
  <c r="L15" i="7"/>
  <c r="L16" i="7"/>
  <c r="L17" i="7"/>
  <c r="L18" i="7"/>
  <c r="L7" i="7"/>
  <c r="K8" i="7"/>
  <c r="K9" i="7"/>
  <c r="K10" i="7"/>
  <c r="K11" i="7"/>
  <c r="K12" i="7"/>
  <c r="K13" i="7"/>
  <c r="K14" i="7"/>
  <c r="K15" i="7"/>
  <c r="K16" i="7"/>
  <c r="K17" i="7"/>
  <c r="K18" i="7"/>
  <c r="K7" i="7"/>
  <c r="J8" i="7"/>
  <c r="J9" i="7"/>
  <c r="J10" i="7"/>
  <c r="J11" i="7"/>
  <c r="J12" i="7"/>
  <c r="C131" i="7" s="1"/>
  <c r="J13" i="7"/>
  <c r="J14" i="7"/>
  <c r="C136" i="7" s="1"/>
  <c r="J15" i="7"/>
  <c r="C143" i="7" s="1"/>
  <c r="J16" i="7"/>
  <c r="C144" i="7" s="1"/>
  <c r="J17" i="7"/>
  <c r="J18" i="7"/>
  <c r="J7" i="7"/>
  <c r="G96" i="7"/>
  <c r="G72" i="7"/>
  <c r="G58" i="7"/>
  <c r="G19" i="7"/>
  <c r="C145" i="7" l="1"/>
  <c r="C139" i="7"/>
  <c r="C127" i="7"/>
  <c r="C123" i="7"/>
  <c r="C114" i="7"/>
  <c r="C118" i="7"/>
  <c r="C119" i="7"/>
  <c r="C117" i="7"/>
  <c r="C142" i="7"/>
  <c r="C130" i="7"/>
  <c r="C112" i="7"/>
  <c r="C135" i="7"/>
  <c r="C115" i="7"/>
  <c r="C137" i="7"/>
  <c r="C140" i="7"/>
  <c r="C138" i="7"/>
  <c r="C133" i="7"/>
  <c r="C125" i="7"/>
  <c r="C146" i="7"/>
  <c r="C129" i="7"/>
  <c r="C124" i="7"/>
  <c r="C111" i="7"/>
  <c r="C132" i="7"/>
  <c r="C113" i="7"/>
  <c r="C110" i="7"/>
  <c r="C122" i="7"/>
  <c r="C141" i="7"/>
  <c r="C121" i="7"/>
  <c r="C120" i="7"/>
  <c r="C134" i="7"/>
  <c r="J72" i="7"/>
  <c r="J74" i="7" s="1"/>
  <c r="J96" i="7"/>
  <c r="J58" i="7"/>
  <c r="J60" i="7" s="1"/>
  <c r="J21" i="7"/>
  <c r="L19" i="7"/>
  <c r="L21" i="7" s="1"/>
  <c r="L96" i="7"/>
  <c r="K19" i="7"/>
  <c r="K58" i="7"/>
  <c r="K60" i="7" s="1"/>
  <c r="L58" i="7"/>
  <c r="L60" i="7" s="1"/>
  <c r="L72" i="7"/>
  <c r="L74" i="7" s="1"/>
  <c r="K96" i="7"/>
  <c r="K98" i="7" s="1"/>
  <c r="K72" i="7"/>
  <c r="K74" i="7" s="1"/>
  <c r="J61" i="7" l="1"/>
  <c r="C128" i="7"/>
  <c r="C116" i="7"/>
  <c r="M96" i="7"/>
  <c r="C126" i="7"/>
  <c r="M72" i="7"/>
  <c r="M58" i="7"/>
  <c r="J99" i="7"/>
  <c r="K21" i="7"/>
  <c r="K61" i="7" s="1"/>
  <c r="L98" i="7"/>
  <c r="L99" i="7" s="1"/>
  <c r="K99" i="7"/>
  <c r="L61" i="7"/>
  <c r="C147" i="7" l="1"/>
  <c r="F131" i="7" l="1"/>
  <c r="F132" i="7" s="1"/>
</calcChain>
</file>

<file path=xl/sharedStrings.xml><?xml version="1.0" encoding="utf-8"?>
<sst xmlns="http://schemas.openxmlformats.org/spreadsheetml/2006/main" count="499" uniqueCount="216">
  <si>
    <t>ITEM</t>
  </si>
  <si>
    <t>Rama Judicial del Poder Público</t>
  </si>
  <si>
    <t>Consejo Superior de la Judicatura</t>
  </si>
  <si>
    <t xml:space="preserve">Servicios de fumigación contra plagas, para eliminación de cucarachas, zancudos, moscas, pulgas, hormigas y arañas en los diferentes despachos judiciales y áreas administrativas a cargo de la Dirección Seccional de Neiva.  </t>
  </si>
  <si>
    <t xml:space="preserve">Servicios de fumigación contra plagas, para eliminación de acaros, mediante maquina a vapor  en los diferentes despachos judiciales y áreas administrativas a cargo de la Dirección Seccional de Neiva.  </t>
  </si>
  <si>
    <t xml:space="preserve">Servicios de desratización, para eliminación o desaparición de ratas y ratones en los diferentes despachos judiciales y áreas administrativas a cargo de la Dirección Seccional de Neiva.  </t>
  </si>
  <si>
    <t xml:space="preserve">No </t>
  </si>
  <si>
    <t xml:space="preserve">SEDE JUDICIAL JUZGADO  </t>
  </si>
  <si>
    <t xml:space="preserve">DISTRITO JUDICIAL </t>
  </si>
  <si>
    <t>DEPARTAMENTO</t>
  </si>
  <si>
    <t>MUNICIPIO</t>
  </si>
  <si>
    <t>AREA MT2</t>
  </si>
  <si>
    <t>DIRECCIÓN</t>
  </si>
  <si>
    <t>BELEN DE LOS 
ANDAQUIES</t>
  </si>
  <si>
    <t>FLORENCIA</t>
  </si>
  <si>
    <t>CAQUETA</t>
  </si>
  <si>
    <t>Carrera 4 No 5-59-63 Barrio Cincuentenario</t>
  </si>
  <si>
    <t>Av. 16 No. 6-47</t>
  </si>
  <si>
    <t xml:space="preserve">FLORENCIA </t>
  </si>
  <si>
    <t>Carrera 11#11-34 Barrio La Cooperativa (Salas Plenas)</t>
  </si>
  <si>
    <t>PUERTO RICO</t>
  </si>
  <si>
    <t>Cll. 4  N° 5-06/16 Crra 5 No 4-04</t>
  </si>
  <si>
    <t>INMUEBLES ARRENDADOS</t>
  </si>
  <si>
    <t>CARTAGENA DEL CHAIRA</t>
  </si>
  <si>
    <t>Calle 3 No. 2 - 52/54/56/60</t>
  </si>
  <si>
    <t>CURILLO</t>
  </si>
  <si>
    <t xml:space="preserve">Calle 9 No. 3-36 Esquina </t>
  </si>
  <si>
    <t>DONCELLO</t>
  </si>
  <si>
    <t>Calle 3 No 4-18</t>
  </si>
  <si>
    <t xml:space="preserve">Carrera 11 No 11-20 Barrio La Cooperativa </t>
  </si>
  <si>
    <t>Carrera 11 kilometro 3 Bodega 3 Parque industrial Santa María</t>
  </si>
  <si>
    <t>MILAN</t>
  </si>
  <si>
    <t>78,5</t>
  </si>
  <si>
    <t>Carrera 8 No. 4-04</t>
  </si>
  <si>
    <t>MONTAÑITA</t>
  </si>
  <si>
    <t>129,5</t>
  </si>
  <si>
    <t>Calle 5 No 04-03 Barrio Las Brisas</t>
  </si>
  <si>
    <t>MORELIA</t>
  </si>
  <si>
    <t>Carrera 4 N. 3-11 con Calle 3 N.3-75 Barrio Alameda</t>
  </si>
  <si>
    <t>PAUJIL</t>
  </si>
  <si>
    <t xml:space="preserve">Calle 5 No 5-45 Barrio El Centro </t>
  </si>
  <si>
    <t>SAN JOSE DE
 FRAGUA</t>
  </si>
  <si>
    <t xml:space="preserve">Calle 3 No. 4 – 24 Barrio El Centro </t>
  </si>
  <si>
    <t>SAN VICENTE 
DEL CAGUAN</t>
  </si>
  <si>
    <t xml:space="preserve">Calle 4 No. 4-21/25 </t>
  </si>
  <si>
    <t>SOLANO</t>
  </si>
  <si>
    <t>Calle 7 No 4-06</t>
  </si>
  <si>
    <t>VALPARAISO</t>
  </si>
  <si>
    <t>173,5</t>
  </si>
  <si>
    <t xml:space="preserve">Calle 10 No. 4-26-28/4-14-22 </t>
  </si>
  <si>
    <t xml:space="preserve">Carrera 7 No. 6/22/24 Barrio Las Américas </t>
  </si>
  <si>
    <t>86,75</t>
  </si>
  <si>
    <t>Carrera 6A#15-30 Barrio Siete de Agosto (bodega muebles)</t>
  </si>
  <si>
    <t xml:space="preserve">SAN VICENTE DEL CAGUAN </t>
  </si>
  <si>
    <t>Calle 2 Bis No. 2-22 Barrio Hernández</t>
  </si>
  <si>
    <t>INMUEBLES PROPIOS</t>
  </si>
  <si>
    <t>DISTRITO DE FLORENCIA</t>
  </si>
  <si>
    <t>Campoalegre</t>
  </si>
  <si>
    <t>NEIVA</t>
  </si>
  <si>
    <t>Huila</t>
  </si>
  <si>
    <t xml:space="preserve">CARRERA 9 N° 17-05 </t>
  </si>
  <si>
    <t>Elias</t>
  </si>
  <si>
    <t>Elías</t>
  </si>
  <si>
    <t>CARRERA 5 N° 1A-63</t>
  </si>
  <si>
    <t>Garzón</t>
  </si>
  <si>
    <t>CARRERA 8 A N° 8 - 17</t>
  </si>
  <si>
    <t>La Plata</t>
  </si>
  <si>
    <t>CALLE 5 N° 4 - 44</t>
  </si>
  <si>
    <t>Palacio de Justicia - Rodrigo Lara Bonilla</t>
  </si>
  <si>
    <t>Neiva</t>
  </si>
  <si>
    <t>CARRERA 4 A N° 6 - 99</t>
  </si>
  <si>
    <t>Palermo</t>
  </si>
  <si>
    <t>CALLE 9 N° 9 - 37</t>
  </si>
  <si>
    <t xml:space="preserve"> Pitalito</t>
  </si>
  <si>
    <t>Pitalito</t>
  </si>
  <si>
    <t>CARRERA 4 N° 13-62</t>
  </si>
  <si>
    <t>Saladoblanco</t>
  </si>
  <si>
    <t>CALLE 2 N° 5 - 44</t>
  </si>
  <si>
    <t>Tesalia</t>
  </si>
  <si>
    <t>CALLE 6 A N° 9 - 36</t>
  </si>
  <si>
    <t>Timana</t>
  </si>
  <si>
    <t>Timaná</t>
  </si>
  <si>
    <t>CALLE 11 N° 2 - 23</t>
  </si>
  <si>
    <t>Yaguara</t>
  </si>
  <si>
    <t>Yaguará</t>
  </si>
  <si>
    <t>CARRERA 5A N° 1 - 52 Y 56</t>
  </si>
  <si>
    <t>lote - Proyectos salas de audiencia - Palacio de Justicia - Rodrigo Lara Bonilla</t>
  </si>
  <si>
    <t>CALLE 6 No 3-03</t>
  </si>
  <si>
    <t xml:space="preserve"> INMUEBLES EN ARRENDAMIENTO </t>
  </si>
  <si>
    <t>NOMBRE DEL INMUEBLE</t>
  </si>
  <si>
    <t>AREA M2</t>
  </si>
  <si>
    <t>ACEVEDO</t>
  </si>
  <si>
    <t>Acevedo</t>
  </si>
  <si>
    <t>Calle 9a No. 7-42</t>
  </si>
  <si>
    <t>AGRADO</t>
  </si>
  <si>
    <t>Agrado</t>
  </si>
  <si>
    <t>Calle 5 No. 7-15</t>
  </si>
  <si>
    <t>AIPE</t>
  </si>
  <si>
    <t>Aipe</t>
  </si>
  <si>
    <t>Carrera 7 No 4-39 Barrio la Palmita</t>
  </si>
  <si>
    <t>ALGECIRAS</t>
  </si>
  <si>
    <t>Algeciras</t>
  </si>
  <si>
    <t>Carrera 5 No 2-31</t>
  </si>
  <si>
    <t>ALTAMIRA</t>
  </si>
  <si>
    <t>Altamira</t>
  </si>
  <si>
    <t>Calle 6A 4 -07</t>
  </si>
  <si>
    <t>BARAYA</t>
  </si>
  <si>
    <t>Baraya</t>
  </si>
  <si>
    <t>Carrera 5 No 2B-38</t>
  </si>
  <si>
    <t>COLOMBIA</t>
  </si>
  <si>
    <t>Colombia</t>
  </si>
  <si>
    <t>Carrera 3 # 4-26 – 28</t>
  </si>
  <si>
    <t>EL PITAL</t>
  </si>
  <si>
    <t>Pital</t>
  </si>
  <si>
    <t>Calle 8 No 8 - 05</t>
  </si>
  <si>
    <t>GARZON</t>
  </si>
  <si>
    <t>GIGANTE</t>
  </si>
  <si>
    <t>Gigante</t>
  </si>
  <si>
    <t>Calle 2 No 5-70 Barrio Universitario</t>
  </si>
  <si>
    <t>GUADALUPE</t>
  </si>
  <si>
    <t>Guadalupe</t>
  </si>
  <si>
    <t>Calle 3 No 3- 28/ 32</t>
  </si>
  <si>
    <t>HOBO</t>
  </si>
  <si>
    <t>Hobo</t>
  </si>
  <si>
    <t>Local No 2 Ubicado en la Calle 6 No 8-66</t>
  </si>
  <si>
    <t>IQUIRA</t>
  </si>
  <si>
    <t>Iquira</t>
  </si>
  <si>
    <t>Calle 4 No 4-109</t>
  </si>
  <si>
    <t>ISNOS</t>
  </si>
  <si>
    <t>Isnos</t>
  </si>
  <si>
    <t>Calle 4 No. 2-28</t>
  </si>
  <si>
    <t>LA ARGENTINA</t>
  </si>
  <si>
    <t>La Argentina</t>
  </si>
  <si>
    <t>Calle 5a No 4-35</t>
  </si>
  <si>
    <t>LA PLATA</t>
  </si>
  <si>
    <t>Calle 6 No 5-71 Manzana 17 Barrio Paez</t>
  </si>
  <si>
    <t>NATAGA</t>
  </si>
  <si>
    <t>Nátaga</t>
  </si>
  <si>
    <t xml:space="preserve">Calle 2 No 5-55 </t>
  </si>
  <si>
    <t>Carrera 7 No. 6-03</t>
  </si>
  <si>
    <t>Calle 11 No 2-55</t>
  </si>
  <si>
    <t>Carrera 4 No. 12-35/37/43</t>
  </si>
  <si>
    <t>Carrera 5 No. 20-42</t>
  </si>
  <si>
    <t>OPORAPA</t>
  </si>
  <si>
    <t>Oporapa</t>
  </si>
  <si>
    <t>Carrera 6 No. 4-33</t>
  </si>
  <si>
    <t>PAICOL</t>
  </si>
  <si>
    <t>Paicol</t>
  </si>
  <si>
    <t>Carrera 6A No 3-57</t>
  </si>
  <si>
    <t>PALESTINA</t>
  </si>
  <si>
    <t>Palestina</t>
  </si>
  <si>
    <t>Calle 1 No 2-51</t>
  </si>
  <si>
    <t>PITALITO</t>
  </si>
  <si>
    <t>Bodega No 8, ubicada en la calle 26B No 8A- 16  "La Florida Centro Logistico".</t>
  </si>
  <si>
    <t>RIVERA</t>
  </si>
  <si>
    <t>Rivera</t>
  </si>
  <si>
    <t>Calle 4 No 4-26</t>
  </si>
  <si>
    <t>SAN AGUSTIN</t>
  </si>
  <si>
    <t>San Agustín</t>
  </si>
  <si>
    <t xml:space="preserve">Calle 3 No. 13–24 </t>
  </si>
  <si>
    <t>SANTA MARIA</t>
  </si>
  <si>
    <t>Santa María</t>
  </si>
  <si>
    <t>Local 101, 105 Y 106 Carrera 3 No. 9-34</t>
  </si>
  <si>
    <t>SUAZA</t>
  </si>
  <si>
    <t>Suaza</t>
  </si>
  <si>
    <t>Calle 6 No 3-47/51</t>
  </si>
  <si>
    <t>TARQUI</t>
  </si>
  <si>
    <t>Tarqui</t>
  </si>
  <si>
    <t>Carrera 4 No 10 -39 barrio centro del Municipio de Tarqui</t>
  </si>
  <si>
    <t>TELLO</t>
  </si>
  <si>
    <t>Tello</t>
  </si>
  <si>
    <t>Carrera 3 No 2-02 y 2-06</t>
  </si>
  <si>
    <t>TERUEL</t>
  </si>
  <si>
    <t>Teruel</t>
  </si>
  <si>
    <t>Carrera 3 No 5-36</t>
  </si>
  <si>
    <t>VILLAVIEJA</t>
  </si>
  <si>
    <t>Villavieja</t>
  </si>
  <si>
    <t>Calle 4 No 6-46 Barrio Buenavista</t>
  </si>
  <si>
    <t xml:space="preserve">IVA </t>
  </si>
  <si>
    <t>VALOR TOTAL</t>
  </si>
  <si>
    <t>SUBTOTAL</t>
  </si>
  <si>
    <t xml:space="preserve">VALORES PROMEDIOS </t>
  </si>
  <si>
    <t>Carrera 10 No. 10- 50  Local 1 Garzón Huila</t>
  </si>
  <si>
    <t>VALOR TOTAL DISTRITO NEIVA POR ITEMS</t>
  </si>
  <si>
    <t xml:space="preserve">VALOR TOTAL NEIVA </t>
  </si>
  <si>
    <t>DISTRITO DE NEIVA</t>
  </si>
  <si>
    <t>VALOR TOTAL DISTRITO FLORENCIA POR ITEMS</t>
  </si>
  <si>
    <t>VALOR TOTAL FLORENCIA</t>
  </si>
  <si>
    <t>IVA 19%</t>
  </si>
  <si>
    <t>TOTAL POR M2</t>
  </si>
  <si>
    <t>VALOR TOTAL PRESUPUESTO  (1 FUMIGADA EN EL AÑO) DISTRITOS DE NEIVA Y FLORENCIA</t>
  </si>
  <si>
    <t>VALOR POR M2</t>
  </si>
  <si>
    <t>Dirección Ejecutiva Seccional de Administración Judicial- Neiva</t>
  </si>
  <si>
    <t>Formato 10 - Oferta Economica</t>
  </si>
  <si>
    <t>NUMERO DE PROCESO:</t>
  </si>
  <si>
    <t>MC-37 DE 2024</t>
  </si>
  <si>
    <t>OBJETO DEL PROCESO:</t>
  </si>
  <si>
    <t>Contratar a nombre de la Nación - Consejo Superior de la Judicatura – Dirección Ejecutiva de Administración Judicial Seccional Neiva, por el sistema a precios unitarios: "Servicios de fumigación contra plagas, roedores y la desinsectación de las sedes de los distritos judiciales de Neiva y Florencia".</t>
  </si>
  <si>
    <t>NOMBRE DEL PROPONENTE:</t>
  </si>
  <si>
    <t>NO. IDENTIFICACION:</t>
  </si>
  <si>
    <t xml:space="preserve">DESCRIPCION </t>
  </si>
  <si>
    <t>CANT M2</t>
  </si>
  <si>
    <r>
      <rPr>
        <sz val="6"/>
        <color theme="1"/>
        <rFont val="Aptos Narrow"/>
        <family val="2"/>
        <scheme val="minor"/>
      </rPr>
      <t xml:space="preserve">VALOR UNITARIO (ANTES DE IVA) </t>
    </r>
    <r>
      <rPr>
        <b/>
        <sz val="6"/>
        <color theme="1"/>
        <rFont val="Aptos Narrow"/>
        <family val="2"/>
        <scheme val="minor"/>
      </rPr>
      <t>- MPIO DE NEIVA</t>
    </r>
  </si>
  <si>
    <r>
      <rPr>
        <sz val="6"/>
        <color theme="1"/>
        <rFont val="Aptos Narrow"/>
        <family val="2"/>
        <scheme val="minor"/>
      </rPr>
      <t xml:space="preserve">VALOR UNITARIO (ANTES DE IVA) </t>
    </r>
    <r>
      <rPr>
        <b/>
        <sz val="6"/>
        <color theme="1"/>
        <rFont val="Aptos Narrow"/>
        <family val="2"/>
        <scheme val="minor"/>
      </rPr>
      <t>- MPIOS DEL HUILA</t>
    </r>
  </si>
  <si>
    <r>
      <rPr>
        <sz val="6"/>
        <color theme="1"/>
        <rFont val="Aptos Narrow"/>
        <family val="2"/>
        <scheme val="minor"/>
      </rPr>
      <t xml:space="preserve">VALOR UNITARIO (ANTES DE IVA) </t>
    </r>
    <r>
      <rPr>
        <b/>
        <sz val="6"/>
        <color theme="1"/>
        <rFont val="Aptos Narrow"/>
        <family val="2"/>
        <scheme val="minor"/>
      </rPr>
      <t>- MPIO DE FLORENCIA</t>
    </r>
  </si>
  <si>
    <r>
      <rPr>
        <sz val="6"/>
        <color theme="1"/>
        <rFont val="Aptos Narrow"/>
        <family val="2"/>
        <scheme val="minor"/>
      </rPr>
      <t>VALOR UNITARIO (ANTES DE IVA) -</t>
    </r>
    <r>
      <rPr>
        <b/>
        <sz val="6"/>
        <color theme="1"/>
        <rFont val="Aptos Narrow"/>
        <family val="2"/>
        <scheme val="minor"/>
      </rPr>
      <t xml:space="preserve"> MPIOS DEL CAQUETA</t>
    </r>
  </si>
  <si>
    <t>TOTAL</t>
  </si>
  <si>
    <r>
      <rPr>
        <b/>
        <u/>
        <sz val="10"/>
        <color theme="1"/>
        <rFont val="Arial"/>
        <family val="2"/>
      </rPr>
      <t>NOTA 1:</t>
    </r>
    <r>
      <rPr>
        <sz val="10"/>
        <color theme="1"/>
        <rFont val="Arial"/>
        <family val="2"/>
      </rPr>
      <t xml:space="preserve">  El proponente deberá diligenciar conforme a su ofrecimiento, los campos de las casillas corresponientes al precio unitario en cada item y por cada columna, y podrá modificar la tarifa del IVA según su responsabilidad frente al mencionado impuesto.
</t>
    </r>
    <r>
      <rPr>
        <b/>
        <u/>
        <sz val="10"/>
        <color theme="1"/>
        <rFont val="Arial"/>
        <family val="2"/>
      </rPr>
      <t>NOTA 2:</t>
    </r>
    <r>
      <rPr>
        <sz val="10"/>
        <color theme="1"/>
        <rFont val="Arial"/>
        <family val="2"/>
      </rPr>
      <t xml:space="preserve"> La oferta económica no podrá superar el valor promedio establecido para cada ítem y/o precio unitario techo, de cada uno de los elementos establecidos en el Análisis del Sector – Estudio de Mercado, Sopena de NO ser validada por incurrir en una causal de rechazo de la misma. (VER ESTUDIO DE MERCADO)
</t>
    </r>
    <r>
      <rPr>
        <b/>
        <u/>
        <sz val="10"/>
        <color theme="1"/>
        <rFont val="Arial"/>
        <family val="2"/>
      </rPr>
      <t>NOTA 3:</t>
    </r>
    <r>
      <rPr>
        <sz val="10"/>
        <color theme="1"/>
        <rFont val="Arial"/>
        <family val="2"/>
      </rPr>
      <t xml:space="preserve"> El</t>
    </r>
    <r>
      <rPr>
        <b/>
        <u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valor requerido en la oferta económica es de un M2 en cada item y según ubicación del inmueble; pero es de aclarar que el precio total del servicio lo ajustará la entidad conforme a la necesidad a atender  según los municipios detallados en el anexo del estudio de mercado y  el ofrecimiento realizado por la oferta económica seleccionada dentro del proceso de contratación. 
</t>
    </r>
    <r>
      <rPr>
        <b/>
        <u/>
        <sz val="10"/>
        <color theme="1"/>
        <rFont val="Arial"/>
        <family val="2"/>
      </rPr>
      <t>NOTA 4</t>
    </r>
    <r>
      <rPr>
        <b/>
        <sz val="10"/>
        <color theme="1"/>
        <rFont val="Arial"/>
        <family val="2"/>
      </rPr>
      <t>:</t>
    </r>
    <r>
      <rPr>
        <sz val="10"/>
        <color theme="1"/>
        <rFont val="Arial"/>
        <family val="2"/>
      </rPr>
      <t xml:space="preserve"> El valor del contrato es hasta la suma de </t>
    </r>
    <r>
      <rPr>
        <b/>
        <sz val="10"/>
        <color theme="1"/>
        <rFont val="Arial"/>
        <family val="2"/>
      </rPr>
      <t>SESENTA Y SEIS MILLONES NOVECIENTOS SEIS MIL TRESCIENTOS NOVENTA Y TRES PESOS M/CTE ($66.906.393).</t>
    </r>
  </si>
  <si>
    <t>CC. 1.075.287.914</t>
  </si>
  <si>
    <t>WILLIAM ANDRES SANCHEZ PASTRANA / FUMIGACIONES DEL HUILA</t>
  </si>
  <si>
    <t>VALOR TOTAL DEL CONTRATO</t>
  </si>
  <si>
    <t>Totales por municipios</t>
  </si>
  <si>
    <t>MUNICIPIOS DEL HUILA</t>
  </si>
  <si>
    <t>MUNICIPIOS DEL CAQUETA</t>
  </si>
  <si>
    <t>TOTALES POR DISTRITO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</si>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</sst>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[$$-240A]\ #,##0"/>
    <numFmt numFmtId="166" formatCode="_-&quot;$&quot;\ * #,##0_-;\-&quot;$&quot;\ * #,##0_-;_-&quot;$&quot;\ * &quot;-&quot;??_-;_-@_-"/>
    <numFmt numFmtId="167" formatCode="_-&quot;$&quot;\ * #,##0.0_-;\-&quot;$&quot;\ * #,##0.0_-;_-&quot;$&quot;\ * &quot;-&quot;??_-;_-@_-"/>
    <numFmt numFmtId="168" formatCode="_-* #,##0_-;\-* #,##0_-;_-* &quot;-&quot;??_-;_-@_-"/>
    <numFmt numFmtId="169" formatCode="_-&quot;$&quot;\ * #,##0.0_-;\-&quot;$&quot;\ * #,##0.0_-;_-&quot;$&quot;\ * &quot;-&quot;?_-;_-@_-"/>
  </numFmts>
  <fonts count="39">
    <font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sz val="12"/>
      <color theme="1"/>
      <name val="Aptos Narrow"/>
      <scheme val="minor"/>
    </font>
    <font>
      <sz val="12"/>
      <color theme="1"/>
      <name val="Aptos Narrow"/>
      <scheme val="minor"/>
    </font>
    <font>
      <b/>
      <sz val="11"/>
      <color theme="1"/>
      <name val="Aptos Narrow"/>
      <family val="2"/>
      <scheme val="minor"/>
    </font>
    <font>
      <b/>
      <sz val="9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i/>
      <sz val="16"/>
      <name val="Arial"/>
      <family val="2"/>
    </font>
    <font>
      <b/>
      <sz val="16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6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  <font>
      <sz val="9"/>
      <name val="Arial"/>
      <family val="2"/>
    </font>
    <font>
      <b/>
      <sz val="10"/>
      <color theme="1"/>
      <name val="Tahoma"/>
      <family val="2"/>
    </font>
    <font>
      <b/>
      <sz val="11"/>
      <color theme="1"/>
      <name val="Arial"/>
      <family val="2"/>
    </font>
    <font>
      <b/>
      <sz val="12"/>
      <color theme="1"/>
      <name val="Century Gothic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color rgb="FF000000"/>
      <name val="Arial"/>
      <family val="2"/>
    </font>
    <font>
      <b/>
      <sz val="9"/>
      <color theme="1"/>
      <name val="Aptos Narrow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8" fillId="0" borderId="0"/>
    <xf numFmtId="164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</cellStyleXfs>
  <cellXfs count="289">
    <xf numFmtId="0" fontId="0" fillId="0" borderId="0" xfId="0"/>
    <xf numFmtId="0" fontId="9" fillId="2" borderId="1" xfId="1" applyFont="1" applyFill="1" applyBorder="1" applyAlignment="1">
      <alignment horizontal="left" vertical="center"/>
    </xf>
    <xf numFmtId="0" fontId="9" fillId="2" borderId="25" xfId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/>
    </xf>
    <xf numFmtId="0" fontId="9" fillId="2" borderId="0" xfId="1" applyFont="1" applyFill="1" applyBorder="1" applyAlignment="1">
      <alignment horizontal="left" vertical="center"/>
    </xf>
    <xf numFmtId="0" fontId="6" fillId="2" borderId="0" xfId="0" applyFont="1" applyFill="1" applyBorder="1"/>
    <xf numFmtId="164" fontId="9" fillId="2" borderId="0" xfId="2" applyFont="1" applyFill="1" applyBorder="1" applyAlignment="1">
      <alignment vertical="center" wrapText="1"/>
    </xf>
    <xf numFmtId="164" fontId="9" fillId="2" borderId="48" xfId="2" applyFont="1" applyFill="1" applyBorder="1" applyAlignment="1">
      <alignment vertical="center" wrapText="1"/>
    </xf>
    <xf numFmtId="164" fontId="9" fillId="2" borderId="34" xfId="2" applyFont="1" applyFill="1" applyBorder="1" applyAlignment="1">
      <alignment vertical="center" wrapText="1"/>
    </xf>
    <xf numFmtId="164" fontId="9" fillId="2" borderId="4" xfId="2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10" fillId="5" borderId="29" xfId="0" applyFont="1" applyFill="1" applyBorder="1" applyAlignment="1">
      <alignment vertical="center"/>
    </xf>
    <xf numFmtId="0" fontId="10" fillId="5" borderId="29" xfId="0" applyFont="1" applyFill="1" applyBorder="1" applyAlignment="1">
      <alignment vertical="center" wrapText="1"/>
    </xf>
    <xf numFmtId="0" fontId="10" fillId="5" borderId="29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vertical="center"/>
    </xf>
    <xf numFmtId="42" fontId="4" fillId="0" borderId="23" xfId="0" applyNumberFormat="1" applyFont="1" applyBorder="1"/>
    <xf numFmtId="0" fontId="6" fillId="0" borderId="0" xfId="0" applyFont="1"/>
    <xf numFmtId="0" fontId="6" fillId="0" borderId="0" xfId="0" applyFont="1" applyAlignment="1">
      <alignment vertical="center"/>
    </xf>
    <xf numFmtId="42" fontId="6" fillId="0" borderId="0" xfId="0" applyNumberFormat="1" applyFont="1"/>
    <xf numFmtId="0" fontId="6" fillId="0" borderId="9" xfId="0" applyFont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/>
    </xf>
    <xf numFmtId="42" fontId="4" fillId="0" borderId="43" xfId="0" applyNumberFormat="1" applyFont="1" applyBorder="1"/>
    <xf numFmtId="42" fontId="4" fillId="0" borderId="40" xfId="0" applyNumberFormat="1" applyFont="1" applyBorder="1"/>
    <xf numFmtId="42" fontId="4" fillId="0" borderId="44" xfId="0" applyNumberFormat="1" applyFont="1" applyBorder="1"/>
    <xf numFmtId="0" fontId="9" fillId="2" borderId="22" xfId="1" applyFont="1" applyFill="1" applyBorder="1" applyAlignment="1">
      <alignment horizontal="left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vertical="center"/>
    </xf>
    <xf numFmtId="0" fontId="6" fillId="2" borderId="28" xfId="0" applyFont="1" applyFill="1" applyBorder="1" applyAlignment="1">
      <alignment horizontal="center" vertical="center"/>
    </xf>
    <xf numFmtId="42" fontId="6" fillId="0" borderId="36" xfId="0" applyNumberFormat="1" applyFont="1" applyBorder="1" applyAlignment="1">
      <alignment vertical="center"/>
    </xf>
    <xf numFmtId="42" fontId="6" fillId="0" borderId="11" xfId="0" applyNumberFormat="1" applyFont="1" applyBorder="1" applyAlignment="1">
      <alignment vertical="center"/>
    </xf>
    <xf numFmtId="42" fontId="6" fillId="0" borderId="37" xfId="0" applyNumberFormat="1" applyFont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3" fontId="6" fillId="0" borderId="6" xfId="0" applyNumberFormat="1" applyFont="1" applyBorder="1" applyAlignment="1">
      <alignment vertical="center"/>
    </xf>
    <xf numFmtId="0" fontId="6" fillId="0" borderId="49" xfId="0" applyFont="1" applyBorder="1" applyAlignment="1">
      <alignment horizontal="center" vertical="center" wrapText="1"/>
    </xf>
    <xf numFmtId="42" fontId="6" fillId="0" borderId="6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5" borderId="29" xfId="0" applyFont="1" applyFill="1" applyBorder="1" applyAlignment="1">
      <alignment vertical="center" wrapText="1"/>
    </xf>
    <xf numFmtId="0" fontId="9" fillId="5" borderId="29" xfId="0" applyFont="1" applyFill="1" applyBorder="1" applyAlignment="1">
      <alignment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vertical="center"/>
    </xf>
    <xf numFmtId="42" fontId="11" fillId="0" borderId="13" xfId="0" applyNumberFormat="1" applyFont="1" applyBorder="1"/>
    <xf numFmtId="42" fontId="11" fillId="0" borderId="5" xfId="0" applyNumberFormat="1" applyFont="1" applyBorder="1"/>
    <xf numFmtId="0" fontId="9" fillId="0" borderId="23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 wrapText="1"/>
    </xf>
    <xf numFmtId="42" fontId="11" fillId="0" borderId="8" xfId="0" applyNumberFormat="1" applyFont="1" applyBorder="1"/>
    <xf numFmtId="42" fontId="11" fillId="0" borderId="15" xfId="0" applyNumberFormat="1" applyFont="1" applyBorder="1"/>
    <xf numFmtId="0" fontId="9" fillId="2" borderId="9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vertical="center"/>
    </xf>
    <xf numFmtId="0" fontId="9" fillId="2" borderId="22" xfId="0" applyFont="1" applyFill="1" applyBorder="1" applyAlignment="1">
      <alignment horizontal="center" vertical="center"/>
    </xf>
    <xf numFmtId="42" fontId="9" fillId="0" borderId="22" xfId="0" applyNumberFormat="1" applyFont="1" applyBorder="1" applyAlignment="1">
      <alignment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164" fontId="9" fillId="2" borderId="1" xfId="2" applyFont="1" applyFill="1" applyBorder="1" applyAlignment="1">
      <alignment vertical="center"/>
    </xf>
    <xf numFmtId="164" fontId="9" fillId="2" borderId="1" xfId="2" applyFont="1" applyFill="1" applyBorder="1" applyAlignment="1">
      <alignment vertical="center" wrapText="1"/>
    </xf>
    <xf numFmtId="0" fontId="9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vertical="center"/>
    </xf>
    <xf numFmtId="0" fontId="9" fillId="2" borderId="25" xfId="0" applyFont="1" applyFill="1" applyBorder="1" applyAlignment="1">
      <alignment horizontal="center" vertical="center"/>
    </xf>
    <xf numFmtId="42" fontId="11" fillId="0" borderId="23" xfId="0" applyNumberFormat="1" applyFont="1" applyBorder="1"/>
    <xf numFmtId="42" fontId="11" fillId="0" borderId="24" xfId="0" applyNumberFormat="1" applyFont="1" applyBorder="1"/>
    <xf numFmtId="42" fontId="11" fillId="0" borderId="25" xfId="0" applyNumberFormat="1" applyFont="1" applyBorder="1"/>
    <xf numFmtId="0" fontId="9" fillId="2" borderId="22" xfId="0" applyFont="1" applyFill="1" applyBorder="1" applyAlignment="1">
      <alignment vertical="center" wrapText="1"/>
    </xf>
    <xf numFmtId="0" fontId="9" fillId="2" borderId="28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left" vertical="center" wrapText="1"/>
    </xf>
    <xf numFmtId="42" fontId="11" fillId="0" borderId="8" xfId="0" applyNumberFormat="1" applyFont="1" applyBorder="1" applyAlignment="1">
      <alignment vertical="center"/>
    </xf>
    <xf numFmtId="42" fontId="11" fillId="0" borderId="23" xfId="0" applyNumberFormat="1" applyFont="1" applyBorder="1" applyAlignment="1">
      <alignment vertical="center"/>
    </xf>
    <xf numFmtId="42" fontId="11" fillId="0" borderId="24" xfId="0" applyNumberFormat="1" applyFont="1" applyBorder="1" applyAlignment="1">
      <alignment vertical="center"/>
    </xf>
    <xf numFmtId="42" fontId="11" fillId="0" borderId="25" xfId="0" applyNumberFormat="1" applyFont="1" applyBorder="1" applyAlignment="1">
      <alignment vertical="center"/>
    </xf>
    <xf numFmtId="0" fontId="9" fillId="2" borderId="25" xfId="1" applyFont="1" applyFill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 wrapText="1"/>
    </xf>
    <xf numFmtId="42" fontId="11" fillId="0" borderId="17" xfId="0" applyNumberFormat="1" applyFont="1" applyBorder="1"/>
    <xf numFmtId="42" fontId="11" fillId="0" borderId="18" xfId="0" applyNumberFormat="1" applyFont="1" applyBorder="1"/>
    <xf numFmtId="0" fontId="9" fillId="0" borderId="3" xfId="0" applyFont="1" applyBorder="1" applyAlignment="1">
      <alignment horizontal="center" vertical="center"/>
    </xf>
    <xf numFmtId="0" fontId="9" fillId="5" borderId="18" xfId="0" applyFont="1" applyFill="1" applyBorder="1" applyAlignment="1">
      <alignment vertical="center" wrapText="1"/>
    </xf>
    <xf numFmtId="0" fontId="9" fillId="5" borderId="18" xfId="0" applyFont="1" applyFill="1" applyBorder="1" applyAlignment="1">
      <alignment vertical="center"/>
    </xf>
    <xf numFmtId="0" fontId="9" fillId="5" borderId="18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4" fillId="0" borderId="7" xfId="0" applyFont="1" applyBorder="1" applyAlignment="1"/>
    <xf numFmtId="0" fontId="4" fillId="0" borderId="35" xfId="0" applyFont="1" applyBorder="1" applyAlignment="1"/>
    <xf numFmtId="0" fontId="4" fillId="3" borderId="5" xfId="0" applyFont="1" applyFill="1" applyBorder="1" applyAlignment="1"/>
    <xf numFmtId="0" fontId="11" fillId="0" borderId="5" xfId="0" applyFont="1" applyBorder="1" applyAlignment="1"/>
    <xf numFmtId="0" fontId="11" fillId="3" borderId="27" xfId="0" applyFont="1" applyFill="1" applyBorder="1" applyAlignment="1"/>
    <xf numFmtId="0" fontId="11" fillId="0" borderId="35" xfId="0" applyFont="1" applyBorder="1" applyAlignment="1"/>
    <xf numFmtId="0" fontId="11" fillId="0" borderId="35" xfId="0" applyFont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7" borderId="1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11" fillId="0" borderId="6" xfId="0" applyFont="1" applyBorder="1" applyAlignment="1"/>
    <xf numFmtId="0" fontId="10" fillId="5" borderId="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vertical="center"/>
    </xf>
    <xf numFmtId="0" fontId="11" fillId="0" borderId="5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vertical="center"/>
    </xf>
    <xf numFmtId="0" fontId="7" fillId="0" borderId="47" xfId="0" applyFont="1" applyFill="1" applyBorder="1" applyAlignment="1">
      <alignment horizontal="center" vertical="center" wrapText="1"/>
    </xf>
    <xf numFmtId="42" fontId="6" fillId="0" borderId="52" xfId="0" applyNumberFormat="1" applyFont="1" applyBorder="1" applyAlignment="1">
      <alignment vertical="center"/>
    </xf>
    <xf numFmtId="0" fontId="6" fillId="3" borderId="45" xfId="0" applyFont="1" applyFill="1" applyBorder="1" applyAlignment="1">
      <alignment horizontal="center"/>
    </xf>
    <xf numFmtId="164" fontId="9" fillId="2" borderId="49" xfId="2" applyFont="1" applyFill="1" applyBorder="1" applyAlignment="1">
      <alignment vertical="center" wrapText="1"/>
    </xf>
    <xf numFmtId="164" fontId="9" fillId="2" borderId="34" xfId="2" applyFont="1" applyFill="1" applyBorder="1" applyAlignment="1">
      <alignment vertical="center"/>
    </xf>
    <xf numFmtId="0" fontId="9" fillId="2" borderId="47" xfId="0" applyFont="1" applyFill="1" applyBorder="1" applyAlignment="1">
      <alignment horizontal="center" vertical="center"/>
    </xf>
    <xf numFmtId="42" fontId="9" fillId="0" borderId="53" xfId="0" applyNumberFormat="1" applyFont="1" applyBorder="1" applyAlignment="1">
      <alignment vertical="center"/>
    </xf>
    <xf numFmtId="42" fontId="11" fillId="0" borderId="54" xfId="0" applyNumberFormat="1" applyFont="1" applyBorder="1"/>
    <xf numFmtId="42" fontId="6" fillId="0" borderId="5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 wrapText="1"/>
    </xf>
    <xf numFmtId="165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justify" vertical="center" wrapText="1"/>
    </xf>
    <xf numFmtId="0" fontId="0" fillId="0" borderId="0" xfId="0" applyAlignment="1">
      <alignment horizontal="left" vertical="top"/>
    </xf>
    <xf numFmtId="0" fontId="22" fillId="0" borderId="0" xfId="0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25" fillId="0" borderId="0" xfId="0" applyFont="1" applyAlignment="1">
      <alignment horizontal="left" vertical="top"/>
    </xf>
    <xf numFmtId="0" fontId="26" fillId="10" borderId="1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9" fontId="17" fillId="0" borderId="0" xfId="0" applyNumberFormat="1" applyFont="1" applyAlignment="1">
      <alignment vertical="center"/>
    </xf>
    <xf numFmtId="0" fontId="0" fillId="0" borderId="12" xfId="0" applyBorder="1" applyAlignment="1">
      <alignment horizontal="center" vertical="center"/>
    </xf>
    <xf numFmtId="0" fontId="29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6" fontId="30" fillId="0" borderId="1" xfId="4" applyNumberFormat="1" applyFont="1" applyBorder="1" applyAlignment="1">
      <alignment horizontal="center" vertical="center" wrapText="1"/>
    </xf>
    <xf numFmtId="166" fontId="17" fillId="0" borderId="1" xfId="4" applyNumberFormat="1" applyFont="1" applyBorder="1" applyAlignment="1">
      <alignment horizontal="center" vertical="center"/>
    </xf>
    <xf numFmtId="166" fontId="31" fillId="0" borderId="1" xfId="4" applyNumberFormat="1" applyFont="1" applyBorder="1" applyAlignment="1">
      <alignment horizontal="center" vertical="center" wrapText="1"/>
    </xf>
    <xf numFmtId="167" fontId="17" fillId="0" borderId="0" xfId="4" applyNumberFormat="1" applyFont="1" applyAlignment="1">
      <alignment vertical="center"/>
    </xf>
    <xf numFmtId="167" fontId="17" fillId="0" borderId="0" xfId="0" applyNumberFormat="1" applyFont="1" applyAlignment="1">
      <alignment vertical="center"/>
    </xf>
    <xf numFmtId="0" fontId="0" fillId="0" borderId="51" xfId="0" applyBorder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0" fontId="5" fillId="0" borderId="40" xfId="0" applyFont="1" applyBorder="1" applyAlignment="1">
      <alignment horizontal="center" vertical="center" wrapText="1"/>
    </xf>
    <xf numFmtId="168" fontId="31" fillId="0" borderId="1" xfId="3" applyNumberFormat="1" applyFont="1" applyBorder="1" applyAlignment="1">
      <alignment horizontal="center" vertical="center" wrapText="1"/>
    </xf>
    <xf numFmtId="169" fontId="17" fillId="0" borderId="0" xfId="0" applyNumberFormat="1" applyFont="1" applyAlignment="1">
      <alignment vertical="center"/>
    </xf>
    <xf numFmtId="0" fontId="31" fillId="0" borderId="0" xfId="0" applyFont="1" applyAlignment="1">
      <alignment horizontal="left" vertical="top"/>
    </xf>
    <xf numFmtId="42" fontId="0" fillId="0" borderId="0" xfId="0" applyNumberFormat="1"/>
    <xf numFmtId="0" fontId="11" fillId="0" borderId="47" xfId="0" applyFont="1" applyFill="1" applyBorder="1" applyAlignment="1">
      <alignment horizontal="center" vertical="center" wrapText="1"/>
    </xf>
    <xf numFmtId="42" fontId="11" fillId="0" borderId="16" xfId="0" applyNumberFormat="1" applyFont="1" applyBorder="1"/>
    <xf numFmtId="0" fontId="11" fillId="0" borderId="1" xfId="0" applyFont="1" applyFill="1" applyBorder="1" applyAlignment="1">
      <alignment horizontal="center" vertical="center" wrapText="1"/>
    </xf>
    <xf numFmtId="42" fontId="35" fillId="0" borderId="1" xfId="0" applyNumberFormat="1" applyFont="1" applyBorder="1"/>
    <xf numFmtId="42" fontId="6" fillId="0" borderId="46" xfId="0" applyNumberFormat="1" applyFont="1" applyBorder="1" applyAlignment="1">
      <alignment horizontal="center" vertical="center"/>
    </xf>
    <xf numFmtId="42" fontId="11" fillId="0" borderId="46" xfId="0" applyNumberFormat="1" applyFont="1" applyBorder="1"/>
    <xf numFmtId="42" fontId="9" fillId="0" borderId="49" xfId="0" applyNumberFormat="1" applyFont="1" applyBorder="1" applyAlignment="1">
      <alignment vertical="center"/>
    </xf>
    <xf numFmtId="0" fontId="36" fillId="0" borderId="1" xfId="0" applyFont="1" applyBorder="1"/>
    <xf numFmtId="0" fontId="3" fillId="0" borderId="1" xfId="0" applyFont="1" applyBorder="1" applyAlignment="1">
      <alignment horizontal="left" vertical="center"/>
    </xf>
    <xf numFmtId="42" fontId="3" fillId="0" borderId="1" xfId="0" applyNumberFormat="1" applyFont="1" applyBorder="1"/>
    <xf numFmtId="0" fontId="37" fillId="5" borderId="1" xfId="0" applyFont="1" applyFill="1" applyBorder="1" applyAlignment="1">
      <alignment vertical="center"/>
    </xf>
    <xf numFmtId="0" fontId="29" fillId="0" borderId="1" xfId="0" applyFont="1" applyBorder="1" applyAlignment="1">
      <alignment horizontal="left" vertical="center"/>
    </xf>
    <xf numFmtId="0" fontId="29" fillId="5" borderId="1" xfId="0" applyFont="1" applyFill="1" applyBorder="1" applyAlignment="1">
      <alignment vertical="center"/>
    </xf>
    <xf numFmtId="0" fontId="0" fillId="0" borderId="0" xfId="0" applyAlignment="1"/>
    <xf numFmtId="42" fontId="36" fillId="0" borderId="1" xfId="0" applyNumberFormat="1" applyFont="1" applyBorder="1"/>
    <xf numFmtId="0" fontId="38" fillId="10" borderId="1" xfId="0" applyFont="1" applyFill="1" applyBorder="1" applyAlignment="1">
      <alignment wrapText="1"/>
    </xf>
    <xf numFmtId="42" fontId="38" fillId="10" borderId="1" xfId="0" applyNumberFormat="1" applyFont="1" applyFill="1" applyBorder="1"/>
    <xf numFmtId="42" fontId="11" fillId="0" borderId="39" xfId="0" applyNumberFormat="1" applyFont="1" applyBorder="1"/>
    <xf numFmtId="42" fontId="4" fillId="0" borderId="57" xfId="0" applyNumberFormat="1" applyFont="1" applyBorder="1"/>
    <xf numFmtId="42" fontId="11" fillId="0" borderId="4" xfId="0" applyNumberFormat="1" applyFont="1" applyBorder="1"/>
    <xf numFmtId="0" fontId="3" fillId="10" borderId="1" xfId="0" applyFont="1" applyFill="1" applyBorder="1"/>
    <xf numFmtId="42" fontId="3" fillId="10" borderId="1" xfId="0" applyNumberFormat="1" applyFont="1" applyFill="1" applyBorder="1"/>
    <xf numFmtId="0" fontId="9" fillId="10" borderId="1" xfId="1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left" vertical="center"/>
    </xf>
    <xf numFmtId="42" fontId="15" fillId="0" borderId="23" xfId="0" applyNumberFormat="1" applyFont="1" applyBorder="1" applyAlignment="1">
      <alignment vertical="center"/>
    </xf>
    <xf numFmtId="42" fontId="11" fillId="0" borderId="4" xfId="0" applyNumberFormat="1" applyFont="1" applyBorder="1" applyAlignment="1">
      <alignment vertical="center"/>
    </xf>
    <xf numFmtId="42" fontId="11" fillId="0" borderId="38" xfId="0" applyNumberFormat="1" applyFont="1" applyBorder="1"/>
    <xf numFmtId="42" fontId="15" fillId="0" borderId="1" xfId="0" applyNumberFormat="1" applyFont="1" applyBorder="1"/>
    <xf numFmtId="42" fontId="5" fillId="0" borderId="23" xfId="0" applyNumberFormat="1" applyFont="1" applyBorder="1"/>
    <xf numFmtId="0" fontId="32" fillId="0" borderId="0" xfId="0" applyFont="1" applyAlignment="1">
      <alignment horizontal="center" vertical="center" wrapText="1"/>
    </xf>
    <xf numFmtId="0" fontId="33" fillId="0" borderId="16" xfId="0" applyFont="1" applyBorder="1" applyAlignment="1">
      <alignment horizontal="left" vertical="top" wrapText="1"/>
    </xf>
    <xf numFmtId="0" fontId="33" fillId="0" borderId="17" xfId="0" applyFont="1" applyBorder="1" applyAlignment="1">
      <alignment horizontal="left" vertical="top" wrapText="1"/>
    </xf>
    <xf numFmtId="0" fontId="33" fillId="0" borderId="18" xfId="0" applyFont="1" applyBorder="1" applyAlignment="1">
      <alignment horizontal="left" vertical="top" wrapText="1"/>
    </xf>
    <xf numFmtId="0" fontId="14" fillId="6" borderId="1" xfId="0" applyFont="1" applyFill="1" applyBorder="1" applyAlignment="1">
      <alignment horizontal="right" vertical="center"/>
    </xf>
    <xf numFmtId="168" fontId="30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168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left" vertical="center" wrapText="1"/>
    </xf>
    <xf numFmtId="0" fontId="24" fillId="0" borderId="17" xfId="0" applyFont="1" applyBorder="1" applyAlignment="1">
      <alignment horizontal="left" vertical="center" wrapText="1"/>
    </xf>
    <xf numFmtId="0" fontId="24" fillId="0" borderId="18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right" vertical="top" wrapText="1"/>
    </xf>
    <xf numFmtId="0" fontId="21" fillId="0" borderId="18" xfId="0" applyFont="1" applyBorder="1" applyAlignment="1">
      <alignment horizontal="right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18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2" fillId="9" borderId="16" xfId="0" applyFont="1" applyFill="1" applyBorder="1" applyAlignment="1">
      <alignment horizontal="left" vertical="center" wrapText="1"/>
    </xf>
    <xf numFmtId="0" fontId="22" fillId="9" borderId="18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38" fillId="11" borderId="1" xfId="0" applyFont="1" applyFill="1" applyBorder="1" applyAlignment="1">
      <alignment horizontal="center"/>
    </xf>
    <xf numFmtId="42" fontId="4" fillId="3" borderId="1" xfId="0" applyNumberFormat="1" applyFont="1" applyFill="1" applyBorder="1" applyAlignment="1">
      <alignment horizontal="center"/>
    </xf>
    <xf numFmtId="42" fontId="4" fillId="3" borderId="56" xfId="0" applyNumberFormat="1" applyFont="1" applyFill="1" applyBorder="1" applyAlignment="1">
      <alignment horizontal="center" vertical="center"/>
    </xf>
    <xf numFmtId="42" fontId="4" fillId="3" borderId="0" xfId="0" applyNumberFormat="1" applyFont="1" applyFill="1" applyBorder="1" applyAlignment="1">
      <alignment horizontal="center" vertical="center"/>
    </xf>
    <xf numFmtId="0" fontId="11" fillId="0" borderId="38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11" fillId="0" borderId="39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4" fillId="3" borderId="39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11" fillId="3" borderId="26" xfId="0" applyFont="1" applyFill="1" applyBorder="1" applyAlignment="1"/>
    <xf numFmtId="0" fontId="11" fillId="3" borderId="27" xfId="0" applyFont="1" applyFill="1" applyBorder="1" applyAlignment="1"/>
    <xf numFmtId="42" fontId="11" fillId="3" borderId="27" xfId="0" applyNumberFormat="1" applyFont="1" applyFill="1" applyBorder="1" applyAlignment="1"/>
    <xf numFmtId="0" fontId="9" fillId="3" borderId="27" xfId="0" applyFont="1" applyFill="1" applyBorder="1" applyAlignment="1"/>
    <xf numFmtId="0" fontId="9" fillId="3" borderId="2" xfId="0" applyFont="1" applyFill="1" applyBorder="1" applyAlignment="1"/>
    <xf numFmtId="0" fontId="9" fillId="2" borderId="16" xfId="0" applyFont="1" applyFill="1" applyBorder="1" applyAlignment="1">
      <alignment horizontal="left" vertical="center" wrapText="1"/>
    </xf>
    <xf numFmtId="0" fontId="9" fillId="2" borderId="17" xfId="0" applyFont="1" applyFill="1" applyBorder="1" applyAlignment="1">
      <alignment horizontal="left" vertical="center" wrapText="1"/>
    </xf>
    <xf numFmtId="0" fontId="9" fillId="2" borderId="50" xfId="0" applyFont="1" applyFill="1" applyBorder="1" applyAlignment="1">
      <alignment horizontal="left" vertical="center" wrapText="1"/>
    </xf>
    <xf numFmtId="0" fontId="11" fillId="0" borderId="38" xfId="0" applyFont="1" applyBorder="1" applyAlignment="1"/>
    <xf numFmtId="0" fontId="11" fillId="0" borderId="35" xfId="0" applyFont="1" applyBorder="1" applyAlignment="1"/>
    <xf numFmtId="0" fontId="11" fillId="0" borderId="39" xfId="0" applyFont="1" applyBorder="1" applyAlignment="1"/>
    <xf numFmtId="0" fontId="11" fillId="0" borderId="5" xfId="0" applyFont="1" applyBorder="1" applyAlignment="1"/>
    <xf numFmtId="0" fontId="7" fillId="3" borderId="16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3" borderId="39" xfId="0" applyFont="1" applyFill="1" applyBorder="1" applyAlignment="1"/>
    <xf numFmtId="0" fontId="4" fillId="3" borderId="5" xfId="0" applyFont="1" applyFill="1" applyBorder="1" applyAlignment="1"/>
    <xf numFmtId="0" fontId="4" fillId="0" borderId="0" xfId="0" applyFont="1" applyAlignment="1">
      <alignment horizontal="center"/>
    </xf>
    <xf numFmtId="0" fontId="12" fillId="8" borderId="16" xfId="0" applyFont="1" applyFill="1" applyBorder="1" applyAlignment="1">
      <alignment horizontal="center"/>
    </xf>
    <xf numFmtId="0" fontId="12" fillId="8" borderId="17" xfId="0" applyFont="1" applyFill="1" applyBorder="1" applyAlignment="1">
      <alignment horizontal="center"/>
    </xf>
    <xf numFmtId="0" fontId="13" fillId="8" borderId="17" xfId="0" applyFont="1" applyFill="1" applyBorder="1" applyAlignment="1">
      <alignment horizontal="center"/>
    </xf>
    <xf numFmtId="0" fontId="13" fillId="8" borderId="18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7" borderId="16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30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/>
    </xf>
    <xf numFmtId="0" fontId="10" fillId="5" borderId="16" xfId="0" applyFont="1" applyFill="1" applyBorder="1" applyAlignment="1">
      <alignment horizontal="left" vertical="center"/>
    </xf>
    <xf numFmtId="0" fontId="10" fillId="5" borderId="17" xfId="0" applyFont="1" applyFill="1" applyBorder="1" applyAlignment="1">
      <alignment horizontal="left" vertical="center"/>
    </xf>
    <xf numFmtId="0" fontId="10" fillId="5" borderId="50" xfId="0" applyFont="1" applyFill="1" applyBorder="1" applyAlignment="1">
      <alignment horizontal="left" vertical="center"/>
    </xf>
    <xf numFmtId="0" fontId="4" fillId="0" borderId="38" xfId="0" applyFont="1" applyBorder="1" applyAlignment="1"/>
    <xf numFmtId="0" fontId="4" fillId="0" borderId="35" xfId="0" applyFont="1" applyBorder="1" applyAlignment="1"/>
    <xf numFmtId="0" fontId="4" fillId="0" borderId="42" xfId="0" applyFont="1" applyBorder="1" applyAlignment="1"/>
    <xf numFmtId="0" fontId="4" fillId="0" borderId="7" xfId="0" applyFont="1" applyBorder="1" applyAlignment="1"/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9" fillId="5" borderId="16" xfId="0" applyFont="1" applyFill="1" applyBorder="1" applyAlignment="1">
      <alignment horizontal="left" vertical="center" wrapText="1"/>
    </xf>
    <xf numFmtId="0" fontId="9" fillId="5" borderId="17" xfId="0" applyFont="1" applyFill="1" applyBorder="1" applyAlignment="1">
      <alignment horizontal="left" vertical="center" wrapText="1"/>
    </xf>
    <xf numFmtId="0" fontId="9" fillId="5" borderId="18" xfId="0" applyFont="1" applyFill="1" applyBorder="1" applyAlignment="1">
      <alignment horizontal="left" vertical="center" wrapText="1"/>
    </xf>
    <xf numFmtId="0" fontId="11" fillId="0" borderId="46" xfId="0" applyFont="1" applyBorder="1" applyAlignment="1"/>
    <xf numFmtId="0" fontId="11" fillId="0" borderId="6" xfId="0" applyFont="1" applyBorder="1" applyAlignment="1"/>
  </cellXfs>
  <cellStyles count="5">
    <cellStyle name="Millares" xfId="3" builtinId="3"/>
    <cellStyle name="Moneda" xfId="4" builtinId="4"/>
    <cellStyle name="Moneda 2" xfId="2" xr:uid="{DC491C39-09F9-4680-A837-E39AE2F089BB}"/>
    <cellStyle name="Normal" xfId="0" builtinId="0"/>
    <cellStyle name="Normal 5" xfId="1" xr:uid="{1CC01485-9251-4A27-8BB1-ADC5E3AE27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33019</xdr:rowOff>
    </xdr:from>
    <xdr:to>
      <xdr:col>2</xdr:col>
      <xdr:colOff>956349</xdr:colOff>
      <xdr:row>3</xdr:row>
      <xdr:rowOff>32296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16A040-A398-4994-8744-B4D09FC2F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3019"/>
          <a:ext cx="1775499" cy="66602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93481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3EB8F0E6-1271-4CB2-8354-CBE6CFDE0808}"/>
            </a:ext>
          </a:extLst>
        </xdr:cNvPr>
        <xdr:cNvSpPr>
          <a:spLocks noChangeAspect="1" noChangeArrowheads="1"/>
        </xdr:cNvSpPr>
      </xdr:nvSpPr>
      <xdr:spPr bwMode="auto">
        <a:xfrm>
          <a:off x="2981325" y="7743825"/>
          <a:ext cx="304800" cy="293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93481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B9DA14CB-6E31-441E-9BDA-534C207D3B5B}"/>
            </a:ext>
          </a:extLst>
        </xdr:cNvPr>
        <xdr:cNvSpPr>
          <a:spLocks noChangeAspect="1" noChangeArrowheads="1"/>
        </xdr:cNvSpPr>
      </xdr:nvSpPr>
      <xdr:spPr bwMode="auto">
        <a:xfrm>
          <a:off x="2981325" y="7743825"/>
          <a:ext cx="304800" cy="293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04C0-1DCE-496D-800C-51992C032AEF}">
  <dimension ref="A2:Z29"/>
  <sheetViews>
    <sheetView workbookViewId="0">
      <selection activeCell="M18" sqref="M18"/>
    </sheetView>
  </sheetViews>
  <sheetFormatPr baseColWidth="10" defaultColWidth="10" defaultRowHeight="14.25"/>
  <cols>
    <col min="1" max="1" width="2.5" style="144" customWidth="1"/>
    <col min="2" max="2" width="6.25" style="144" customWidth="1"/>
    <col min="3" max="3" width="30.375" style="144" customWidth="1"/>
    <col min="4" max="4" width="6.625" style="145" customWidth="1"/>
    <col min="5" max="6" width="11.25" style="145" customWidth="1"/>
    <col min="7" max="7" width="11.25" style="144" customWidth="1"/>
    <col min="8" max="8" width="11.25" style="146" customWidth="1"/>
    <col min="9" max="9" width="2.5" style="147" customWidth="1"/>
    <col min="10" max="21" width="10" style="147"/>
    <col min="22" max="26" width="14.25" style="147" bestFit="1" customWidth="1"/>
    <col min="27" max="16384" width="10" style="147"/>
  </cols>
  <sheetData>
    <row r="2" spans="2:10" ht="20.25">
      <c r="B2" s="223" t="s">
        <v>1</v>
      </c>
      <c r="C2" s="223"/>
      <c r="D2" s="223"/>
      <c r="E2" s="223"/>
      <c r="F2" s="223"/>
      <c r="G2" s="223"/>
      <c r="H2" s="223"/>
    </row>
    <row r="3" spans="2:10" ht="20.25">
      <c r="B3" s="223" t="s">
        <v>2</v>
      </c>
      <c r="C3" s="223"/>
      <c r="D3" s="223"/>
      <c r="E3" s="223"/>
      <c r="F3" s="223"/>
      <c r="G3" s="223"/>
      <c r="H3" s="223"/>
    </row>
    <row r="4" spans="2:10" ht="20.25">
      <c r="B4" s="223" t="s">
        <v>192</v>
      </c>
      <c r="C4" s="223"/>
      <c r="D4" s="223"/>
      <c r="E4" s="223"/>
      <c r="F4" s="223"/>
      <c r="G4" s="223"/>
      <c r="H4" s="223"/>
    </row>
    <row r="6" spans="2:10" ht="18">
      <c r="B6" s="224" t="s">
        <v>193</v>
      </c>
      <c r="C6" s="224"/>
      <c r="D6" s="224"/>
      <c r="E6" s="224"/>
      <c r="F6" s="224"/>
      <c r="G6" s="224"/>
      <c r="H6" s="224"/>
    </row>
    <row r="7" spans="2:10" ht="20.25">
      <c r="B7" s="148"/>
      <c r="C7" s="148"/>
      <c r="D7" s="148"/>
      <c r="E7" s="148"/>
      <c r="F7" s="148"/>
      <c r="G7" s="148"/>
      <c r="H7" s="148"/>
    </row>
    <row r="8" spans="2:10" ht="15.75" thickBot="1">
      <c r="B8" s="149"/>
      <c r="C8" s="149"/>
      <c r="D8" s="149"/>
      <c r="E8" s="149"/>
      <c r="F8" s="149"/>
      <c r="G8" s="149"/>
      <c r="H8" s="149"/>
    </row>
    <row r="9" spans="2:10" ht="18.75" thickBot="1">
      <c r="B9" s="225" t="s">
        <v>194</v>
      </c>
      <c r="C9" s="226"/>
      <c r="D9" s="226"/>
      <c r="E9" s="226"/>
      <c r="F9" s="227"/>
      <c r="G9" s="228" t="s">
        <v>195</v>
      </c>
      <c r="H9" s="229"/>
    </row>
    <row r="10" spans="2:10" ht="21" thickBot="1">
      <c r="B10" s="150"/>
      <c r="C10" s="150"/>
      <c r="D10" s="151"/>
      <c r="E10" s="151"/>
      <c r="F10" s="151"/>
      <c r="G10" s="152"/>
      <c r="H10" s="152"/>
    </row>
    <row r="11" spans="2:10" ht="72.75" customHeight="1" thickBot="1">
      <c r="B11" s="210" t="s">
        <v>196</v>
      </c>
      <c r="C11" s="211"/>
      <c r="D11" s="212" t="s">
        <v>197</v>
      </c>
      <c r="E11" s="213"/>
      <c r="F11" s="213"/>
      <c r="G11" s="213"/>
      <c r="H11" s="214"/>
    </row>
    <row r="12" spans="2:10" ht="18.75" thickBot="1">
      <c r="B12" s="153"/>
      <c r="C12" s="153"/>
      <c r="D12" s="151"/>
      <c r="E12" s="151"/>
      <c r="F12" s="151"/>
      <c r="G12" s="151"/>
      <c r="H12" s="151"/>
    </row>
    <row r="13" spans="2:10" ht="35.25" customHeight="1" thickBot="1">
      <c r="B13" s="215" t="s">
        <v>198</v>
      </c>
      <c r="C13" s="216"/>
      <c r="D13" s="217" t="s">
        <v>209</v>
      </c>
      <c r="E13" s="218"/>
      <c r="F13" s="218"/>
      <c r="G13" s="218"/>
      <c r="H13" s="219"/>
    </row>
    <row r="14" spans="2:10" ht="16.5" thickBot="1">
      <c r="B14" s="215" t="s">
        <v>199</v>
      </c>
      <c r="C14" s="216"/>
      <c r="D14" s="220" t="s">
        <v>208</v>
      </c>
      <c r="E14" s="221"/>
      <c r="F14" s="221"/>
      <c r="G14" s="221"/>
      <c r="H14" s="222"/>
    </row>
    <row r="16" spans="2:10" ht="33">
      <c r="B16" s="154" t="s">
        <v>0</v>
      </c>
      <c r="C16" s="154" t="s">
        <v>200</v>
      </c>
      <c r="D16" s="154" t="s">
        <v>201</v>
      </c>
      <c r="E16" s="155" t="s">
        <v>202</v>
      </c>
      <c r="F16" s="155" t="s">
        <v>203</v>
      </c>
      <c r="G16" s="155" t="s">
        <v>204</v>
      </c>
      <c r="H16" s="155" t="s">
        <v>205</v>
      </c>
      <c r="J16" s="156"/>
    </row>
    <row r="17" spans="2:26" ht="72">
      <c r="B17" s="157">
        <v>1</v>
      </c>
      <c r="C17" s="158" t="s">
        <v>3</v>
      </c>
      <c r="D17" s="159">
        <v>1</v>
      </c>
      <c r="E17" s="160">
        <v>190</v>
      </c>
      <c r="F17" s="160">
        <v>340</v>
      </c>
      <c r="G17" s="161">
        <v>490</v>
      </c>
      <c r="H17" s="162">
        <v>940</v>
      </c>
      <c r="V17" s="163"/>
      <c r="W17" s="163"/>
      <c r="X17" s="163"/>
      <c r="Y17" s="163"/>
      <c r="Z17" s="164"/>
    </row>
    <row r="18" spans="2:26" ht="72">
      <c r="B18" s="157">
        <v>2</v>
      </c>
      <c r="C18" s="158" t="s">
        <v>4</v>
      </c>
      <c r="D18" s="159">
        <v>1</v>
      </c>
      <c r="E18" s="160">
        <v>190</v>
      </c>
      <c r="F18" s="160">
        <v>340</v>
      </c>
      <c r="G18" s="161">
        <v>490</v>
      </c>
      <c r="H18" s="162">
        <v>940</v>
      </c>
      <c r="V18" s="163"/>
      <c r="W18" s="163"/>
      <c r="X18" s="163"/>
      <c r="Y18" s="163"/>
      <c r="Z18" s="164"/>
    </row>
    <row r="19" spans="2:26" ht="60">
      <c r="B19" s="165">
        <v>3</v>
      </c>
      <c r="C19" s="166" t="s">
        <v>5</v>
      </c>
      <c r="D19" s="167">
        <v>1</v>
      </c>
      <c r="E19" s="160">
        <v>190</v>
      </c>
      <c r="F19" s="160">
        <v>340</v>
      </c>
      <c r="G19" s="161">
        <v>490</v>
      </c>
      <c r="H19" s="162">
        <v>940</v>
      </c>
      <c r="V19" s="163"/>
      <c r="W19" s="163"/>
      <c r="X19" s="163"/>
      <c r="Y19" s="163"/>
      <c r="Z19" s="164"/>
    </row>
    <row r="20" spans="2:26" ht="15">
      <c r="B20" s="205" t="s">
        <v>180</v>
      </c>
      <c r="C20" s="205"/>
      <c r="D20" s="205"/>
      <c r="E20" s="168">
        <f>SUM(E17:E19)</f>
        <v>570</v>
      </c>
      <c r="F20" s="168">
        <f>SUM(F17:F19)</f>
        <v>1020</v>
      </c>
      <c r="G20" s="168">
        <f>SUM(G17:G19)</f>
        <v>1470</v>
      </c>
      <c r="H20" s="168">
        <f>SUM(H17:H19)</f>
        <v>2820</v>
      </c>
      <c r="V20" s="164"/>
      <c r="W20" s="164"/>
      <c r="X20" s="164"/>
      <c r="Y20" s="164"/>
      <c r="Z20" s="164"/>
    </row>
    <row r="21" spans="2:26" ht="15">
      <c r="B21" s="205" t="s">
        <v>206</v>
      </c>
      <c r="C21" s="205"/>
      <c r="D21" s="205"/>
      <c r="E21" s="206">
        <f>SUM(E20:H20)</f>
        <v>5880</v>
      </c>
      <c r="F21" s="207"/>
      <c r="G21" s="207"/>
      <c r="H21" s="207"/>
      <c r="Z21" s="169"/>
    </row>
    <row r="22" spans="2:26" ht="15">
      <c r="B22" s="205" t="s">
        <v>188</v>
      </c>
      <c r="C22" s="205"/>
      <c r="D22" s="205"/>
      <c r="E22" s="208"/>
      <c r="F22" s="209"/>
      <c r="G22" s="209"/>
      <c r="H22" s="209"/>
      <c r="Z22" s="169"/>
    </row>
    <row r="23" spans="2:26" ht="15">
      <c r="B23" s="205" t="s">
        <v>189</v>
      </c>
      <c r="C23" s="205"/>
      <c r="D23" s="205"/>
      <c r="E23" s="208">
        <f>E21+E22</f>
        <v>5880</v>
      </c>
      <c r="F23" s="209"/>
      <c r="G23" s="209"/>
      <c r="H23" s="209"/>
    </row>
    <row r="24" spans="2:26" ht="15.75" thickBot="1">
      <c r="B24" s="147"/>
      <c r="C24" s="147"/>
      <c r="D24" s="147"/>
      <c r="E24" s="147"/>
      <c r="F24" s="147"/>
      <c r="G24" s="201"/>
      <c r="H24" s="201"/>
    </row>
    <row r="25" spans="2:26" ht="165.75" customHeight="1" thickBot="1">
      <c r="B25" s="202" t="s">
        <v>207</v>
      </c>
      <c r="C25" s="203"/>
      <c r="D25" s="203"/>
      <c r="E25" s="203"/>
      <c r="F25" s="203"/>
      <c r="G25" s="203"/>
      <c r="H25" s="204"/>
    </row>
    <row r="26" spans="2:26" ht="15">
      <c r="B26" s="170"/>
      <c r="C26" s="170"/>
    </row>
    <row r="27" spans="2:26" ht="15">
      <c r="B27" s="170"/>
      <c r="C27" s="170"/>
    </row>
    <row r="28" spans="2:26" ht="15">
      <c r="B28" s="170"/>
      <c r="C28" s="170"/>
    </row>
    <row r="29" spans="2:26" ht="15">
      <c r="B29" s="170"/>
      <c r="C29" s="170"/>
    </row>
  </sheetData>
  <mergeCells count="21">
    <mergeCell ref="B2:H2"/>
    <mergeCell ref="B3:H3"/>
    <mergeCell ref="B4:H4"/>
    <mergeCell ref="B6:H6"/>
    <mergeCell ref="B9:F9"/>
    <mergeCell ref="G9:H9"/>
    <mergeCell ref="B11:C11"/>
    <mergeCell ref="D11:H11"/>
    <mergeCell ref="B13:C13"/>
    <mergeCell ref="D13:H13"/>
    <mergeCell ref="B14:C14"/>
    <mergeCell ref="D14:H14"/>
    <mergeCell ref="G24:H24"/>
    <mergeCell ref="B25:H25"/>
    <mergeCell ref="B20:D20"/>
    <mergeCell ref="B21:D21"/>
    <mergeCell ref="E21:H21"/>
    <mergeCell ref="B22:D22"/>
    <mergeCell ref="E22:H22"/>
    <mergeCell ref="B23:D23"/>
    <mergeCell ref="E23:H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2546D-B722-4C8F-A324-887C40E90D05}">
  <sheetPr>
    <pageSetUpPr fitToPage="1"/>
  </sheetPr>
  <dimension ref="B2:M149"/>
  <sheetViews>
    <sheetView tabSelected="1" topLeftCell="A140" workbookViewId="0">
      <selection activeCell="K153" sqref="K153"/>
    </sheetView>
  </sheetViews>
  <sheetFormatPr baseColWidth="10" defaultRowHeight="14.25"/>
  <cols>
    <col min="1" max="1" width="2.5" customWidth="1"/>
    <col min="3" max="3" width="12.625" bestFit="1" customWidth="1"/>
    <col min="5" max="5" width="18.5" customWidth="1"/>
    <col min="6" max="6" width="12.875" customWidth="1"/>
    <col min="7" max="7" width="10.875" customWidth="1"/>
    <col min="8" max="9" width="17.25" customWidth="1"/>
    <col min="10" max="10" width="21.625" customWidth="1"/>
    <col min="11" max="11" width="23.625" customWidth="1"/>
    <col min="12" max="12" width="22.625" customWidth="1"/>
    <col min="13" max="13" width="12.625" bestFit="1" customWidth="1"/>
  </cols>
  <sheetData>
    <row r="2" spans="2:13" ht="15" thickBot="1"/>
    <row r="3" spans="2:13" ht="16.5" thickBot="1">
      <c r="B3" s="262" t="s">
        <v>185</v>
      </c>
      <c r="C3" s="263"/>
      <c r="D3" s="263"/>
      <c r="E3" s="263"/>
      <c r="F3" s="263"/>
      <c r="G3" s="263"/>
      <c r="H3" s="263"/>
      <c r="I3" s="263"/>
      <c r="J3" s="264"/>
      <c r="K3" s="264"/>
      <c r="L3" s="265"/>
    </row>
    <row r="4" spans="2:13" ht="15" thickBot="1"/>
    <row r="5" spans="2:13" ht="15" thickBot="1">
      <c r="B5" s="280" t="s">
        <v>55</v>
      </c>
      <c r="C5" s="281"/>
      <c r="D5" s="281"/>
      <c r="E5" s="281"/>
      <c r="F5" s="281"/>
      <c r="G5" s="281"/>
      <c r="H5" s="281"/>
      <c r="I5" s="131"/>
      <c r="J5" s="282" t="s">
        <v>181</v>
      </c>
      <c r="K5" s="282"/>
      <c r="L5" s="283"/>
    </row>
    <row r="6" spans="2:13" ht="130.5" customHeight="1" thickBot="1">
      <c r="B6" s="96" t="s">
        <v>6</v>
      </c>
      <c r="C6" s="97" t="s">
        <v>7</v>
      </c>
      <c r="D6" s="97" t="s">
        <v>8</v>
      </c>
      <c r="E6" s="97" t="s">
        <v>9</v>
      </c>
      <c r="F6" s="97" t="s">
        <v>10</v>
      </c>
      <c r="G6" s="97" t="s">
        <v>11</v>
      </c>
      <c r="H6" s="98" t="s">
        <v>12</v>
      </c>
      <c r="I6" s="132" t="s">
        <v>191</v>
      </c>
      <c r="J6" s="130" t="s">
        <v>3</v>
      </c>
      <c r="K6" s="99" t="s">
        <v>4</v>
      </c>
      <c r="L6" s="172" t="s">
        <v>5</v>
      </c>
      <c r="M6" s="174" t="s">
        <v>211</v>
      </c>
    </row>
    <row r="7" spans="2:13" ht="15" thickBot="1">
      <c r="B7" s="10">
        <v>1</v>
      </c>
      <c r="C7" s="11" t="s">
        <v>57</v>
      </c>
      <c r="D7" s="12" t="s">
        <v>58</v>
      </c>
      <c r="E7" s="11" t="s">
        <v>59</v>
      </c>
      <c r="F7" s="11" t="s">
        <v>57</v>
      </c>
      <c r="G7" s="13">
        <v>431</v>
      </c>
      <c r="H7" s="14" t="s">
        <v>60</v>
      </c>
      <c r="I7" s="133">
        <v>340</v>
      </c>
      <c r="J7" s="37">
        <f>I7*G7</f>
        <v>146540</v>
      </c>
      <c r="K7" s="39">
        <f>I7*G7</f>
        <v>146540</v>
      </c>
      <c r="L7" s="35">
        <f>I7*G7</f>
        <v>146540</v>
      </c>
      <c r="M7" s="175">
        <f>ROUND(SUM(J7:L7),)</f>
        <v>439620</v>
      </c>
    </row>
    <row r="8" spans="2:13" ht="15" thickBot="1">
      <c r="B8" s="10">
        <v>2</v>
      </c>
      <c r="C8" s="11" t="s">
        <v>61</v>
      </c>
      <c r="D8" s="12" t="s">
        <v>58</v>
      </c>
      <c r="E8" s="11" t="s">
        <v>59</v>
      </c>
      <c r="F8" s="11" t="s">
        <v>62</v>
      </c>
      <c r="G8" s="13">
        <v>241.71</v>
      </c>
      <c r="H8" s="14" t="s">
        <v>63</v>
      </c>
      <c r="I8" s="133">
        <v>340</v>
      </c>
      <c r="J8" s="37">
        <f t="shared" ref="J8:J18" si="0">I8*G8</f>
        <v>82181.400000000009</v>
      </c>
      <c r="K8" s="39">
        <f t="shared" ref="K8:K18" si="1">I8*G8</f>
        <v>82181.400000000009</v>
      </c>
      <c r="L8" s="35">
        <f t="shared" ref="L8:L18" si="2">I8*G8</f>
        <v>82181.400000000009</v>
      </c>
      <c r="M8" s="175">
        <f t="shared" ref="M8:M18" si="3">ROUND(SUM(J8:L8),)</f>
        <v>246544</v>
      </c>
    </row>
    <row r="9" spans="2:13" ht="15" thickBot="1">
      <c r="B9" s="10">
        <v>3</v>
      </c>
      <c r="C9" s="11" t="s">
        <v>64</v>
      </c>
      <c r="D9" s="12" t="s">
        <v>58</v>
      </c>
      <c r="E9" s="11" t="s">
        <v>59</v>
      </c>
      <c r="F9" s="11" t="s">
        <v>64</v>
      </c>
      <c r="G9" s="13">
        <v>1933</v>
      </c>
      <c r="H9" s="14" t="s">
        <v>65</v>
      </c>
      <c r="I9" s="133">
        <v>340</v>
      </c>
      <c r="J9" s="37">
        <f t="shared" si="0"/>
        <v>657220</v>
      </c>
      <c r="K9" s="39">
        <f t="shared" si="1"/>
        <v>657220</v>
      </c>
      <c r="L9" s="35">
        <f t="shared" si="2"/>
        <v>657220</v>
      </c>
      <c r="M9" s="175">
        <f t="shared" si="3"/>
        <v>1971660</v>
      </c>
    </row>
    <row r="10" spans="2:13" ht="15" thickBot="1">
      <c r="B10" s="10">
        <v>4</v>
      </c>
      <c r="C10" s="11" t="s">
        <v>66</v>
      </c>
      <c r="D10" s="12" t="s">
        <v>58</v>
      </c>
      <c r="E10" s="11" t="s">
        <v>59</v>
      </c>
      <c r="F10" s="11" t="s">
        <v>66</v>
      </c>
      <c r="G10" s="13">
        <v>940</v>
      </c>
      <c r="H10" s="14" t="s">
        <v>67</v>
      </c>
      <c r="I10" s="133">
        <v>340</v>
      </c>
      <c r="J10" s="37">
        <f t="shared" si="0"/>
        <v>319600</v>
      </c>
      <c r="K10" s="39">
        <f t="shared" si="1"/>
        <v>319600</v>
      </c>
      <c r="L10" s="35">
        <f t="shared" si="2"/>
        <v>319600</v>
      </c>
      <c r="M10" s="175">
        <f t="shared" si="3"/>
        <v>958800</v>
      </c>
    </row>
    <row r="11" spans="2:13" ht="34.5" thickBot="1">
      <c r="B11" s="44">
        <v>5</v>
      </c>
      <c r="C11" s="45" t="s">
        <v>68</v>
      </c>
      <c r="D11" s="45" t="s">
        <v>58</v>
      </c>
      <c r="E11" s="46" t="s">
        <v>59</v>
      </c>
      <c r="F11" s="46" t="s">
        <v>69</v>
      </c>
      <c r="G11" s="47">
        <v>18339</v>
      </c>
      <c r="H11" s="48" t="s">
        <v>70</v>
      </c>
      <c r="I11" s="133">
        <v>190</v>
      </c>
      <c r="J11" s="37">
        <f t="shared" si="0"/>
        <v>3484410</v>
      </c>
      <c r="K11" s="39">
        <f t="shared" si="1"/>
        <v>3484410</v>
      </c>
      <c r="L11" s="35">
        <f t="shared" si="2"/>
        <v>3484410</v>
      </c>
      <c r="M11" s="175">
        <f t="shared" si="3"/>
        <v>10453230</v>
      </c>
    </row>
    <row r="12" spans="2:13" ht="15" thickBot="1">
      <c r="B12" s="44">
        <v>6</v>
      </c>
      <c r="C12" s="46" t="s">
        <v>71</v>
      </c>
      <c r="D12" s="45" t="s">
        <v>58</v>
      </c>
      <c r="E12" s="46" t="s">
        <v>59</v>
      </c>
      <c r="F12" s="46" t="s">
        <v>71</v>
      </c>
      <c r="G12" s="47">
        <v>667.5</v>
      </c>
      <c r="H12" s="48" t="s">
        <v>72</v>
      </c>
      <c r="I12" s="133">
        <v>340</v>
      </c>
      <c r="J12" s="37">
        <f t="shared" si="0"/>
        <v>226950</v>
      </c>
      <c r="K12" s="39">
        <f t="shared" si="1"/>
        <v>226950</v>
      </c>
      <c r="L12" s="35">
        <f t="shared" si="2"/>
        <v>226950</v>
      </c>
      <c r="M12" s="175">
        <f t="shared" si="3"/>
        <v>680850</v>
      </c>
    </row>
    <row r="13" spans="2:13" ht="15" thickBot="1">
      <c r="B13" s="44">
        <v>7</v>
      </c>
      <c r="C13" s="45" t="s">
        <v>73</v>
      </c>
      <c r="D13" s="45" t="s">
        <v>58</v>
      </c>
      <c r="E13" s="46" t="s">
        <v>59</v>
      </c>
      <c r="F13" s="46" t="s">
        <v>74</v>
      </c>
      <c r="G13" s="47">
        <v>1822</v>
      </c>
      <c r="H13" s="48" t="s">
        <v>75</v>
      </c>
      <c r="I13" s="133">
        <v>340</v>
      </c>
      <c r="J13" s="37">
        <f t="shared" si="0"/>
        <v>619480</v>
      </c>
      <c r="K13" s="39">
        <f t="shared" si="1"/>
        <v>619480</v>
      </c>
      <c r="L13" s="35">
        <f t="shared" si="2"/>
        <v>619480</v>
      </c>
      <c r="M13" s="175">
        <f t="shared" si="3"/>
        <v>1858440</v>
      </c>
    </row>
    <row r="14" spans="2:13" ht="15" thickBot="1">
      <c r="B14" s="44">
        <v>8</v>
      </c>
      <c r="C14" s="46" t="s">
        <v>76</v>
      </c>
      <c r="D14" s="45" t="s">
        <v>58</v>
      </c>
      <c r="E14" s="46" t="s">
        <v>59</v>
      </c>
      <c r="F14" s="46" t="s">
        <v>76</v>
      </c>
      <c r="G14" s="47">
        <v>107.75</v>
      </c>
      <c r="H14" s="48" t="s">
        <v>77</v>
      </c>
      <c r="I14" s="133">
        <v>340</v>
      </c>
      <c r="J14" s="37">
        <f t="shared" si="0"/>
        <v>36635</v>
      </c>
      <c r="K14" s="39">
        <f t="shared" si="1"/>
        <v>36635</v>
      </c>
      <c r="L14" s="35">
        <f t="shared" si="2"/>
        <v>36635</v>
      </c>
      <c r="M14" s="175">
        <f t="shared" si="3"/>
        <v>109905</v>
      </c>
    </row>
    <row r="15" spans="2:13" ht="15" thickBot="1">
      <c r="B15" s="44">
        <v>9</v>
      </c>
      <c r="C15" s="46" t="s">
        <v>78</v>
      </c>
      <c r="D15" s="45" t="s">
        <v>58</v>
      </c>
      <c r="E15" s="46" t="s">
        <v>59</v>
      </c>
      <c r="F15" s="46" t="s">
        <v>78</v>
      </c>
      <c r="G15" s="47">
        <v>108</v>
      </c>
      <c r="H15" s="48" t="s">
        <v>79</v>
      </c>
      <c r="I15" s="133">
        <v>340</v>
      </c>
      <c r="J15" s="37">
        <f t="shared" si="0"/>
        <v>36720</v>
      </c>
      <c r="K15" s="39">
        <f t="shared" si="1"/>
        <v>36720</v>
      </c>
      <c r="L15" s="35">
        <f t="shared" si="2"/>
        <v>36720</v>
      </c>
      <c r="M15" s="175">
        <f t="shared" si="3"/>
        <v>110160</v>
      </c>
    </row>
    <row r="16" spans="2:13" ht="15" thickBot="1">
      <c r="B16" s="44">
        <v>10</v>
      </c>
      <c r="C16" s="46" t="s">
        <v>80</v>
      </c>
      <c r="D16" s="45" t="s">
        <v>58</v>
      </c>
      <c r="E16" s="46" t="s">
        <v>59</v>
      </c>
      <c r="F16" s="46" t="s">
        <v>81</v>
      </c>
      <c r="G16" s="47">
        <v>119</v>
      </c>
      <c r="H16" s="48" t="s">
        <v>82</v>
      </c>
      <c r="I16" s="133">
        <v>340</v>
      </c>
      <c r="J16" s="37">
        <f t="shared" si="0"/>
        <v>40460</v>
      </c>
      <c r="K16" s="39">
        <f t="shared" si="1"/>
        <v>40460</v>
      </c>
      <c r="L16" s="35">
        <f t="shared" si="2"/>
        <v>40460</v>
      </c>
      <c r="M16" s="175">
        <f t="shared" si="3"/>
        <v>121380</v>
      </c>
    </row>
    <row r="17" spans="2:13" ht="15" thickBot="1">
      <c r="B17" s="44">
        <v>11</v>
      </c>
      <c r="C17" s="46" t="s">
        <v>83</v>
      </c>
      <c r="D17" s="45" t="s">
        <v>58</v>
      </c>
      <c r="E17" s="46" t="s">
        <v>59</v>
      </c>
      <c r="F17" s="46" t="s">
        <v>84</v>
      </c>
      <c r="G17" s="47">
        <v>169</v>
      </c>
      <c r="H17" s="48" t="s">
        <v>85</v>
      </c>
      <c r="I17" s="133">
        <v>340</v>
      </c>
      <c r="J17" s="37">
        <f t="shared" si="0"/>
        <v>57460</v>
      </c>
      <c r="K17" s="39">
        <f t="shared" si="1"/>
        <v>57460</v>
      </c>
      <c r="L17" s="35">
        <f t="shared" si="2"/>
        <v>57460</v>
      </c>
      <c r="M17" s="175">
        <f t="shared" si="3"/>
        <v>172380</v>
      </c>
    </row>
    <row r="18" spans="2:13" ht="57" thickBot="1">
      <c r="B18" s="88">
        <v>12</v>
      </c>
      <c r="C18" s="89" t="s">
        <v>86</v>
      </c>
      <c r="D18" s="89" t="s">
        <v>58</v>
      </c>
      <c r="E18" s="90" t="s">
        <v>59</v>
      </c>
      <c r="F18" s="90" t="s">
        <v>69</v>
      </c>
      <c r="G18" s="91">
        <v>448.12</v>
      </c>
      <c r="H18" s="129" t="s">
        <v>87</v>
      </c>
      <c r="I18" s="133">
        <v>190</v>
      </c>
      <c r="J18" s="37">
        <f t="shared" si="0"/>
        <v>85142.8</v>
      </c>
      <c r="K18" s="39">
        <f t="shared" si="1"/>
        <v>85142.8</v>
      </c>
      <c r="L18" s="35">
        <f t="shared" si="2"/>
        <v>85142.8</v>
      </c>
      <c r="M18" s="175">
        <f t="shared" si="3"/>
        <v>255428</v>
      </c>
    </row>
    <row r="19" spans="2:13" ht="15" thickBot="1">
      <c r="B19" s="284" t="s">
        <v>180</v>
      </c>
      <c r="C19" s="285"/>
      <c r="D19" s="285"/>
      <c r="E19" s="285"/>
      <c r="F19" s="286"/>
      <c r="G19" s="91">
        <f>SUM(G7:G18)</f>
        <v>25326.079999999998</v>
      </c>
      <c r="H19" s="91"/>
      <c r="I19" s="47"/>
      <c r="J19" s="87">
        <f>SUM(J7:J18)</f>
        <v>5792799.2000000002</v>
      </c>
      <c r="K19" s="86">
        <f t="shared" ref="K19" si="4">SUM(K7:K18)</f>
        <v>5792799.2000000002</v>
      </c>
      <c r="L19" s="173">
        <f>SUM(L7:L18)</f>
        <v>5792799.2000000002</v>
      </c>
      <c r="M19" s="193">
        <f>ROUND(SUM(M7:M18),)</f>
        <v>17378397</v>
      </c>
    </row>
    <row r="20" spans="2:13">
      <c r="B20" s="287" t="s">
        <v>178</v>
      </c>
      <c r="C20" s="288"/>
      <c r="D20" s="288"/>
      <c r="E20" s="288"/>
      <c r="F20" s="288"/>
      <c r="G20" s="288"/>
      <c r="H20" s="288"/>
      <c r="I20" s="125"/>
      <c r="J20" s="55">
        <f>J19*19%</f>
        <v>1100631.848</v>
      </c>
      <c r="K20" s="55">
        <f t="shared" ref="K20:L20" si="5">K19*19%</f>
        <v>1100631.848</v>
      </c>
      <c r="L20" s="177">
        <f t="shared" si="5"/>
        <v>1100631.848</v>
      </c>
      <c r="M20" s="181">
        <f>M19*19%</f>
        <v>3301895.43</v>
      </c>
    </row>
    <row r="21" spans="2:13" ht="15" thickBot="1">
      <c r="B21" s="251" t="s">
        <v>179</v>
      </c>
      <c r="C21" s="252"/>
      <c r="D21" s="252"/>
      <c r="E21" s="252"/>
      <c r="F21" s="252"/>
      <c r="G21" s="252"/>
      <c r="H21" s="252"/>
      <c r="I21" s="117"/>
      <c r="J21" s="49">
        <f>J19+J20</f>
        <v>6893431.0480000004</v>
      </c>
      <c r="K21" s="50">
        <f>K19+K20</f>
        <v>6893431.0480000004</v>
      </c>
      <c r="L21" s="189">
        <f t="shared" ref="L21" si="6">L19+L20</f>
        <v>6893431.0480000004</v>
      </c>
      <c r="M21" s="193">
        <f>M19+M20</f>
        <v>20680292.43</v>
      </c>
    </row>
    <row r="22" spans="2:13" ht="15" thickBot="1">
      <c r="B22" s="16"/>
      <c r="C22" s="16"/>
      <c r="D22" s="17"/>
      <c r="E22" s="16"/>
      <c r="F22" s="16"/>
      <c r="G22" s="16"/>
      <c r="H22" s="16"/>
      <c r="I22" s="16"/>
      <c r="J22" s="18"/>
      <c r="K22" s="18"/>
      <c r="L22" s="18"/>
    </row>
    <row r="23" spans="2:13" ht="15" thickBot="1">
      <c r="B23" s="269" t="s">
        <v>88</v>
      </c>
      <c r="C23" s="270"/>
      <c r="D23" s="270"/>
      <c r="E23" s="270"/>
      <c r="F23" s="270"/>
      <c r="G23" s="270"/>
      <c r="H23" s="271"/>
      <c r="I23" s="122"/>
      <c r="J23" s="272" t="s">
        <v>181</v>
      </c>
      <c r="K23" s="257"/>
      <c r="L23" s="258"/>
    </row>
    <row r="24" spans="2:13" ht="102" thickBot="1">
      <c r="B24" s="100" t="s">
        <v>6</v>
      </c>
      <c r="C24" s="101" t="s">
        <v>89</v>
      </c>
      <c r="D24" s="101" t="s">
        <v>8</v>
      </c>
      <c r="E24" s="101" t="s">
        <v>9</v>
      </c>
      <c r="F24" s="101" t="s">
        <v>10</v>
      </c>
      <c r="G24" s="101" t="s">
        <v>90</v>
      </c>
      <c r="H24" s="102" t="s">
        <v>12</v>
      </c>
      <c r="I24" s="102" t="s">
        <v>191</v>
      </c>
      <c r="J24" s="103" t="s">
        <v>3</v>
      </c>
      <c r="K24" s="104" t="s">
        <v>4</v>
      </c>
      <c r="L24" s="103" t="s">
        <v>5</v>
      </c>
      <c r="M24" s="174" t="s">
        <v>211</v>
      </c>
    </row>
    <row r="25" spans="2:13">
      <c r="B25" s="19">
        <v>1</v>
      </c>
      <c r="C25" s="78" t="s">
        <v>91</v>
      </c>
      <c r="D25" s="79" t="s">
        <v>58</v>
      </c>
      <c r="E25" s="78" t="s">
        <v>59</v>
      </c>
      <c r="F25" s="78" t="s">
        <v>92</v>
      </c>
      <c r="G25" s="20">
        <v>100</v>
      </c>
      <c r="H25" s="40" t="s">
        <v>93</v>
      </c>
      <c r="I25" s="143">
        <v>340</v>
      </c>
      <c r="J25" s="142">
        <f>I25*G25</f>
        <v>34000</v>
      </c>
      <c r="K25" s="41">
        <f>I25*G25</f>
        <v>34000</v>
      </c>
      <c r="L25" s="176">
        <f>I25*G25</f>
        <v>34000</v>
      </c>
      <c r="M25" s="175">
        <f>ROUND(SUM(J25:L25),)</f>
        <v>102000</v>
      </c>
    </row>
    <row r="26" spans="2:13">
      <c r="B26" s="21">
        <v>2</v>
      </c>
      <c r="C26" s="80" t="s">
        <v>94</v>
      </c>
      <c r="D26" s="81" t="s">
        <v>58</v>
      </c>
      <c r="E26" s="80" t="s">
        <v>59</v>
      </c>
      <c r="F26" s="80" t="s">
        <v>95</v>
      </c>
      <c r="G26" s="22">
        <v>193.02</v>
      </c>
      <c r="H26" s="42" t="s">
        <v>96</v>
      </c>
      <c r="I26" s="143">
        <v>340</v>
      </c>
      <c r="J26" s="142">
        <f t="shared" ref="J26:J57" si="7">I26*G26</f>
        <v>65626.8</v>
      </c>
      <c r="K26" s="41">
        <f t="shared" ref="K26:K57" si="8">I26*G26</f>
        <v>65626.8</v>
      </c>
      <c r="L26" s="176">
        <f t="shared" ref="L26:L57" si="9">I26*G26</f>
        <v>65626.8</v>
      </c>
      <c r="M26" s="175">
        <f t="shared" ref="M26:M57" si="10">ROUND(SUM(J26:L26),)</f>
        <v>196880</v>
      </c>
    </row>
    <row r="27" spans="2:13" ht="22.5">
      <c r="B27" s="21">
        <v>3</v>
      </c>
      <c r="C27" s="80" t="s">
        <v>97</v>
      </c>
      <c r="D27" s="81" t="s">
        <v>58</v>
      </c>
      <c r="E27" s="80" t="s">
        <v>59</v>
      </c>
      <c r="F27" s="80" t="s">
        <v>98</v>
      </c>
      <c r="G27" s="22">
        <v>270</v>
      </c>
      <c r="H27" s="42" t="s">
        <v>99</v>
      </c>
      <c r="I27" s="143">
        <v>340</v>
      </c>
      <c r="J27" s="142">
        <f t="shared" si="7"/>
        <v>91800</v>
      </c>
      <c r="K27" s="41">
        <f t="shared" si="8"/>
        <v>91800</v>
      </c>
      <c r="L27" s="176">
        <f t="shared" si="9"/>
        <v>91800</v>
      </c>
      <c r="M27" s="175">
        <f t="shared" si="10"/>
        <v>275400</v>
      </c>
    </row>
    <row r="28" spans="2:13">
      <c r="B28" s="21">
        <v>4</v>
      </c>
      <c r="C28" s="80" t="s">
        <v>100</v>
      </c>
      <c r="D28" s="81" t="s">
        <v>58</v>
      </c>
      <c r="E28" s="80" t="s">
        <v>59</v>
      </c>
      <c r="F28" s="80" t="s">
        <v>101</v>
      </c>
      <c r="G28" s="22">
        <v>260</v>
      </c>
      <c r="H28" s="42" t="s">
        <v>102</v>
      </c>
      <c r="I28" s="143">
        <v>340</v>
      </c>
      <c r="J28" s="142">
        <f t="shared" si="7"/>
        <v>88400</v>
      </c>
      <c r="K28" s="41">
        <f t="shared" si="8"/>
        <v>88400</v>
      </c>
      <c r="L28" s="176">
        <f t="shared" si="9"/>
        <v>88400</v>
      </c>
      <c r="M28" s="175">
        <f t="shared" si="10"/>
        <v>265200</v>
      </c>
    </row>
    <row r="29" spans="2:13">
      <c r="B29" s="21">
        <v>5</v>
      </c>
      <c r="C29" s="80" t="s">
        <v>103</v>
      </c>
      <c r="D29" s="81" t="s">
        <v>58</v>
      </c>
      <c r="E29" s="80" t="s">
        <v>59</v>
      </c>
      <c r="F29" s="80" t="s">
        <v>104</v>
      </c>
      <c r="G29" s="22">
        <v>145</v>
      </c>
      <c r="H29" s="42" t="s">
        <v>105</v>
      </c>
      <c r="I29" s="143">
        <v>340</v>
      </c>
      <c r="J29" s="142">
        <f t="shared" si="7"/>
        <v>49300</v>
      </c>
      <c r="K29" s="41">
        <f t="shared" si="8"/>
        <v>49300</v>
      </c>
      <c r="L29" s="176">
        <f t="shared" si="9"/>
        <v>49300</v>
      </c>
      <c r="M29" s="175">
        <f t="shared" si="10"/>
        <v>147900</v>
      </c>
    </row>
    <row r="30" spans="2:13">
      <c r="B30" s="21">
        <v>6</v>
      </c>
      <c r="C30" s="80" t="s">
        <v>106</v>
      </c>
      <c r="D30" s="81" t="s">
        <v>58</v>
      </c>
      <c r="E30" s="80" t="s">
        <v>59</v>
      </c>
      <c r="F30" s="80" t="s">
        <v>107</v>
      </c>
      <c r="G30" s="22">
        <v>237.75</v>
      </c>
      <c r="H30" s="42" t="s">
        <v>108</v>
      </c>
      <c r="I30" s="143">
        <v>340</v>
      </c>
      <c r="J30" s="142">
        <f t="shared" si="7"/>
        <v>80835</v>
      </c>
      <c r="K30" s="41">
        <f t="shared" si="8"/>
        <v>80835</v>
      </c>
      <c r="L30" s="176">
        <f t="shared" si="9"/>
        <v>80835</v>
      </c>
      <c r="M30" s="175">
        <f t="shared" si="10"/>
        <v>242505</v>
      </c>
    </row>
    <row r="31" spans="2:13">
      <c r="B31" s="21">
        <v>7</v>
      </c>
      <c r="C31" s="80" t="s">
        <v>109</v>
      </c>
      <c r="D31" s="81" t="s">
        <v>58</v>
      </c>
      <c r="E31" s="80" t="s">
        <v>59</v>
      </c>
      <c r="F31" s="80" t="s">
        <v>110</v>
      </c>
      <c r="G31" s="22">
        <v>250</v>
      </c>
      <c r="H31" s="42" t="s">
        <v>111</v>
      </c>
      <c r="I31" s="143">
        <v>340</v>
      </c>
      <c r="J31" s="142">
        <f t="shared" si="7"/>
        <v>85000</v>
      </c>
      <c r="K31" s="41">
        <f t="shared" si="8"/>
        <v>85000</v>
      </c>
      <c r="L31" s="176">
        <f t="shared" si="9"/>
        <v>85000</v>
      </c>
      <c r="M31" s="175">
        <f t="shared" si="10"/>
        <v>255000</v>
      </c>
    </row>
    <row r="32" spans="2:13">
      <c r="B32" s="21">
        <v>8</v>
      </c>
      <c r="C32" s="80" t="s">
        <v>112</v>
      </c>
      <c r="D32" s="81" t="s">
        <v>58</v>
      </c>
      <c r="E32" s="80" t="s">
        <v>59</v>
      </c>
      <c r="F32" s="80" t="s">
        <v>113</v>
      </c>
      <c r="G32" s="22">
        <v>85.04</v>
      </c>
      <c r="H32" s="42" t="s">
        <v>114</v>
      </c>
      <c r="I32" s="143">
        <v>340</v>
      </c>
      <c r="J32" s="142">
        <f t="shared" si="7"/>
        <v>28913.600000000002</v>
      </c>
      <c r="K32" s="41">
        <f t="shared" si="8"/>
        <v>28913.600000000002</v>
      </c>
      <c r="L32" s="176">
        <f t="shared" si="9"/>
        <v>28913.600000000002</v>
      </c>
      <c r="M32" s="175">
        <f t="shared" si="10"/>
        <v>86741</v>
      </c>
    </row>
    <row r="33" spans="2:13" ht="22.5">
      <c r="B33" s="21">
        <v>9</v>
      </c>
      <c r="C33" s="80" t="s">
        <v>115</v>
      </c>
      <c r="D33" s="81" t="s">
        <v>58</v>
      </c>
      <c r="E33" s="80" t="s">
        <v>59</v>
      </c>
      <c r="F33" s="80" t="s">
        <v>64</v>
      </c>
      <c r="G33" s="22">
        <v>544.84</v>
      </c>
      <c r="H33" s="42" t="s">
        <v>182</v>
      </c>
      <c r="I33" s="143">
        <v>340</v>
      </c>
      <c r="J33" s="142">
        <f t="shared" si="7"/>
        <v>185245.6</v>
      </c>
      <c r="K33" s="41">
        <f t="shared" si="8"/>
        <v>185245.6</v>
      </c>
      <c r="L33" s="176">
        <f t="shared" si="9"/>
        <v>185245.6</v>
      </c>
      <c r="M33" s="175">
        <f t="shared" si="10"/>
        <v>555737</v>
      </c>
    </row>
    <row r="34" spans="2:13" ht="22.5">
      <c r="B34" s="21">
        <v>10</v>
      </c>
      <c r="C34" s="80" t="s">
        <v>116</v>
      </c>
      <c r="D34" s="81" t="s">
        <v>58</v>
      </c>
      <c r="E34" s="80" t="s">
        <v>59</v>
      </c>
      <c r="F34" s="80" t="s">
        <v>117</v>
      </c>
      <c r="G34" s="22">
        <v>187</v>
      </c>
      <c r="H34" s="42" t="s">
        <v>118</v>
      </c>
      <c r="I34" s="143">
        <v>340</v>
      </c>
      <c r="J34" s="142">
        <f t="shared" si="7"/>
        <v>63580</v>
      </c>
      <c r="K34" s="41">
        <f t="shared" si="8"/>
        <v>63580</v>
      </c>
      <c r="L34" s="176">
        <f t="shared" si="9"/>
        <v>63580</v>
      </c>
      <c r="M34" s="175">
        <f t="shared" si="10"/>
        <v>190740</v>
      </c>
    </row>
    <row r="35" spans="2:13">
      <c r="B35" s="21">
        <v>11</v>
      </c>
      <c r="C35" s="80" t="s">
        <v>119</v>
      </c>
      <c r="D35" s="81" t="s">
        <v>58</v>
      </c>
      <c r="E35" s="80" t="s">
        <v>59</v>
      </c>
      <c r="F35" s="80" t="s">
        <v>120</v>
      </c>
      <c r="G35" s="22">
        <v>116</v>
      </c>
      <c r="H35" s="42" t="s">
        <v>121</v>
      </c>
      <c r="I35" s="143">
        <v>340</v>
      </c>
      <c r="J35" s="142">
        <f t="shared" si="7"/>
        <v>39440</v>
      </c>
      <c r="K35" s="41">
        <f t="shared" si="8"/>
        <v>39440</v>
      </c>
      <c r="L35" s="176">
        <f t="shared" si="9"/>
        <v>39440</v>
      </c>
      <c r="M35" s="175">
        <f t="shared" si="10"/>
        <v>118320</v>
      </c>
    </row>
    <row r="36" spans="2:13" ht="22.5">
      <c r="B36" s="21">
        <v>12</v>
      </c>
      <c r="C36" s="80" t="s">
        <v>122</v>
      </c>
      <c r="D36" s="81" t="s">
        <v>58</v>
      </c>
      <c r="E36" s="80" t="s">
        <v>59</v>
      </c>
      <c r="F36" s="80" t="s">
        <v>123</v>
      </c>
      <c r="G36" s="22">
        <v>170</v>
      </c>
      <c r="H36" s="42" t="s">
        <v>124</v>
      </c>
      <c r="I36" s="143">
        <v>340</v>
      </c>
      <c r="J36" s="142">
        <f t="shared" si="7"/>
        <v>57800</v>
      </c>
      <c r="K36" s="41">
        <f t="shared" si="8"/>
        <v>57800</v>
      </c>
      <c r="L36" s="176">
        <f t="shared" si="9"/>
        <v>57800</v>
      </c>
      <c r="M36" s="175">
        <f t="shared" si="10"/>
        <v>173400</v>
      </c>
    </row>
    <row r="37" spans="2:13">
      <c r="B37" s="21">
        <v>13</v>
      </c>
      <c r="C37" s="80" t="s">
        <v>125</v>
      </c>
      <c r="D37" s="81" t="s">
        <v>58</v>
      </c>
      <c r="E37" s="80" t="s">
        <v>59</v>
      </c>
      <c r="F37" s="80" t="s">
        <v>126</v>
      </c>
      <c r="G37" s="22">
        <v>120</v>
      </c>
      <c r="H37" s="42" t="s">
        <v>127</v>
      </c>
      <c r="I37" s="143">
        <v>340</v>
      </c>
      <c r="J37" s="142">
        <f t="shared" si="7"/>
        <v>40800</v>
      </c>
      <c r="K37" s="41">
        <f t="shared" si="8"/>
        <v>40800</v>
      </c>
      <c r="L37" s="176">
        <f t="shared" si="9"/>
        <v>40800</v>
      </c>
      <c r="M37" s="175">
        <f t="shared" si="10"/>
        <v>122400</v>
      </c>
    </row>
    <row r="38" spans="2:13">
      <c r="B38" s="21">
        <v>14</v>
      </c>
      <c r="C38" s="80" t="s">
        <v>128</v>
      </c>
      <c r="D38" s="81" t="s">
        <v>58</v>
      </c>
      <c r="E38" s="80" t="s">
        <v>59</v>
      </c>
      <c r="F38" s="80" t="s">
        <v>129</v>
      </c>
      <c r="G38" s="22">
        <v>160</v>
      </c>
      <c r="H38" s="42" t="s">
        <v>130</v>
      </c>
      <c r="I38" s="143">
        <v>340</v>
      </c>
      <c r="J38" s="142">
        <f t="shared" si="7"/>
        <v>54400</v>
      </c>
      <c r="K38" s="41">
        <f t="shared" si="8"/>
        <v>54400</v>
      </c>
      <c r="L38" s="176">
        <f t="shared" si="9"/>
        <v>54400</v>
      </c>
      <c r="M38" s="175">
        <f t="shared" si="10"/>
        <v>163200</v>
      </c>
    </row>
    <row r="39" spans="2:13">
      <c r="B39" s="21">
        <v>15</v>
      </c>
      <c r="C39" s="80" t="s">
        <v>131</v>
      </c>
      <c r="D39" s="81" t="s">
        <v>58</v>
      </c>
      <c r="E39" s="80" t="s">
        <v>59</v>
      </c>
      <c r="F39" s="80" t="s">
        <v>132</v>
      </c>
      <c r="G39" s="22">
        <v>95</v>
      </c>
      <c r="H39" s="42" t="s">
        <v>133</v>
      </c>
      <c r="I39" s="143">
        <v>340</v>
      </c>
      <c r="J39" s="142">
        <f t="shared" si="7"/>
        <v>32300</v>
      </c>
      <c r="K39" s="41">
        <f t="shared" si="8"/>
        <v>32300</v>
      </c>
      <c r="L39" s="176">
        <f t="shared" si="9"/>
        <v>32300</v>
      </c>
      <c r="M39" s="175">
        <f t="shared" si="10"/>
        <v>96900</v>
      </c>
    </row>
    <row r="40" spans="2:13" ht="22.5">
      <c r="B40" s="21">
        <v>16</v>
      </c>
      <c r="C40" s="80" t="s">
        <v>134</v>
      </c>
      <c r="D40" s="81" t="s">
        <v>58</v>
      </c>
      <c r="E40" s="80" t="s">
        <v>59</v>
      </c>
      <c r="F40" s="80" t="s">
        <v>66</v>
      </c>
      <c r="G40" s="22">
        <v>61</v>
      </c>
      <c r="H40" s="42" t="s">
        <v>135</v>
      </c>
      <c r="I40" s="143">
        <v>340</v>
      </c>
      <c r="J40" s="142">
        <f t="shared" si="7"/>
        <v>20740</v>
      </c>
      <c r="K40" s="41">
        <f t="shared" si="8"/>
        <v>20740</v>
      </c>
      <c r="L40" s="176">
        <f t="shared" si="9"/>
        <v>20740</v>
      </c>
      <c r="M40" s="175">
        <f t="shared" si="10"/>
        <v>62220</v>
      </c>
    </row>
    <row r="41" spans="2:13">
      <c r="B41" s="51">
        <v>17</v>
      </c>
      <c r="C41" s="82" t="s">
        <v>136</v>
      </c>
      <c r="D41" s="83" t="s">
        <v>58</v>
      </c>
      <c r="E41" s="82" t="s">
        <v>59</v>
      </c>
      <c r="F41" s="82" t="s">
        <v>137</v>
      </c>
      <c r="G41" s="52">
        <v>129</v>
      </c>
      <c r="H41" s="53" t="s">
        <v>138</v>
      </c>
      <c r="I41" s="143">
        <v>340</v>
      </c>
      <c r="J41" s="142">
        <f t="shared" si="7"/>
        <v>43860</v>
      </c>
      <c r="K41" s="41">
        <f t="shared" si="8"/>
        <v>43860</v>
      </c>
      <c r="L41" s="176">
        <f t="shared" si="9"/>
        <v>43860</v>
      </c>
      <c r="M41" s="175">
        <f t="shared" si="10"/>
        <v>131580</v>
      </c>
    </row>
    <row r="42" spans="2:13">
      <c r="B42" s="51">
        <v>18</v>
      </c>
      <c r="C42" s="82" t="s">
        <v>58</v>
      </c>
      <c r="D42" s="83" t="s">
        <v>58</v>
      </c>
      <c r="E42" s="82" t="s">
        <v>59</v>
      </c>
      <c r="F42" s="82" t="s">
        <v>69</v>
      </c>
      <c r="G42" s="52">
        <v>950</v>
      </c>
      <c r="H42" s="53" t="s">
        <v>139</v>
      </c>
      <c r="I42" s="143">
        <v>190</v>
      </c>
      <c r="J42" s="142">
        <f t="shared" si="7"/>
        <v>180500</v>
      </c>
      <c r="K42" s="41">
        <f t="shared" si="8"/>
        <v>180500</v>
      </c>
      <c r="L42" s="176">
        <f t="shared" si="9"/>
        <v>180500</v>
      </c>
      <c r="M42" s="175">
        <f t="shared" si="10"/>
        <v>541500</v>
      </c>
    </row>
    <row r="43" spans="2:13">
      <c r="B43" s="51">
        <v>19</v>
      </c>
      <c r="C43" s="82" t="s">
        <v>58</v>
      </c>
      <c r="D43" s="83" t="s">
        <v>58</v>
      </c>
      <c r="E43" s="82" t="s">
        <v>59</v>
      </c>
      <c r="F43" s="82" t="s">
        <v>69</v>
      </c>
      <c r="G43" s="52">
        <v>138.75</v>
      </c>
      <c r="H43" s="53" t="s">
        <v>140</v>
      </c>
      <c r="I43" s="143">
        <v>190</v>
      </c>
      <c r="J43" s="142">
        <f t="shared" si="7"/>
        <v>26362.5</v>
      </c>
      <c r="K43" s="41">
        <f t="shared" si="8"/>
        <v>26362.5</v>
      </c>
      <c r="L43" s="176">
        <f t="shared" si="9"/>
        <v>26362.5</v>
      </c>
      <c r="M43" s="175">
        <f t="shared" si="10"/>
        <v>79088</v>
      </c>
    </row>
    <row r="44" spans="2:13">
      <c r="B44" s="51">
        <v>20</v>
      </c>
      <c r="C44" s="82" t="s">
        <v>58</v>
      </c>
      <c r="D44" s="83" t="s">
        <v>58</v>
      </c>
      <c r="E44" s="82" t="s">
        <v>59</v>
      </c>
      <c r="F44" s="82" t="s">
        <v>69</v>
      </c>
      <c r="G44" s="52">
        <v>1109.7</v>
      </c>
      <c r="H44" s="53" t="s">
        <v>141</v>
      </c>
      <c r="I44" s="143">
        <v>190</v>
      </c>
      <c r="J44" s="142">
        <f t="shared" si="7"/>
        <v>210843</v>
      </c>
      <c r="K44" s="41">
        <f t="shared" si="8"/>
        <v>210843</v>
      </c>
      <c r="L44" s="176">
        <f t="shared" si="9"/>
        <v>210843</v>
      </c>
      <c r="M44" s="175">
        <f t="shared" si="10"/>
        <v>632529</v>
      </c>
    </row>
    <row r="45" spans="2:13">
      <c r="B45" s="51">
        <v>21</v>
      </c>
      <c r="C45" s="82" t="s">
        <v>58</v>
      </c>
      <c r="D45" s="83" t="s">
        <v>58</v>
      </c>
      <c r="E45" s="82" t="s">
        <v>59</v>
      </c>
      <c r="F45" s="82" t="s">
        <v>69</v>
      </c>
      <c r="G45" s="52">
        <v>1434</v>
      </c>
      <c r="H45" s="53" t="s">
        <v>142</v>
      </c>
      <c r="I45" s="143">
        <v>190</v>
      </c>
      <c r="J45" s="142">
        <f t="shared" si="7"/>
        <v>272460</v>
      </c>
      <c r="K45" s="41">
        <f t="shared" si="8"/>
        <v>272460</v>
      </c>
      <c r="L45" s="176">
        <f t="shared" si="9"/>
        <v>272460</v>
      </c>
      <c r="M45" s="175">
        <f t="shared" si="10"/>
        <v>817380</v>
      </c>
    </row>
    <row r="46" spans="2:13">
      <c r="B46" s="51">
        <v>22</v>
      </c>
      <c r="C46" s="82" t="s">
        <v>143</v>
      </c>
      <c r="D46" s="83" t="s">
        <v>58</v>
      </c>
      <c r="E46" s="82" t="s">
        <v>59</v>
      </c>
      <c r="F46" s="82" t="s">
        <v>144</v>
      </c>
      <c r="G46" s="52">
        <v>175.4</v>
      </c>
      <c r="H46" s="53" t="s">
        <v>145</v>
      </c>
      <c r="I46" s="143">
        <v>340</v>
      </c>
      <c r="J46" s="142">
        <f t="shared" si="7"/>
        <v>59636</v>
      </c>
      <c r="K46" s="41">
        <f t="shared" si="8"/>
        <v>59636</v>
      </c>
      <c r="L46" s="176">
        <f t="shared" si="9"/>
        <v>59636</v>
      </c>
      <c r="M46" s="175">
        <f t="shared" si="10"/>
        <v>178908</v>
      </c>
    </row>
    <row r="47" spans="2:13">
      <c r="B47" s="21">
        <v>23</v>
      </c>
      <c r="C47" s="80" t="s">
        <v>146</v>
      </c>
      <c r="D47" s="81" t="s">
        <v>58</v>
      </c>
      <c r="E47" s="80" t="s">
        <v>59</v>
      </c>
      <c r="F47" s="80" t="s">
        <v>147</v>
      </c>
      <c r="G47" s="22">
        <v>138.75</v>
      </c>
      <c r="H47" s="42" t="s">
        <v>148</v>
      </c>
      <c r="I47" s="143">
        <v>340</v>
      </c>
      <c r="J47" s="142">
        <f t="shared" si="7"/>
        <v>47175</v>
      </c>
      <c r="K47" s="41">
        <f t="shared" si="8"/>
        <v>47175</v>
      </c>
      <c r="L47" s="176">
        <f t="shared" si="9"/>
        <v>47175</v>
      </c>
      <c r="M47" s="175">
        <f t="shared" si="10"/>
        <v>141525</v>
      </c>
    </row>
    <row r="48" spans="2:13">
      <c r="B48" s="21">
        <v>24</v>
      </c>
      <c r="C48" s="80" t="s">
        <v>149</v>
      </c>
      <c r="D48" s="81" t="s">
        <v>58</v>
      </c>
      <c r="E48" s="80" t="s">
        <v>59</v>
      </c>
      <c r="F48" s="80" t="s">
        <v>150</v>
      </c>
      <c r="G48" s="22">
        <v>84</v>
      </c>
      <c r="H48" s="42" t="s">
        <v>151</v>
      </c>
      <c r="I48" s="143">
        <v>340</v>
      </c>
      <c r="J48" s="142">
        <f t="shared" si="7"/>
        <v>28560</v>
      </c>
      <c r="K48" s="41">
        <f t="shared" si="8"/>
        <v>28560</v>
      </c>
      <c r="L48" s="176">
        <f t="shared" si="9"/>
        <v>28560</v>
      </c>
      <c r="M48" s="175">
        <f t="shared" si="10"/>
        <v>85680</v>
      </c>
    </row>
    <row r="49" spans="2:13" ht="33.75">
      <c r="B49" s="21">
        <v>25</v>
      </c>
      <c r="C49" s="80" t="s">
        <v>152</v>
      </c>
      <c r="D49" s="81" t="s">
        <v>58</v>
      </c>
      <c r="E49" s="80" t="s">
        <v>59</v>
      </c>
      <c r="F49" s="80" t="s">
        <v>74</v>
      </c>
      <c r="G49" s="22">
        <v>616.52</v>
      </c>
      <c r="H49" s="42" t="s">
        <v>153</v>
      </c>
      <c r="I49" s="143">
        <v>340</v>
      </c>
      <c r="J49" s="142">
        <f t="shared" si="7"/>
        <v>209616.8</v>
      </c>
      <c r="K49" s="41">
        <f t="shared" si="8"/>
        <v>209616.8</v>
      </c>
      <c r="L49" s="176">
        <f t="shared" si="9"/>
        <v>209616.8</v>
      </c>
      <c r="M49" s="175">
        <f t="shared" si="10"/>
        <v>628850</v>
      </c>
    </row>
    <row r="50" spans="2:13">
      <c r="B50" s="21">
        <v>26</v>
      </c>
      <c r="C50" s="80" t="s">
        <v>154</v>
      </c>
      <c r="D50" s="81" t="s">
        <v>58</v>
      </c>
      <c r="E50" s="80" t="s">
        <v>59</v>
      </c>
      <c r="F50" s="80" t="s">
        <v>155</v>
      </c>
      <c r="G50" s="22">
        <v>170</v>
      </c>
      <c r="H50" s="42" t="s">
        <v>156</v>
      </c>
      <c r="I50" s="143">
        <v>340</v>
      </c>
      <c r="J50" s="142">
        <f t="shared" si="7"/>
        <v>57800</v>
      </c>
      <c r="K50" s="41">
        <f t="shared" si="8"/>
        <v>57800</v>
      </c>
      <c r="L50" s="176">
        <f t="shared" si="9"/>
        <v>57800</v>
      </c>
      <c r="M50" s="175">
        <f t="shared" si="10"/>
        <v>173400</v>
      </c>
    </row>
    <row r="51" spans="2:13">
      <c r="B51" s="21">
        <v>27</v>
      </c>
      <c r="C51" s="80" t="s">
        <v>157</v>
      </c>
      <c r="D51" s="81" t="s">
        <v>58</v>
      </c>
      <c r="E51" s="80" t="s">
        <v>59</v>
      </c>
      <c r="F51" s="80" t="s">
        <v>158</v>
      </c>
      <c r="G51" s="22">
        <v>138.75</v>
      </c>
      <c r="H51" s="42" t="s">
        <v>159</v>
      </c>
      <c r="I51" s="143">
        <v>340</v>
      </c>
      <c r="J51" s="142">
        <f t="shared" si="7"/>
        <v>47175</v>
      </c>
      <c r="K51" s="41">
        <f t="shared" si="8"/>
        <v>47175</v>
      </c>
      <c r="L51" s="176">
        <f t="shared" si="9"/>
        <v>47175</v>
      </c>
      <c r="M51" s="175">
        <f t="shared" si="10"/>
        <v>141525</v>
      </c>
    </row>
    <row r="52" spans="2:13" ht="22.5">
      <c r="B52" s="21">
        <v>28</v>
      </c>
      <c r="C52" s="80" t="s">
        <v>160</v>
      </c>
      <c r="D52" s="81" t="s">
        <v>58</v>
      </c>
      <c r="E52" s="80" t="s">
        <v>59</v>
      </c>
      <c r="F52" s="80" t="s">
        <v>161</v>
      </c>
      <c r="G52" s="22">
        <v>88</v>
      </c>
      <c r="H52" s="42" t="s">
        <v>162</v>
      </c>
      <c r="I52" s="143">
        <v>340</v>
      </c>
      <c r="J52" s="142">
        <f t="shared" si="7"/>
        <v>29920</v>
      </c>
      <c r="K52" s="41">
        <f t="shared" si="8"/>
        <v>29920</v>
      </c>
      <c r="L52" s="176">
        <f t="shared" si="9"/>
        <v>29920</v>
      </c>
      <c r="M52" s="175">
        <f t="shared" si="10"/>
        <v>89760</v>
      </c>
    </row>
    <row r="53" spans="2:13">
      <c r="B53" s="21">
        <v>29</v>
      </c>
      <c r="C53" s="80" t="s">
        <v>163</v>
      </c>
      <c r="D53" s="81" t="s">
        <v>58</v>
      </c>
      <c r="E53" s="80" t="s">
        <v>59</v>
      </c>
      <c r="F53" s="80" t="s">
        <v>164</v>
      </c>
      <c r="G53" s="22">
        <v>261</v>
      </c>
      <c r="H53" s="42" t="s">
        <v>165</v>
      </c>
      <c r="I53" s="143">
        <v>340</v>
      </c>
      <c r="J53" s="142">
        <f t="shared" si="7"/>
        <v>88740</v>
      </c>
      <c r="K53" s="41">
        <f t="shared" si="8"/>
        <v>88740</v>
      </c>
      <c r="L53" s="176">
        <f t="shared" si="9"/>
        <v>88740</v>
      </c>
      <c r="M53" s="175">
        <f t="shared" si="10"/>
        <v>266220</v>
      </c>
    </row>
    <row r="54" spans="2:13" ht="33.75">
      <c r="B54" s="21">
        <v>30</v>
      </c>
      <c r="C54" s="80" t="s">
        <v>166</v>
      </c>
      <c r="D54" s="81" t="s">
        <v>58</v>
      </c>
      <c r="E54" s="80" t="s">
        <v>59</v>
      </c>
      <c r="F54" s="80" t="s">
        <v>167</v>
      </c>
      <c r="G54" s="22">
        <v>194</v>
      </c>
      <c r="H54" s="42" t="s">
        <v>168</v>
      </c>
      <c r="I54" s="143">
        <v>340</v>
      </c>
      <c r="J54" s="142">
        <f t="shared" si="7"/>
        <v>65960</v>
      </c>
      <c r="K54" s="41">
        <f t="shared" si="8"/>
        <v>65960</v>
      </c>
      <c r="L54" s="176">
        <f t="shared" si="9"/>
        <v>65960</v>
      </c>
      <c r="M54" s="175">
        <f t="shared" si="10"/>
        <v>197880</v>
      </c>
    </row>
    <row r="55" spans="2:13">
      <c r="B55" s="21">
        <v>31</v>
      </c>
      <c r="C55" s="80" t="s">
        <v>169</v>
      </c>
      <c r="D55" s="81" t="s">
        <v>58</v>
      </c>
      <c r="E55" s="80" t="s">
        <v>59</v>
      </c>
      <c r="F55" s="80" t="s">
        <v>170</v>
      </c>
      <c r="G55" s="22">
        <v>750</v>
      </c>
      <c r="H55" s="42" t="s">
        <v>171</v>
      </c>
      <c r="I55" s="143">
        <v>340</v>
      </c>
      <c r="J55" s="142">
        <f t="shared" si="7"/>
        <v>255000</v>
      </c>
      <c r="K55" s="41">
        <f t="shared" si="8"/>
        <v>255000</v>
      </c>
      <c r="L55" s="176">
        <f t="shared" si="9"/>
        <v>255000</v>
      </c>
      <c r="M55" s="175">
        <f t="shared" si="10"/>
        <v>765000</v>
      </c>
    </row>
    <row r="56" spans="2:13">
      <c r="B56" s="21">
        <v>32</v>
      </c>
      <c r="C56" s="80" t="s">
        <v>172</v>
      </c>
      <c r="D56" s="81" t="s">
        <v>58</v>
      </c>
      <c r="E56" s="80" t="s">
        <v>59</v>
      </c>
      <c r="F56" s="80" t="s">
        <v>173</v>
      </c>
      <c r="G56" s="22">
        <v>85</v>
      </c>
      <c r="H56" s="42" t="s">
        <v>174</v>
      </c>
      <c r="I56" s="143">
        <v>340</v>
      </c>
      <c r="J56" s="142">
        <f t="shared" si="7"/>
        <v>28900</v>
      </c>
      <c r="K56" s="41">
        <f t="shared" si="8"/>
        <v>28900</v>
      </c>
      <c r="L56" s="176">
        <f t="shared" si="9"/>
        <v>28900</v>
      </c>
      <c r="M56" s="175">
        <f t="shared" si="10"/>
        <v>86700</v>
      </c>
    </row>
    <row r="57" spans="2:13" ht="23.25" thickBot="1">
      <c r="B57" s="23">
        <v>33</v>
      </c>
      <c r="C57" s="84" t="s">
        <v>175</v>
      </c>
      <c r="D57" s="85" t="s">
        <v>58</v>
      </c>
      <c r="E57" s="84" t="s">
        <v>59</v>
      </c>
      <c r="F57" s="84" t="s">
        <v>176</v>
      </c>
      <c r="G57" s="24">
        <v>115</v>
      </c>
      <c r="H57" s="43" t="s">
        <v>177</v>
      </c>
      <c r="I57" s="143">
        <v>340</v>
      </c>
      <c r="J57" s="142">
        <f t="shared" si="7"/>
        <v>39100</v>
      </c>
      <c r="K57" s="41">
        <f t="shared" si="8"/>
        <v>39100</v>
      </c>
      <c r="L57" s="176">
        <f t="shared" si="9"/>
        <v>39100</v>
      </c>
      <c r="M57" s="175">
        <f t="shared" si="10"/>
        <v>117300</v>
      </c>
    </row>
    <row r="58" spans="2:13" ht="15" thickBot="1">
      <c r="B58" s="273" t="s">
        <v>180</v>
      </c>
      <c r="C58" s="274"/>
      <c r="D58" s="274"/>
      <c r="E58" s="274"/>
      <c r="F58" s="275"/>
      <c r="G58" s="92">
        <f>SUM(G25:G57)</f>
        <v>9572.5199999999986</v>
      </c>
      <c r="H58" s="93"/>
      <c r="I58" s="126"/>
      <c r="J58" s="54">
        <f>SUM(J25:J57)</f>
        <v>2709789.3</v>
      </c>
      <c r="K58" s="54">
        <f t="shared" ref="K58" si="11">SUM(K25:K57)</f>
        <v>2709789.3</v>
      </c>
      <c r="L58" s="177">
        <f>SUM(L25:L57)</f>
        <v>2709789.3</v>
      </c>
      <c r="M58" s="193">
        <f>SUM(M25:M57)</f>
        <v>8129368</v>
      </c>
    </row>
    <row r="59" spans="2:13">
      <c r="B59" s="276" t="s">
        <v>178</v>
      </c>
      <c r="C59" s="277"/>
      <c r="D59" s="277"/>
      <c r="E59" s="277"/>
      <c r="F59" s="277"/>
      <c r="G59" s="277"/>
      <c r="H59" s="277"/>
      <c r="I59" s="115"/>
      <c r="J59" s="15">
        <f>J58*19%</f>
        <v>514859.96699999995</v>
      </c>
      <c r="K59" s="15">
        <f t="shared" ref="K59:M59" si="12">K58*19%</f>
        <v>514859.96699999995</v>
      </c>
      <c r="L59" s="15">
        <f t="shared" si="12"/>
        <v>514859.96699999995</v>
      </c>
      <c r="M59" s="200">
        <f t="shared" si="12"/>
        <v>1544579.92</v>
      </c>
    </row>
    <row r="60" spans="2:13">
      <c r="B60" s="278" t="s">
        <v>179</v>
      </c>
      <c r="C60" s="279"/>
      <c r="D60" s="279"/>
      <c r="E60" s="279"/>
      <c r="F60" s="279"/>
      <c r="G60" s="279"/>
      <c r="H60" s="279"/>
      <c r="I60" s="114"/>
      <c r="J60" s="25">
        <f>J58+J59</f>
        <v>3224649.267</v>
      </c>
      <c r="K60" s="26">
        <f t="shared" ref="K60" si="13">K58+K59</f>
        <v>3224649.267</v>
      </c>
      <c r="L60" s="190">
        <f>L58+L59</f>
        <v>3224649.267</v>
      </c>
      <c r="M60" s="193">
        <f>M58+M59</f>
        <v>9673947.9199999999</v>
      </c>
    </row>
    <row r="61" spans="2:13">
      <c r="B61" s="276" t="s">
        <v>183</v>
      </c>
      <c r="C61" s="277"/>
      <c r="D61" s="277"/>
      <c r="E61" s="277"/>
      <c r="F61" s="277"/>
      <c r="G61" s="277"/>
      <c r="H61" s="277"/>
      <c r="I61" s="115"/>
      <c r="J61" s="25">
        <f>J21+J60</f>
        <v>10118080.315000001</v>
      </c>
      <c r="K61" s="26">
        <f>K21+K60</f>
        <v>10118080.315000001</v>
      </c>
      <c r="L61" s="27">
        <f>L21+L60</f>
        <v>10118080.315000001</v>
      </c>
    </row>
    <row r="62" spans="2:13" ht="15" thickBot="1">
      <c r="B62" s="259" t="s">
        <v>184</v>
      </c>
      <c r="C62" s="260"/>
      <c r="D62" s="260"/>
      <c r="E62" s="260"/>
      <c r="F62" s="260"/>
      <c r="G62" s="260"/>
      <c r="H62" s="260"/>
      <c r="I62" s="116"/>
      <c r="J62" s="232">
        <f>M21+M60</f>
        <v>30354240.350000001</v>
      </c>
      <c r="K62" s="232"/>
      <c r="L62" s="232"/>
      <c r="M62" s="232"/>
    </row>
    <row r="63" spans="2:13" ht="15" thickBot="1">
      <c r="B63" s="261"/>
      <c r="C63" s="261"/>
      <c r="D63" s="261"/>
      <c r="E63" s="261"/>
      <c r="F63" s="261"/>
      <c r="G63" s="261"/>
      <c r="H63" s="261"/>
      <c r="I63" s="123"/>
      <c r="J63" s="16"/>
      <c r="K63" s="16"/>
      <c r="L63" s="16"/>
    </row>
    <row r="64" spans="2:13" ht="16.5" thickBot="1">
      <c r="B64" s="262" t="s">
        <v>56</v>
      </c>
      <c r="C64" s="263"/>
      <c r="D64" s="263"/>
      <c r="E64" s="263"/>
      <c r="F64" s="263"/>
      <c r="G64" s="263"/>
      <c r="H64" s="263"/>
      <c r="I64" s="263"/>
      <c r="J64" s="264"/>
      <c r="K64" s="264"/>
      <c r="L64" s="265"/>
    </row>
    <row r="65" spans="2:13" ht="15" thickBot="1"/>
    <row r="66" spans="2:13" ht="15" thickBot="1">
      <c r="B66" s="266" t="s">
        <v>55</v>
      </c>
      <c r="C66" s="267"/>
      <c r="D66" s="267"/>
      <c r="E66" s="267"/>
      <c r="F66" s="267"/>
      <c r="G66" s="267"/>
      <c r="H66" s="268"/>
      <c r="I66" s="124"/>
      <c r="J66" s="256" t="s">
        <v>181</v>
      </c>
      <c r="K66" s="257"/>
      <c r="L66" s="258"/>
    </row>
    <row r="67" spans="2:13" ht="102" thickBot="1">
      <c r="B67" s="105" t="s">
        <v>6</v>
      </c>
      <c r="C67" s="106" t="s">
        <v>7</v>
      </c>
      <c r="D67" s="106" t="s">
        <v>8</v>
      </c>
      <c r="E67" s="106" t="s">
        <v>9</v>
      </c>
      <c r="F67" s="106" t="s">
        <v>10</v>
      </c>
      <c r="G67" s="106" t="s">
        <v>11</v>
      </c>
      <c r="H67" s="107" t="s">
        <v>12</v>
      </c>
      <c r="I67" s="127" t="s">
        <v>191</v>
      </c>
      <c r="J67" s="108" t="s">
        <v>3</v>
      </c>
      <c r="K67" s="109" t="s">
        <v>4</v>
      </c>
      <c r="L67" s="108" t="s">
        <v>5</v>
      </c>
      <c r="M67" s="174" t="s">
        <v>211</v>
      </c>
    </row>
    <row r="68" spans="2:13" ht="23.25" thickBot="1">
      <c r="B68" s="56">
        <v>1</v>
      </c>
      <c r="C68" s="28" t="s">
        <v>13</v>
      </c>
      <c r="D68" s="57" t="s">
        <v>14</v>
      </c>
      <c r="E68" s="57" t="s">
        <v>15</v>
      </c>
      <c r="F68" s="70" t="s">
        <v>13</v>
      </c>
      <c r="G68" s="58">
        <v>889.96</v>
      </c>
      <c r="H68" s="137" t="s">
        <v>16</v>
      </c>
      <c r="I68" s="63">
        <v>940</v>
      </c>
      <c r="J68" s="140">
        <f>I68*G68</f>
        <v>836562.4</v>
      </c>
      <c r="K68" s="59">
        <f>I68*G68</f>
        <v>836562.4</v>
      </c>
      <c r="L68" s="178">
        <f>I68*G68</f>
        <v>836562.4</v>
      </c>
      <c r="M68" s="175">
        <f>ROUND(SUM(J68:L68),)</f>
        <v>2509687</v>
      </c>
    </row>
    <row r="69" spans="2:13" ht="15" thickBot="1">
      <c r="B69" s="60">
        <v>2</v>
      </c>
      <c r="C69" s="1" t="s">
        <v>14</v>
      </c>
      <c r="D69" s="61" t="s">
        <v>14</v>
      </c>
      <c r="E69" s="61" t="s">
        <v>15</v>
      </c>
      <c r="F69" s="61" t="s">
        <v>14</v>
      </c>
      <c r="G69" s="38">
        <v>6500</v>
      </c>
      <c r="H69" s="138" t="s">
        <v>17</v>
      </c>
      <c r="I69" s="62">
        <v>490</v>
      </c>
      <c r="J69" s="140">
        <f t="shared" ref="J69:J71" si="14">I69*G69</f>
        <v>3185000</v>
      </c>
      <c r="K69" s="59">
        <f t="shared" ref="K69:K71" si="15">I69*G69</f>
        <v>3185000</v>
      </c>
      <c r="L69" s="178">
        <f t="shared" ref="L69:L71" si="16">I69*G69</f>
        <v>3185000</v>
      </c>
      <c r="M69" s="175">
        <f t="shared" ref="M69:M71" si="17">ROUND(SUM(J69:L69),)</f>
        <v>9555000</v>
      </c>
    </row>
    <row r="70" spans="2:13" ht="34.5" thickBot="1">
      <c r="B70" s="60">
        <v>3</v>
      </c>
      <c r="C70" s="1" t="s">
        <v>18</v>
      </c>
      <c r="D70" s="61" t="s">
        <v>14</v>
      </c>
      <c r="E70" s="61" t="s">
        <v>15</v>
      </c>
      <c r="F70" s="61" t="s">
        <v>18</v>
      </c>
      <c r="G70" s="38">
        <v>2300</v>
      </c>
      <c r="H70" s="8" t="s">
        <v>19</v>
      </c>
      <c r="I70" s="63">
        <v>490</v>
      </c>
      <c r="J70" s="140">
        <f t="shared" si="14"/>
        <v>1127000</v>
      </c>
      <c r="K70" s="59">
        <f t="shared" si="15"/>
        <v>1127000</v>
      </c>
      <c r="L70" s="178">
        <f t="shared" si="16"/>
        <v>1127000</v>
      </c>
      <c r="M70" s="175">
        <f t="shared" si="17"/>
        <v>3381000</v>
      </c>
    </row>
    <row r="71" spans="2:13" ht="23.25" thickBot="1">
      <c r="B71" s="64">
        <v>4</v>
      </c>
      <c r="C71" s="2" t="s">
        <v>20</v>
      </c>
      <c r="D71" s="65" t="s">
        <v>14</v>
      </c>
      <c r="E71" s="65" t="s">
        <v>15</v>
      </c>
      <c r="F71" s="65" t="s">
        <v>20</v>
      </c>
      <c r="G71" s="66">
        <v>450</v>
      </c>
      <c r="H71" s="9" t="s">
        <v>21</v>
      </c>
      <c r="I71" s="63">
        <v>940</v>
      </c>
      <c r="J71" s="140">
        <f t="shared" si="14"/>
        <v>423000</v>
      </c>
      <c r="K71" s="59">
        <f t="shared" si="15"/>
        <v>423000</v>
      </c>
      <c r="L71" s="178">
        <f t="shared" si="16"/>
        <v>423000</v>
      </c>
      <c r="M71" s="175">
        <f t="shared" si="17"/>
        <v>1269000</v>
      </c>
    </row>
    <row r="72" spans="2:13" ht="15" thickBot="1">
      <c r="B72" s="246" t="s">
        <v>180</v>
      </c>
      <c r="C72" s="247"/>
      <c r="D72" s="247"/>
      <c r="E72" s="247"/>
      <c r="F72" s="248"/>
      <c r="G72" s="94">
        <f>SUM(G68:G71)</f>
        <v>10139.959999999999</v>
      </c>
      <c r="H72" s="139"/>
      <c r="I72" s="38"/>
      <c r="J72" s="141">
        <f>SUM(J68:J71)</f>
        <v>5571562.4000000004</v>
      </c>
      <c r="K72" s="54">
        <f t="shared" ref="K72" si="18">SUM(K68:K71)</f>
        <v>5571562.4000000004</v>
      </c>
      <c r="L72" s="177">
        <f>SUM(L68:L71)</f>
        <v>5571562.4000000004</v>
      </c>
      <c r="M72" s="193">
        <f>SUM(M68:M71)</f>
        <v>16714687</v>
      </c>
    </row>
    <row r="73" spans="2:13">
      <c r="B73" s="249" t="s">
        <v>178</v>
      </c>
      <c r="C73" s="250"/>
      <c r="D73" s="250"/>
      <c r="E73" s="250"/>
      <c r="F73" s="250"/>
      <c r="G73" s="250"/>
      <c r="H73" s="250"/>
      <c r="I73" s="119"/>
      <c r="J73" s="67">
        <f>J72*19%</f>
        <v>1058596.8560000001</v>
      </c>
      <c r="K73" s="67">
        <f t="shared" ref="K73:M73" si="19">K72*19%</f>
        <v>1058596.8560000001</v>
      </c>
      <c r="L73" s="198">
        <f t="shared" si="19"/>
        <v>1058596.8560000001</v>
      </c>
      <c r="M73" s="199">
        <f t="shared" si="19"/>
        <v>3175790.5300000003</v>
      </c>
    </row>
    <row r="74" spans="2:13" ht="15" thickBot="1">
      <c r="B74" s="251" t="s">
        <v>179</v>
      </c>
      <c r="C74" s="252"/>
      <c r="D74" s="252"/>
      <c r="E74" s="252"/>
      <c r="F74" s="252"/>
      <c r="G74" s="252"/>
      <c r="H74" s="252"/>
      <c r="I74" s="117"/>
      <c r="J74" s="68">
        <f>J72+J73</f>
        <v>6630159.256000001</v>
      </c>
      <c r="K74" s="69">
        <f>K72+K73</f>
        <v>6630159.256000001</v>
      </c>
      <c r="L74" s="191">
        <f>L72+L73</f>
        <v>6630159.256000001</v>
      </c>
      <c r="M74" s="193">
        <f>M72+M73</f>
        <v>19890477.530000001</v>
      </c>
    </row>
    <row r="75" spans="2:13">
      <c r="B75" s="3"/>
      <c r="C75" s="4"/>
      <c r="D75" s="5"/>
      <c r="E75" s="5"/>
      <c r="F75" s="5"/>
      <c r="G75" s="3"/>
      <c r="H75" s="6"/>
      <c r="I75" s="6"/>
      <c r="J75" s="16"/>
      <c r="K75" s="16"/>
      <c r="L75" s="16"/>
    </row>
    <row r="76" spans="2:13" ht="15" thickBot="1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</row>
    <row r="77" spans="2:13" ht="15" thickBot="1">
      <c r="B77" s="253" t="s">
        <v>22</v>
      </c>
      <c r="C77" s="254"/>
      <c r="D77" s="254"/>
      <c r="E77" s="254"/>
      <c r="F77" s="254"/>
      <c r="G77" s="254"/>
      <c r="H77" s="255"/>
      <c r="I77" s="136"/>
      <c r="J77" s="256" t="s">
        <v>181</v>
      </c>
      <c r="K77" s="257"/>
      <c r="L77" s="258"/>
    </row>
    <row r="78" spans="2:13" ht="114.75" customHeight="1" thickBot="1">
      <c r="B78" s="110" t="s">
        <v>6</v>
      </c>
      <c r="C78" s="111" t="s">
        <v>7</v>
      </c>
      <c r="D78" s="111" t="s">
        <v>8</v>
      </c>
      <c r="E78" s="111" t="s">
        <v>9</v>
      </c>
      <c r="F78" s="111" t="s">
        <v>10</v>
      </c>
      <c r="G78" s="111" t="s">
        <v>11</v>
      </c>
      <c r="H78" s="134" t="s">
        <v>12</v>
      </c>
      <c r="I78" s="132" t="s">
        <v>191</v>
      </c>
      <c r="J78" s="109" t="s">
        <v>3</v>
      </c>
      <c r="K78" s="108" t="s">
        <v>4</v>
      </c>
      <c r="L78" s="112" t="s">
        <v>5</v>
      </c>
      <c r="M78" s="174" t="s">
        <v>211</v>
      </c>
    </row>
    <row r="79" spans="2:13" ht="23.25" thickBot="1">
      <c r="B79" s="32">
        <v>1</v>
      </c>
      <c r="C79" s="71" t="s">
        <v>23</v>
      </c>
      <c r="D79" s="33" t="s">
        <v>14</v>
      </c>
      <c r="E79" s="33" t="s">
        <v>15</v>
      </c>
      <c r="F79" s="71" t="s">
        <v>23</v>
      </c>
      <c r="G79" s="34">
        <v>177</v>
      </c>
      <c r="H79" s="7" t="s">
        <v>24</v>
      </c>
      <c r="I79" s="63">
        <v>940</v>
      </c>
      <c r="J79" s="135">
        <f>I79*G79</f>
        <v>166380</v>
      </c>
      <c r="K79" s="36">
        <f>I79*G79</f>
        <v>166380</v>
      </c>
      <c r="L79" s="135">
        <f>I79*G79</f>
        <v>166380</v>
      </c>
      <c r="M79" s="175">
        <f>ROUND(SUM(J79:L79),)</f>
        <v>499140</v>
      </c>
    </row>
    <row r="80" spans="2:13" ht="15" thickBot="1">
      <c r="B80" s="29">
        <v>2</v>
      </c>
      <c r="C80" s="1" t="s">
        <v>25</v>
      </c>
      <c r="D80" s="30" t="s">
        <v>14</v>
      </c>
      <c r="E80" s="30" t="s">
        <v>15</v>
      </c>
      <c r="F80" s="1" t="s">
        <v>25</v>
      </c>
      <c r="G80" s="31">
        <v>105</v>
      </c>
      <c r="H80" s="8" t="s">
        <v>26</v>
      </c>
      <c r="I80" s="63">
        <v>940</v>
      </c>
      <c r="J80" s="135">
        <f t="shared" ref="J80:J95" si="20">I80*G80</f>
        <v>98700</v>
      </c>
      <c r="K80" s="36">
        <f t="shared" ref="K80:K95" si="21">I80*G80</f>
        <v>98700</v>
      </c>
      <c r="L80" s="135">
        <f t="shared" ref="L80:L95" si="22">I80*G80</f>
        <v>98700</v>
      </c>
      <c r="M80" s="175">
        <f t="shared" ref="M80:M95" si="23">ROUND(SUM(J80:L80),)</f>
        <v>296100</v>
      </c>
    </row>
    <row r="81" spans="2:13" ht="15" thickBot="1">
      <c r="B81" s="29">
        <v>3</v>
      </c>
      <c r="C81" s="1" t="s">
        <v>27</v>
      </c>
      <c r="D81" s="30" t="s">
        <v>14</v>
      </c>
      <c r="E81" s="30" t="s">
        <v>15</v>
      </c>
      <c r="F81" s="1" t="s">
        <v>27</v>
      </c>
      <c r="G81" s="31">
        <v>154</v>
      </c>
      <c r="H81" s="8" t="s">
        <v>28</v>
      </c>
      <c r="I81" s="63">
        <v>940</v>
      </c>
      <c r="J81" s="135">
        <f t="shared" si="20"/>
        <v>144760</v>
      </c>
      <c r="K81" s="36">
        <f t="shared" si="21"/>
        <v>144760</v>
      </c>
      <c r="L81" s="135">
        <f t="shared" si="22"/>
        <v>144760</v>
      </c>
      <c r="M81" s="175">
        <f t="shared" si="23"/>
        <v>434280</v>
      </c>
    </row>
    <row r="82" spans="2:13" ht="23.25" thickBot="1">
      <c r="B82" s="29">
        <v>4</v>
      </c>
      <c r="C82" s="1" t="s">
        <v>14</v>
      </c>
      <c r="D82" s="30" t="s">
        <v>14</v>
      </c>
      <c r="E82" s="30" t="s">
        <v>15</v>
      </c>
      <c r="F82" s="1" t="s">
        <v>14</v>
      </c>
      <c r="G82" s="31">
        <v>290</v>
      </c>
      <c r="H82" s="8" t="s">
        <v>29</v>
      </c>
      <c r="I82" s="63">
        <v>490</v>
      </c>
      <c r="J82" s="135">
        <f t="shared" si="20"/>
        <v>142100</v>
      </c>
      <c r="K82" s="36">
        <f t="shared" si="21"/>
        <v>142100</v>
      </c>
      <c r="L82" s="135">
        <f t="shared" si="22"/>
        <v>142100</v>
      </c>
      <c r="M82" s="175">
        <f t="shared" si="23"/>
        <v>426300</v>
      </c>
    </row>
    <row r="83" spans="2:13" ht="34.5" thickBot="1">
      <c r="B83" s="29">
        <v>5</v>
      </c>
      <c r="C83" s="1" t="s">
        <v>14</v>
      </c>
      <c r="D83" s="30" t="s">
        <v>14</v>
      </c>
      <c r="E83" s="30" t="s">
        <v>15</v>
      </c>
      <c r="F83" s="1" t="s">
        <v>14</v>
      </c>
      <c r="G83" s="31">
        <v>1020</v>
      </c>
      <c r="H83" s="8" t="s">
        <v>30</v>
      </c>
      <c r="I83" s="63">
        <v>490</v>
      </c>
      <c r="J83" s="135">
        <f t="shared" si="20"/>
        <v>499800</v>
      </c>
      <c r="K83" s="36">
        <f t="shared" si="21"/>
        <v>499800</v>
      </c>
      <c r="L83" s="135">
        <f t="shared" si="22"/>
        <v>499800</v>
      </c>
      <c r="M83" s="175">
        <f t="shared" si="23"/>
        <v>1499400</v>
      </c>
    </row>
    <row r="84" spans="2:13" ht="15" thickBot="1">
      <c r="B84" s="29">
        <v>6</v>
      </c>
      <c r="C84" s="1" t="s">
        <v>31</v>
      </c>
      <c r="D84" s="30" t="s">
        <v>14</v>
      </c>
      <c r="E84" s="30" t="s">
        <v>15</v>
      </c>
      <c r="F84" s="1" t="s">
        <v>31</v>
      </c>
      <c r="G84" s="31" t="s">
        <v>32</v>
      </c>
      <c r="H84" s="8" t="s">
        <v>33</v>
      </c>
      <c r="I84" s="63">
        <v>940</v>
      </c>
      <c r="J84" s="135">
        <f t="shared" si="20"/>
        <v>73790</v>
      </c>
      <c r="K84" s="36">
        <f t="shared" si="21"/>
        <v>73790</v>
      </c>
      <c r="L84" s="135">
        <f t="shared" si="22"/>
        <v>73790</v>
      </c>
      <c r="M84" s="175">
        <f t="shared" si="23"/>
        <v>221370</v>
      </c>
    </row>
    <row r="85" spans="2:13" ht="23.25" thickBot="1">
      <c r="B85" s="29">
        <v>7</v>
      </c>
      <c r="C85" s="1" t="s">
        <v>34</v>
      </c>
      <c r="D85" s="30" t="s">
        <v>14</v>
      </c>
      <c r="E85" s="30" t="s">
        <v>15</v>
      </c>
      <c r="F85" s="1" t="s">
        <v>34</v>
      </c>
      <c r="G85" s="31" t="s">
        <v>35</v>
      </c>
      <c r="H85" s="8" t="s">
        <v>36</v>
      </c>
      <c r="I85" s="63">
        <v>940</v>
      </c>
      <c r="J85" s="135">
        <f t="shared" si="20"/>
        <v>121730</v>
      </c>
      <c r="K85" s="36">
        <f t="shared" si="21"/>
        <v>121730</v>
      </c>
      <c r="L85" s="135">
        <f t="shared" si="22"/>
        <v>121730</v>
      </c>
      <c r="M85" s="175">
        <f t="shared" si="23"/>
        <v>365190</v>
      </c>
    </row>
    <row r="86" spans="2:13" ht="34.5" thickBot="1">
      <c r="B86" s="29">
        <v>8</v>
      </c>
      <c r="C86" s="1" t="s">
        <v>37</v>
      </c>
      <c r="D86" s="30" t="s">
        <v>14</v>
      </c>
      <c r="E86" s="30" t="s">
        <v>15</v>
      </c>
      <c r="F86" s="1" t="s">
        <v>37</v>
      </c>
      <c r="G86" s="31">
        <v>157</v>
      </c>
      <c r="H86" s="8" t="s">
        <v>38</v>
      </c>
      <c r="I86" s="63">
        <v>940</v>
      </c>
      <c r="J86" s="135">
        <f t="shared" si="20"/>
        <v>147580</v>
      </c>
      <c r="K86" s="36">
        <f t="shared" si="21"/>
        <v>147580</v>
      </c>
      <c r="L86" s="135">
        <f t="shared" si="22"/>
        <v>147580</v>
      </c>
      <c r="M86" s="175">
        <f t="shared" si="23"/>
        <v>442740</v>
      </c>
    </row>
    <row r="87" spans="2:13" ht="23.25" thickBot="1">
      <c r="B87" s="29">
        <v>9</v>
      </c>
      <c r="C87" s="1" t="s">
        <v>39</v>
      </c>
      <c r="D87" s="30" t="s">
        <v>14</v>
      </c>
      <c r="E87" s="30" t="s">
        <v>15</v>
      </c>
      <c r="F87" s="1" t="s">
        <v>39</v>
      </c>
      <c r="G87" s="38">
        <v>250</v>
      </c>
      <c r="H87" s="8" t="s">
        <v>40</v>
      </c>
      <c r="I87" s="63">
        <v>940</v>
      </c>
      <c r="J87" s="135">
        <f t="shared" si="20"/>
        <v>235000</v>
      </c>
      <c r="K87" s="36">
        <f t="shared" si="21"/>
        <v>235000</v>
      </c>
      <c r="L87" s="135">
        <f t="shared" si="22"/>
        <v>235000</v>
      </c>
      <c r="M87" s="175">
        <f t="shared" si="23"/>
        <v>705000</v>
      </c>
    </row>
    <row r="88" spans="2:13" ht="23.25" thickBot="1">
      <c r="B88" s="29">
        <v>10</v>
      </c>
      <c r="C88" s="72" t="s">
        <v>41</v>
      </c>
      <c r="D88" s="30" t="s">
        <v>14</v>
      </c>
      <c r="E88" s="30" t="s">
        <v>15</v>
      </c>
      <c r="F88" s="72" t="s">
        <v>41</v>
      </c>
      <c r="G88" s="31">
        <v>120</v>
      </c>
      <c r="H88" s="8" t="s">
        <v>42</v>
      </c>
      <c r="I88" s="63">
        <v>940</v>
      </c>
      <c r="J88" s="135">
        <f t="shared" si="20"/>
        <v>112800</v>
      </c>
      <c r="K88" s="36">
        <f t="shared" si="21"/>
        <v>112800</v>
      </c>
      <c r="L88" s="135">
        <f t="shared" si="22"/>
        <v>112800</v>
      </c>
      <c r="M88" s="175">
        <f t="shared" si="23"/>
        <v>338400</v>
      </c>
    </row>
    <row r="89" spans="2:13" ht="23.25" thickBot="1">
      <c r="B89" s="29">
        <v>11</v>
      </c>
      <c r="C89" s="72" t="s">
        <v>43</v>
      </c>
      <c r="D89" s="30" t="s">
        <v>14</v>
      </c>
      <c r="E89" s="30" t="s">
        <v>15</v>
      </c>
      <c r="F89" s="72" t="s">
        <v>43</v>
      </c>
      <c r="G89" s="38">
        <v>140</v>
      </c>
      <c r="H89" s="8" t="s">
        <v>44</v>
      </c>
      <c r="I89" s="63">
        <v>940</v>
      </c>
      <c r="J89" s="135">
        <f t="shared" si="20"/>
        <v>131600</v>
      </c>
      <c r="K89" s="36">
        <f t="shared" si="21"/>
        <v>131600</v>
      </c>
      <c r="L89" s="135">
        <f t="shared" si="22"/>
        <v>131600</v>
      </c>
      <c r="M89" s="175">
        <f t="shared" si="23"/>
        <v>394800</v>
      </c>
    </row>
    <row r="90" spans="2:13" ht="15" thickBot="1">
      <c r="B90" s="29">
        <v>12</v>
      </c>
      <c r="C90" s="1" t="s">
        <v>45</v>
      </c>
      <c r="D90" s="30" t="s">
        <v>14</v>
      </c>
      <c r="E90" s="30" t="s">
        <v>15</v>
      </c>
      <c r="F90" s="1" t="s">
        <v>45</v>
      </c>
      <c r="G90" s="38">
        <v>75</v>
      </c>
      <c r="H90" s="8" t="s">
        <v>46</v>
      </c>
      <c r="I90" s="63">
        <v>940</v>
      </c>
      <c r="J90" s="135">
        <f t="shared" si="20"/>
        <v>70500</v>
      </c>
      <c r="K90" s="36">
        <f t="shared" si="21"/>
        <v>70500</v>
      </c>
      <c r="L90" s="135">
        <f t="shared" si="22"/>
        <v>70500</v>
      </c>
      <c r="M90" s="175">
        <f t="shared" si="23"/>
        <v>211500</v>
      </c>
    </row>
    <row r="91" spans="2:13" ht="23.25" thickBot="1">
      <c r="B91" s="29">
        <v>13</v>
      </c>
      <c r="C91" s="1" t="s">
        <v>47</v>
      </c>
      <c r="D91" s="30" t="s">
        <v>14</v>
      </c>
      <c r="E91" s="30" t="s">
        <v>15</v>
      </c>
      <c r="F91" s="1" t="s">
        <v>47</v>
      </c>
      <c r="G91" s="38" t="s">
        <v>48</v>
      </c>
      <c r="H91" s="8" t="s">
        <v>49</v>
      </c>
      <c r="I91" s="63">
        <v>940</v>
      </c>
      <c r="J91" s="135">
        <f t="shared" si="20"/>
        <v>163090</v>
      </c>
      <c r="K91" s="36">
        <f t="shared" si="21"/>
        <v>163090</v>
      </c>
      <c r="L91" s="135">
        <f t="shared" si="22"/>
        <v>163090</v>
      </c>
      <c r="M91" s="175">
        <f t="shared" si="23"/>
        <v>489270</v>
      </c>
    </row>
    <row r="92" spans="2:13" ht="23.25" thickBot="1">
      <c r="B92" s="60">
        <v>14</v>
      </c>
      <c r="C92" s="1" t="s">
        <v>20</v>
      </c>
      <c r="D92" s="61" t="s">
        <v>14</v>
      </c>
      <c r="E92" s="61" t="s">
        <v>15</v>
      </c>
      <c r="F92" s="1" t="s">
        <v>20</v>
      </c>
      <c r="G92" s="38">
        <v>250</v>
      </c>
      <c r="H92" s="8" t="s">
        <v>50</v>
      </c>
      <c r="I92" s="63">
        <v>940</v>
      </c>
      <c r="J92" s="135">
        <f t="shared" si="20"/>
        <v>235000</v>
      </c>
      <c r="K92" s="36">
        <f t="shared" si="21"/>
        <v>235000</v>
      </c>
      <c r="L92" s="135">
        <f t="shared" si="22"/>
        <v>235000</v>
      </c>
      <c r="M92" s="175">
        <f t="shared" si="23"/>
        <v>705000</v>
      </c>
    </row>
    <row r="93" spans="2:13" ht="34.5" thickBot="1">
      <c r="B93" s="60">
        <v>15</v>
      </c>
      <c r="C93" s="1" t="s">
        <v>18</v>
      </c>
      <c r="D93" s="61" t="s">
        <v>14</v>
      </c>
      <c r="E93" s="61" t="s">
        <v>15</v>
      </c>
      <c r="F93" s="1" t="s">
        <v>18</v>
      </c>
      <c r="G93" s="38" t="s">
        <v>51</v>
      </c>
      <c r="H93" s="8" t="s">
        <v>52</v>
      </c>
      <c r="I93" s="63">
        <v>490</v>
      </c>
      <c r="J93" s="135">
        <f t="shared" si="20"/>
        <v>42507.5</v>
      </c>
      <c r="K93" s="36">
        <f t="shared" si="21"/>
        <v>42507.5</v>
      </c>
      <c r="L93" s="135">
        <f t="shared" si="22"/>
        <v>42507.5</v>
      </c>
      <c r="M93" s="175">
        <f t="shared" si="23"/>
        <v>127523</v>
      </c>
    </row>
    <row r="94" spans="2:13" ht="34.5" thickBot="1">
      <c r="B94" s="60">
        <v>16</v>
      </c>
      <c r="C94" s="1" t="s">
        <v>18</v>
      </c>
      <c r="D94" s="61" t="s">
        <v>14</v>
      </c>
      <c r="E94" s="61" t="s">
        <v>15</v>
      </c>
      <c r="F94" s="1" t="s">
        <v>18</v>
      </c>
      <c r="G94" s="38">
        <v>2300</v>
      </c>
      <c r="H94" s="8" t="s">
        <v>19</v>
      </c>
      <c r="I94" s="63">
        <v>490</v>
      </c>
      <c r="J94" s="135">
        <f t="shared" si="20"/>
        <v>1127000</v>
      </c>
      <c r="K94" s="36">
        <f t="shared" si="21"/>
        <v>1127000</v>
      </c>
      <c r="L94" s="135">
        <f t="shared" si="22"/>
        <v>1127000</v>
      </c>
      <c r="M94" s="175">
        <f t="shared" si="23"/>
        <v>3381000</v>
      </c>
    </row>
    <row r="95" spans="2:13" ht="23.25" thickBot="1">
      <c r="B95" s="64">
        <v>17</v>
      </c>
      <c r="C95" s="77" t="s">
        <v>53</v>
      </c>
      <c r="D95" s="65" t="s">
        <v>14</v>
      </c>
      <c r="E95" s="65" t="s">
        <v>15</v>
      </c>
      <c r="F95" s="77" t="s">
        <v>53</v>
      </c>
      <c r="G95" s="66">
        <v>63</v>
      </c>
      <c r="H95" s="9" t="s">
        <v>54</v>
      </c>
      <c r="I95" s="63">
        <v>940</v>
      </c>
      <c r="J95" s="135">
        <f t="shared" si="20"/>
        <v>59220</v>
      </c>
      <c r="K95" s="36">
        <f t="shared" si="21"/>
        <v>59220</v>
      </c>
      <c r="L95" s="135">
        <f t="shared" si="22"/>
        <v>59220</v>
      </c>
      <c r="M95" s="175">
        <f t="shared" si="23"/>
        <v>177660</v>
      </c>
    </row>
    <row r="96" spans="2:13" ht="15" thickBot="1">
      <c r="B96" s="246" t="s">
        <v>180</v>
      </c>
      <c r="C96" s="247"/>
      <c r="D96" s="247"/>
      <c r="E96" s="247"/>
      <c r="F96" s="248"/>
      <c r="G96" s="94">
        <f>SUM(G79:G95)</f>
        <v>5101</v>
      </c>
      <c r="H96" s="95"/>
      <c r="I96" s="128"/>
      <c r="J96" s="73">
        <f>SUM(J79:J95)</f>
        <v>3571557.5</v>
      </c>
      <c r="K96" s="73">
        <f t="shared" ref="K96:L96" si="24">SUM(K79:K95)</f>
        <v>3571557.5</v>
      </c>
      <c r="L96" s="73">
        <f t="shared" si="24"/>
        <v>3571557.5</v>
      </c>
      <c r="M96" s="193">
        <f>SUM(M79:M95)</f>
        <v>10714673</v>
      </c>
    </row>
    <row r="97" spans="2:13">
      <c r="B97" s="235" t="s">
        <v>178</v>
      </c>
      <c r="C97" s="236"/>
      <c r="D97" s="236"/>
      <c r="E97" s="236"/>
      <c r="F97" s="236"/>
      <c r="G97" s="236"/>
      <c r="H97" s="236"/>
      <c r="I97" s="120"/>
      <c r="J97" s="74">
        <f>J96*19%</f>
        <v>678595.92500000005</v>
      </c>
      <c r="K97" s="74">
        <f t="shared" ref="K97:L97" si="25">K96*19%</f>
        <v>678595.92500000005</v>
      </c>
      <c r="L97" s="74">
        <f t="shared" si="25"/>
        <v>678595.92500000005</v>
      </c>
      <c r="M97" s="196">
        <f>ROUND((M96*19%),)</f>
        <v>2035788</v>
      </c>
    </row>
    <row r="98" spans="2:13" ht="15" thickBot="1">
      <c r="B98" s="237" t="s">
        <v>179</v>
      </c>
      <c r="C98" s="238"/>
      <c r="D98" s="238"/>
      <c r="E98" s="238"/>
      <c r="F98" s="238"/>
      <c r="G98" s="238"/>
      <c r="H98" s="238"/>
      <c r="I98" s="113"/>
      <c r="J98" s="75">
        <f>J96+J97</f>
        <v>4250153.4249999998</v>
      </c>
      <c r="K98" s="76">
        <f>K96+K97</f>
        <v>4250153.4249999998</v>
      </c>
      <c r="L98" s="197">
        <f>L96+L97</f>
        <v>4250153.4249999998</v>
      </c>
      <c r="M98" s="193">
        <f>M96+M97</f>
        <v>12750461</v>
      </c>
    </row>
    <row r="99" spans="2:13">
      <c r="B99" s="235" t="s">
        <v>186</v>
      </c>
      <c r="C99" s="236"/>
      <c r="D99" s="236"/>
      <c r="E99" s="236"/>
      <c r="F99" s="236"/>
      <c r="G99" s="236"/>
      <c r="H99" s="236"/>
      <c r="I99" s="120"/>
      <c r="J99" s="74">
        <f>J74+J98</f>
        <v>10880312.681000002</v>
      </c>
      <c r="K99" s="74">
        <f>K74+K98</f>
        <v>10880312.681000002</v>
      </c>
      <c r="L99" s="74">
        <f>L74+L98</f>
        <v>10880312.681000002</v>
      </c>
    </row>
    <row r="100" spans="2:13" ht="15" thickBot="1">
      <c r="B100" s="239" t="s">
        <v>187</v>
      </c>
      <c r="C100" s="240"/>
      <c r="D100" s="240"/>
      <c r="E100" s="240"/>
      <c r="F100" s="240"/>
      <c r="G100" s="240"/>
      <c r="H100" s="240"/>
      <c r="I100" s="121"/>
      <c r="J100" s="233">
        <f>M74+M98</f>
        <v>32640938.530000001</v>
      </c>
      <c r="K100" s="234"/>
      <c r="L100" s="234"/>
      <c r="M100" s="234"/>
    </row>
    <row r="101" spans="2:13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</row>
    <row r="102" spans="2:13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</row>
    <row r="103" spans="2:13" ht="15" thickBot="1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</row>
    <row r="104" spans="2:13" ht="15" thickBot="1">
      <c r="B104" s="241" t="s">
        <v>190</v>
      </c>
      <c r="C104" s="242"/>
      <c r="D104" s="242"/>
      <c r="E104" s="242"/>
      <c r="F104" s="242"/>
      <c r="G104" s="242"/>
      <c r="H104" s="242"/>
      <c r="I104" s="118"/>
      <c r="J104" s="243">
        <f>J100+J62</f>
        <v>62995178.880000003</v>
      </c>
      <c r="K104" s="244"/>
      <c r="L104" s="245"/>
    </row>
    <row r="109" spans="2:13">
      <c r="B109" s="230" t="s">
        <v>212</v>
      </c>
      <c r="C109" s="230"/>
      <c r="E109" s="230" t="s">
        <v>213</v>
      </c>
      <c r="F109" s="230"/>
    </row>
    <row r="110" spans="2:13">
      <c r="B110" s="180" t="s">
        <v>92</v>
      </c>
      <c r="C110" s="181">
        <f>M25</f>
        <v>102000</v>
      </c>
      <c r="E110" s="1" t="s">
        <v>13</v>
      </c>
      <c r="F110" s="181">
        <f>M68</f>
        <v>2509687</v>
      </c>
    </row>
    <row r="111" spans="2:13">
      <c r="B111" s="180" t="s">
        <v>95</v>
      </c>
      <c r="C111" s="181">
        <f>M26</f>
        <v>196880</v>
      </c>
      <c r="E111" s="72" t="s">
        <v>23</v>
      </c>
      <c r="F111" s="181">
        <f>M79</f>
        <v>499140</v>
      </c>
    </row>
    <row r="112" spans="2:13">
      <c r="B112" s="180" t="s">
        <v>98</v>
      </c>
      <c r="C112" s="181">
        <f>M27</f>
        <v>275400</v>
      </c>
      <c r="E112" s="1" t="s">
        <v>25</v>
      </c>
      <c r="F112" s="181">
        <f>M80</f>
        <v>296100</v>
      </c>
    </row>
    <row r="113" spans="2:6">
      <c r="B113" s="180" t="s">
        <v>101</v>
      </c>
      <c r="C113" s="181">
        <f t="shared" ref="C113" si="26">M28</f>
        <v>265200</v>
      </c>
      <c r="E113" s="1" t="s">
        <v>27</v>
      </c>
      <c r="F113" s="181">
        <f>M81</f>
        <v>434280</v>
      </c>
    </row>
    <row r="114" spans="2:6">
      <c r="B114" s="180" t="s">
        <v>104</v>
      </c>
      <c r="C114" s="181">
        <f>M29</f>
        <v>147900</v>
      </c>
      <c r="E114" s="1" t="s">
        <v>14</v>
      </c>
      <c r="F114" s="181">
        <f>M69+M70+M82+M83+M93+M94</f>
        <v>18370223</v>
      </c>
    </row>
    <row r="115" spans="2:6">
      <c r="B115" s="180" t="s">
        <v>107</v>
      </c>
      <c r="C115" s="181">
        <f>M30</f>
        <v>242505</v>
      </c>
      <c r="E115" s="1" t="s">
        <v>31</v>
      </c>
      <c r="F115" s="181">
        <f>M84</f>
        <v>221370</v>
      </c>
    </row>
    <row r="116" spans="2:6">
      <c r="B116" s="182" t="s">
        <v>57</v>
      </c>
      <c r="C116" s="181">
        <f>M7</f>
        <v>439620</v>
      </c>
      <c r="E116" s="1" t="s">
        <v>34</v>
      </c>
      <c r="F116" s="181">
        <f t="shared" ref="F116:F117" si="27">M85</f>
        <v>365190</v>
      </c>
    </row>
    <row r="117" spans="2:6">
      <c r="B117" s="180" t="s">
        <v>110</v>
      </c>
      <c r="C117" s="181">
        <f>M31</f>
        <v>255000</v>
      </c>
      <c r="E117" s="1" t="s">
        <v>37</v>
      </c>
      <c r="F117" s="181">
        <f t="shared" si="27"/>
        <v>442740</v>
      </c>
    </row>
    <row r="118" spans="2:6">
      <c r="B118" s="182" t="s">
        <v>62</v>
      </c>
      <c r="C118" s="181">
        <f>M8</f>
        <v>246544</v>
      </c>
      <c r="E118" s="1" t="s">
        <v>39</v>
      </c>
      <c r="F118" s="181">
        <f>M87</f>
        <v>705000</v>
      </c>
    </row>
    <row r="119" spans="2:6">
      <c r="B119" s="182" t="s">
        <v>64</v>
      </c>
      <c r="C119" s="181">
        <f>M9+M33</f>
        <v>2527397</v>
      </c>
      <c r="E119" s="1" t="s">
        <v>20</v>
      </c>
      <c r="F119" s="181">
        <f>M71+M92</f>
        <v>1974000</v>
      </c>
    </row>
    <row r="120" spans="2:6" ht="22.5">
      <c r="B120" s="180" t="s">
        <v>117</v>
      </c>
      <c r="C120" s="181">
        <f>M34</f>
        <v>190740</v>
      </c>
      <c r="E120" s="72" t="s">
        <v>41</v>
      </c>
      <c r="F120" s="181">
        <f>M88</f>
        <v>338400</v>
      </c>
    </row>
    <row r="121" spans="2:6" ht="22.5">
      <c r="B121" s="180" t="s">
        <v>120</v>
      </c>
      <c r="C121" s="181">
        <f>M35</f>
        <v>118320</v>
      </c>
      <c r="E121" s="72" t="s">
        <v>43</v>
      </c>
      <c r="F121" s="181">
        <f>M89+M95</f>
        <v>572460</v>
      </c>
    </row>
    <row r="122" spans="2:6">
      <c r="B122" s="180" t="s">
        <v>123</v>
      </c>
      <c r="C122" s="181">
        <f>M36</f>
        <v>173400</v>
      </c>
      <c r="E122" s="1" t="s">
        <v>45</v>
      </c>
      <c r="F122" s="181">
        <f>M90</f>
        <v>211500</v>
      </c>
    </row>
    <row r="123" spans="2:6">
      <c r="B123" s="180" t="s">
        <v>126</v>
      </c>
      <c r="C123" s="181">
        <f t="shared" ref="C123:C124" si="28">M37</f>
        <v>122400</v>
      </c>
      <c r="E123" s="1" t="s">
        <v>47</v>
      </c>
      <c r="F123" s="181">
        <f>M91</f>
        <v>489270</v>
      </c>
    </row>
    <row r="124" spans="2:6">
      <c r="B124" s="180" t="s">
        <v>129</v>
      </c>
      <c r="C124" s="181">
        <f t="shared" si="28"/>
        <v>163200</v>
      </c>
      <c r="E124" s="192" t="s">
        <v>180</v>
      </c>
      <c r="F124" s="193">
        <f>SUM(F110:F123)</f>
        <v>27429360</v>
      </c>
    </row>
    <row r="125" spans="2:6">
      <c r="B125" s="180" t="s">
        <v>132</v>
      </c>
      <c r="C125" s="181">
        <f>M39</f>
        <v>96900</v>
      </c>
      <c r="E125" s="1" t="s">
        <v>215</v>
      </c>
      <c r="F125" s="181">
        <f>F124*19%</f>
        <v>5211578.4000000004</v>
      </c>
    </row>
    <row r="126" spans="2:6">
      <c r="B126" s="182" t="s">
        <v>66</v>
      </c>
      <c r="C126" s="181">
        <f>M10+M40</f>
        <v>1021020</v>
      </c>
      <c r="E126" s="194" t="s">
        <v>206</v>
      </c>
      <c r="F126" s="193">
        <f>F124+F125</f>
        <v>32640938.399999999</v>
      </c>
    </row>
    <row r="127" spans="2:6">
      <c r="B127" s="183" t="s">
        <v>137</v>
      </c>
      <c r="C127" s="181">
        <f>M41</f>
        <v>131580</v>
      </c>
    </row>
    <row r="128" spans="2:6">
      <c r="B128" s="184" t="s">
        <v>69</v>
      </c>
      <c r="C128" s="181">
        <f>M11+M18+M42+M43+M44+M45</f>
        <v>12779155</v>
      </c>
    </row>
    <row r="129" spans="2:7">
      <c r="B129" s="183" t="s">
        <v>144</v>
      </c>
      <c r="C129" s="181">
        <f>M46</f>
        <v>178908</v>
      </c>
      <c r="E129" s="231" t="s">
        <v>214</v>
      </c>
      <c r="F129" s="231"/>
      <c r="G129" s="185"/>
    </row>
    <row r="130" spans="2:7">
      <c r="B130" s="180" t="s">
        <v>147</v>
      </c>
      <c r="C130" s="181">
        <f>M47</f>
        <v>141525</v>
      </c>
      <c r="E130" s="179" t="s">
        <v>58</v>
      </c>
      <c r="F130" s="186">
        <f>J62</f>
        <v>30354240.350000001</v>
      </c>
    </row>
    <row r="131" spans="2:7">
      <c r="B131" s="184" t="s">
        <v>71</v>
      </c>
      <c r="C131" s="181">
        <f>M12</f>
        <v>680850</v>
      </c>
      <c r="E131" s="179" t="s">
        <v>14</v>
      </c>
      <c r="F131" s="186">
        <f>J100</f>
        <v>32640938.530000001</v>
      </c>
      <c r="G131" s="171"/>
    </row>
    <row r="132" spans="2:7" ht="24">
      <c r="B132" s="180" t="s">
        <v>150</v>
      </c>
      <c r="C132" s="181">
        <f>M48</f>
        <v>85680</v>
      </c>
      <c r="E132" s="187" t="s">
        <v>210</v>
      </c>
      <c r="F132" s="188">
        <f>F130+F131</f>
        <v>62995178.880000003</v>
      </c>
    </row>
    <row r="133" spans="2:7">
      <c r="B133" s="180" t="s">
        <v>113</v>
      </c>
      <c r="C133" s="181">
        <f>M32</f>
        <v>86741</v>
      </c>
    </row>
    <row r="134" spans="2:7">
      <c r="B134" s="184" t="s">
        <v>74</v>
      </c>
      <c r="C134" s="181">
        <f>M13+M49</f>
        <v>2487290</v>
      </c>
    </row>
    <row r="135" spans="2:7">
      <c r="B135" s="180" t="s">
        <v>155</v>
      </c>
      <c r="C135" s="181">
        <f>M50</f>
        <v>173400</v>
      </c>
    </row>
    <row r="136" spans="2:7">
      <c r="B136" s="184" t="s">
        <v>76</v>
      </c>
      <c r="C136" s="181">
        <f>M14</f>
        <v>109905</v>
      </c>
    </row>
    <row r="137" spans="2:7">
      <c r="B137" s="180" t="s">
        <v>158</v>
      </c>
      <c r="C137" s="181">
        <f>M51</f>
        <v>141525</v>
      </c>
    </row>
    <row r="138" spans="2:7">
      <c r="B138" s="180" t="s">
        <v>161</v>
      </c>
      <c r="C138" s="181">
        <f>M52</f>
        <v>89760</v>
      </c>
    </row>
    <row r="139" spans="2:7">
      <c r="B139" s="180" t="s">
        <v>164</v>
      </c>
      <c r="C139" s="181">
        <f t="shared" ref="C139:C140" si="29">M53</f>
        <v>266220</v>
      </c>
    </row>
    <row r="140" spans="2:7">
      <c r="B140" s="180" t="s">
        <v>167</v>
      </c>
      <c r="C140" s="181">
        <f t="shared" si="29"/>
        <v>197880</v>
      </c>
    </row>
    <row r="141" spans="2:7">
      <c r="B141" s="180" t="s">
        <v>170</v>
      </c>
      <c r="C141" s="181">
        <f>M55</f>
        <v>765000</v>
      </c>
    </row>
    <row r="142" spans="2:7">
      <c r="B142" s="180" t="s">
        <v>173</v>
      </c>
      <c r="C142" s="181">
        <f>M56</f>
        <v>86700</v>
      </c>
    </row>
    <row r="143" spans="2:7">
      <c r="B143" s="184" t="s">
        <v>78</v>
      </c>
      <c r="C143" s="181">
        <f>M15</f>
        <v>110160</v>
      </c>
    </row>
    <row r="144" spans="2:7">
      <c r="B144" s="184" t="s">
        <v>81</v>
      </c>
      <c r="C144" s="181">
        <f>M16</f>
        <v>121380</v>
      </c>
    </row>
    <row r="145" spans="2:3">
      <c r="B145" s="180" t="s">
        <v>176</v>
      </c>
      <c r="C145" s="181">
        <f>M57</f>
        <v>117300</v>
      </c>
    </row>
    <row r="146" spans="2:3">
      <c r="B146" s="184" t="s">
        <v>84</v>
      </c>
      <c r="C146" s="181">
        <f>M17</f>
        <v>172380</v>
      </c>
    </row>
    <row r="147" spans="2:3">
      <c r="B147" s="195" t="s">
        <v>180</v>
      </c>
      <c r="C147" s="193">
        <f>SUM(C110:C146)</f>
        <v>25507765</v>
      </c>
    </row>
    <row r="148" spans="2:3">
      <c r="B148" s="180" t="s">
        <v>215</v>
      </c>
      <c r="C148" s="181">
        <f>C147*19%</f>
        <v>4846475.3499999996</v>
      </c>
    </row>
    <row r="149" spans="2:3">
      <c r="B149" s="195" t="s">
        <v>206</v>
      </c>
      <c r="C149" s="193">
        <f>C147+C148</f>
        <v>30354240.350000001</v>
      </c>
    </row>
  </sheetData>
  <sortState xmlns:xlrd2="http://schemas.microsoft.com/office/spreadsheetml/2017/richdata2" ref="E110:F123">
    <sortCondition ref="E109:E123"/>
  </sortState>
  <mergeCells count="34">
    <mergeCell ref="B61:H61"/>
    <mergeCell ref="B3:L3"/>
    <mergeCell ref="B5:H5"/>
    <mergeCell ref="J5:L5"/>
    <mergeCell ref="B19:F19"/>
    <mergeCell ref="B20:H20"/>
    <mergeCell ref="B21:H21"/>
    <mergeCell ref="B23:H23"/>
    <mergeCell ref="J23:L23"/>
    <mergeCell ref="B58:F58"/>
    <mergeCell ref="B59:H59"/>
    <mergeCell ref="B60:H60"/>
    <mergeCell ref="B96:F96"/>
    <mergeCell ref="B62:H62"/>
    <mergeCell ref="B63:H63"/>
    <mergeCell ref="B64:L64"/>
    <mergeCell ref="B66:H66"/>
    <mergeCell ref="J66:L66"/>
    <mergeCell ref="B109:C109"/>
    <mergeCell ref="E109:F109"/>
    <mergeCell ref="E129:F129"/>
    <mergeCell ref="J62:M62"/>
    <mergeCell ref="J100:M100"/>
    <mergeCell ref="B97:H97"/>
    <mergeCell ref="B98:H98"/>
    <mergeCell ref="B99:H99"/>
    <mergeCell ref="B100:H100"/>
    <mergeCell ref="B104:H104"/>
    <mergeCell ref="J104:L104"/>
    <mergeCell ref="B72:F72"/>
    <mergeCell ref="B73:H73"/>
    <mergeCell ref="B74:H74"/>
    <mergeCell ref="B77:H77"/>
    <mergeCell ref="J77:L77"/>
  </mergeCells>
  <pageMargins left="0.7" right="0.7" top="0.75" bottom="0.75" header="0.3" footer="0.3"/>
  <pageSetup scale="58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VALOR CONTRATO SEGUN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rivera hernandez</dc:creator>
  <cp:lastModifiedBy>Magda Lorena Fajardo Farfan</cp:lastModifiedBy>
  <cp:lastPrinted>2024-12-27T16:13:28Z</cp:lastPrinted>
  <dcterms:created xsi:type="dcterms:W3CDTF">2024-06-12T21:40:57Z</dcterms:created>
  <dcterms:modified xsi:type="dcterms:W3CDTF">2024-12-27T16:33:53Z</dcterms:modified>
</cp:coreProperties>
</file>