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73df31eefb87caeb/6. SAN CRISTOBAL/001_Procesos de selección/3. Subasta Inversa/SUMINISTRO DE GRANULARES/Informe de evaluacion prelimianar/"/>
    </mc:Choice>
  </mc:AlternateContent>
  <xr:revisionPtr revIDLastSave="31" documentId="11_3B376A04618510CD65FF9510BBBED90AE20673B3" xr6:coauthVersionLast="47" xr6:coauthVersionMax="47" xr10:uidLastSave="{E85224B1-121D-453B-BDD4-281C914F8EAF}"/>
  <bookViews>
    <workbookView xWindow="-120" yWindow="-120" windowWidth="29040" windowHeight="15720" activeTab="4" xr2:uid="{00000000-000D-0000-FFFF-FFFF00000000}"/>
  </bookViews>
  <sheets>
    <sheet name="Condiciones Generales" sheetId="1" r:id="rId1"/>
    <sheet name="Lista de Oferentes" sheetId="2" r:id="rId2"/>
    <sheet name="Evaluacion Tecnica" sheetId="3" r:id="rId3"/>
    <sheet name="Requerimiento y especificacione" sheetId="5" r:id="rId4"/>
    <sheet name="Resumen"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4" l="1"/>
  <c r="C15" i="3"/>
  <c r="E15" i="3" s="1"/>
  <c r="G15" i="3" s="1"/>
  <c r="F6" i="4" l="1"/>
  <c r="F7" i="4"/>
  <c r="F5" i="4"/>
  <c r="E5" i="4"/>
  <c r="G5" i="4" s="1"/>
  <c r="E47" i="3"/>
  <c r="E48" i="3"/>
  <c r="E44" i="3"/>
  <c r="G44" i="3" s="1"/>
  <c r="E28" i="3" l="1"/>
  <c r="E29" i="3"/>
  <c r="E30" i="3"/>
  <c r="E31" i="3"/>
  <c r="G32" i="3" l="1"/>
  <c r="G30" i="3"/>
  <c r="A2" i="4"/>
  <c r="C5" i="1"/>
  <c r="B9" i="1"/>
  <c r="G7" i="4" l="1"/>
  <c r="G6" i="4"/>
  <c r="E45" i="3" l="1"/>
  <c r="G45" i="3" s="1"/>
  <c r="G49" i="3" s="1"/>
  <c r="G16" i="3" l="1"/>
  <c r="A14" i="3"/>
  <c r="A3" i="4"/>
  <c r="B7" i="4"/>
  <c r="A7" i="4"/>
  <c r="B6" i="4"/>
  <c r="A6" i="4"/>
  <c r="B5" i="4"/>
  <c r="A5" i="4"/>
  <c r="B7" i="5"/>
  <c r="B8" i="5"/>
  <c r="B6" i="5"/>
  <c r="A7" i="5"/>
  <c r="A8" i="5"/>
  <c r="A6" i="5"/>
  <c r="B18" i="3"/>
  <c r="A12" i="3"/>
  <c r="A27" i="3" l="1"/>
  <c r="B35" i="3"/>
  <c r="B19" i="3"/>
  <c r="B6" i="3"/>
  <c r="B22" i="3" s="1"/>
  <c r="B24" i="3" s="1"/>
  <c r="B34" i="3"/>
  <c r="A25" i="3"/>
  <c r="B9" i="3" l="1"/>
  <c r="B11" i="3" s="1"/>
  <c r="B38" i="3"/>
  <c r="B40" i="3" s="1"/>
  <c r="A43" i="3"/>
  <c r="A46" i="3"/>
  <c r="A41" i="3"/>
</calcChain>
</file>

<file path=xl/sharedStrings.xml><?xml version="1.0" encoding="utf-8"?>
<sst xmlns="http://schemas.openxmlformats.org/spreadsheetml/2006/main" count="234" uniqueCount="105">
  <si>
    <t>No de Proceso</t>
  </si>
  <si>
    <t>Objeto:</t>
  </si>
  <si>
    <t>Plazo:</t>
  </si>
  <si>
    <t>Experiencia General Requerida</t>
  </si>
  <si>
    <t>Experiencia Especifica Requerida</t>
  </si>
  <si>
    <t>Codigos UNSPSC Validos</t>
  </si>
  <si>
    <t>Otras Condiones</t>
  </si>
  <si>
    <t>Presupuesto Oficicial</t>
  </si>
  <si>
    <t>Presupuesto Oficial en SMMLV</t>
  </si>
  <si>
    <t>Año</t>
  </si>
  <si>
    <t>Salario mínimo mensual</t>
  </si>
  <si>
    <t>FONDO DE DESARROLLO LOCAL DE SAN CRISTÓBAL</t>
  </si>
  <si>
    <t>No de Proponente</t>
  </si>
  <si>
    <t>Nombre del Proponente</t>
  </si>
  <si>
    <t>Representante Legal</t>
  </si>
  <si>
    <t>Empresa/Consorcio/Union Temporal</t>
  </si>
  <si>
    <t>Consorciado 1</t>
  </si>
  <si>
    <t>Consorciado 2</t>
  </si>
  <si>
    <t>Consorciado 3</t>
  </si>
  <si>
    <t>Cumple</t>
  </si>
  <si>
    <t>No Cumple</t>
  </si>
  <si>
    <t>Numero de Contratos Presentados</t>
  </si>
  <si>
    <t>Valor Minimo a Certificar</t>
  </si>
  <si>
    <t>Valor Minimo SMMLV a Certificar</t>
  </si>
  <si>
    <t>Termino de Ejecucion Exigido</t>
  </si>
  <si>
    <t>Total Salarios Minimos Certificados</t>
  </si>
  <si>
    <t>Objeto del Contrato</t>
  </si>
  <si>
    <t>Entidad Contratante</t>
  </si>
  <si>
    <t>Valor del Contrato</t>
  </si>
  <si>
    <t>Año de Terminacion del Contrato</t>
  </si>
  <si>
    <t>Valor del Contrato en SMMLV</t>
  </si>
  <si>
    <t>% Participacion</t>
  </si>
  <si>
    <t>Participacion en SMMLV</t>
  </si>
  <si>
    <t>Experiencia General</t>
  </si>
  <si>
    <t>Observaciones</t>
  </si>
  <si>
    <t>TOTAL</t>
  </si>
  <si>
    <t>Experiencia del Proponente</t>
  </si>
  <si>
    <t>Fondo de Desarrollo Local de San Cristobal</t>
  </si>
  <si>
    <t>Indices Financieros</t>
  </si>
  <si>
    <t>Capacidad Juridica</t>
  </si>
  <si>
    <t>Capacidad Tecnica</t>
  </si>
  <si>
    <t>Estado</t>
  </si>
  <si>
    <t>EVALUACION TECNICA PRELIMINAR</t>
  </si>
  <si>
    <t>FDLSC-SASI-002-2024</t>
  </si>
  <si>
    <t>FDLSC SASI 002 2024</t>
  </si>
  <si>
    <t>SUMINISTRO DE MATERIALES ASFÁLTICOS, DE BASE Y SUB BASE GRANULAR, DISPOSICIÓN FINAL DE ESCOMBROS, ELEMENTOS PREFABRICADOS O DE DRENAJE Y OTROS REQUERIDOS PARA LA REHABILITACIÓN Y MANTENIMIENTO DE LA INFRAESTRUCTURA DE MALLA VIAL, ESPACIO PUBLICO DE LA LOCALIDAD DE SAN CRISTÓBAL A MONTO AGOTABLE</t>
  </si>
  <si>
    <t>11 MESES</t>
  </si>
  <si>
    <t>301118,301217,781018,301216</t>
  </si>
  <si>
    <t>El proponente deberá acreditar experiencia con máximo cuatro (4) certificaciones de contratos
con entidades públicas o privadas, que estén relacionados con el suministro de materiales
asfalticos, materiales granulares y disposición final de escombros, que sumadas o
individualmente acrediten un valor igual o superior al 100% del presupuesto oficial destinado para
la presente contratación expresada en SMMLV</t>
  </si>
  <si>
    <t>Codigo UNSPSC: 301118,301217,781018,301216</t>
  </si>
  <si>
    <t>VERIFICACIÓN DE CUMPLIMIENTO DE LOS REQUERIMIENTOS Y ESPECIFICACIONES MÍNIMAS (FICHA TÉCNICA)</t>
  </si>
  <si>
    <t xml:space="preserve">Experiencia del Proponente 
</t>
  </si>
  <si>
    <t xml:space="preserve">Experiencia </t>
  </si>
  <si>
    <t>.</t>
  </si>
  <si>
    <t xml:space="preserve">SVB INFRAESTRUCTURA S.A.S </t>
  </si>
  <si>
    <t xml:space="preserve">RAUL ORLANDO VALBUENA VELANDIA </t>
  </si>
  <si>
    <t xml:space="preserve">EMPRESA </t>
  </si>
  <si>
    <t xml:space="preserve">PAVIOBRAS S.A.S </t>
  </si>
  <si>
    <t xml:space="preserve">LUIS ALBERTO CAMARGO TOBIAS </t>
  </si>
  <si>
    <t xml:space="preserve">CONSORCIO P&amp;S </t>
  </si>
  <si>
    <t xml:space="preserve">SERGIO CAMILO LANDINEZ </t>
  </si>
  <si>
    <t xml:space="preserve">CONSORCIO </t>
  </si>
  <si>
    <t>PLUSEL INGENIEROS SAS (40%)</t>
  </si>
  <si>
    <t>PLUTARCO LANDINEZ MARTINEZ (60%)</t>
  </si>
  <si>
    <t>REALIZAR A PRECIOS UNITARIOS, LAS OBRAS DE MEJORAMIENTO INTEGRAL PARA LA MALLA VIAL INTERNA Y LA SEÑALIZACION, DE ACUERDO CON LA DESCRIPCION, ESPECIFICACION ES Y DEMAS CONDICIONES ESTABLECIDAS POR EL CONTRATANTE</t>
  </si>
  <si>
    <t>Raul Orlando Valbuena Velandia</t>
  </si>
  <si>
    <t>UMINISTRAR POR EL SISTEMA DE PRECIOS UNITARIOS FIJOS A MONTO AGOTABLE EMULSION ASFALTICA CRL-1, MEZCLA DENSA EN CALIENTE MDC-19 Y MATERIAL GRANULAR PARA EL MEJORAMIENTO DE LA MALLA VIAL DE LA LOCALIDAD DE CIUDAD BOLIVAR</t>
  </si>
  <si>
    <t xml:space="preserve">OBJETO DEL CONTRATO:" SUMINISTRAR 
POR EL SISTEMA DE PRECIOS UNITARIOS 
FIJOS A MONTO AGOTABLE, EMULSION 
ASFALTICA CRL-1 MEZCLA DENSA EN 
CALIENTE MDC-2 Y MATERIAL GRANULAR 
PARA EL MEJORAMIENTO DE LA MALLA 
VIAL DE LA LOCALIDAD DE CIUDAD 
BOLIVAR
</t>
  </si>
  <si>
    <t>CONTRATAR EL SUMINISTRO DE MATERIALES ASFALTICOS DE BASE Y SUBBASE GRANULAR, DISPOSICIÓN FINAL DE ESCOMBROS Y DEMAS ELEMENTOS REQUERIDOS PARA LA REHABILITACION , MANTENIMIENTO DE LA MALLA VIAL, ESPACIO PUBLICO Y CICLO INFRAESTRUCTURA DE LA LOCALIDAD DE SAN CRISTOBAL, A MONTO AGOTABLE."</t>
  </si>
  <si>
    <t>EJECUTAR A PRECIOS UNITARIOS FIJOS LAS ACTIVIDADES PARA LA CONSERVACION DE LA MALLA VIAL E INTERMEDIA, PUENTES Y ESPACIO PUBLICO EN LA LOCALIDAD DE SUBA EN LA CIUDAD DE BOGOTA D.C. Y LAS DEMAS ACTIVIDADES QUE SE DETALLEN EN EL ANEXO TECNICO</t>
  </si>
  <si>
    <t>FONDO DE DESARROLLO LOCAL DE CIUDAD BOLIVAR</t>
  </si>
  <si>
    <t>FONDO DE DESARROLLO LOCAL DE SAN CRISTOBAL</t>
  </si>
  <si>
    <t xml:space="preserve">FONDO DE 
DESARROLLO LOCAL 
DE SUBA </t>
  </si>
  <si>
    <t xml:space="preserve">CONCLUSION </t>
  </si>
  <si>
    <t>SUMINISTRO DE MATERIALES ASFALTICOS, DE BASE Y SUB BASE GRANULAR, DISPOSICIÓN FINAL DE ESCOMBROS Y DEMAS ELEMENTOS REQUERIDOS PARA LA REHABILITACIÓN, MANTENIMIENTO DE LA MALLA VIAL Y ESPACIO PUBLICO DE LA LOCALIDAD DE ENGATIVA A MONTO AGOTABLE</t>
  </si>
  <si>
    <t>SUMINISTRO DE MATERIALES 
ASFALTICOS, DE BASE Y SUB BASE 
GRANULAR, DISPOSICIÓN FINAL DE 
ESCOMBROS Y DEMAS ELEMENTOS 
REQUERIDOS PARA LA REHABILITACIÓN, 
MANTENIMIENTO DE LA MALLA VIAL Y 
ESPACIO PUBLICO DE LA LOCALIDAD DE 
ENGATIVA A MONTO AGOTABLE</t>
  </si>
  <si>
    <t>SUMINISTRO DE MATERIALES GRANULARES, EMULSION ASFALTICA. ASFALTITA NATURAL Y MEZCLAS ASFALTICAS PARA EL MANTENIMIENTO DE DIFERENTES VÍAS URBANAS Y RURALES DEL MUNICIPIO DE FUNZA CUNDINAMARCA</t>
  </si>
  <si>
    <t>SUMINISTRO Y TRANSPORTE DEL MATERIAL GRANULAR, Y MEZCLA ASFALTICA PARA EL MANTENIMIENTO DE LAS DIFERENTES VÍAS URBANAS Y RURALES DEL MUNICIPIO DE FUNZA CUNDINAMARCA</t>
  </si>
  <si>
    <t xml:space="preserve">ALCALDIA LOCAL DE ENGATIVA  </t>
  </si>
  <si>
    <t xml:space="preserve">ALCALDIA DE FUNZA CUNDINAMARCA </t>
  </si>
  <si>
    <t xml:space="preserve">VERIFICACIÓN DE CUMPLIMIENTO DE LOS REQUERIMIENTOS Y ESPECIFICACIONES MÍNIMAS </t>
  </si>
  <si>
    <t>Una vez revisados los documentos presentados para acreditar la experiencia, no se evidencia que los ítems requeridos hayan sido ejecutados, ya que el contrato aportado no constituye un documento que permita verificar su ejecución</t>
  </si>
  <si>
    <t>NO CUMPLE</t>
  </si>
  <si>
    <t>1,Contar con la disponibilidad de una planta de asfalto y que se encuentre a 
una distancia máxima de 40 kilómetros del perímetro de la localidad de San 
Cristóbal. (Mediante documento idóneo que soporte dicha información 
ejemplo contrato de arrendamiento, convenio, carta de intención, etc.).</t>
  </si>
  <si>
    <t>2,Deberá contar con un equipo mínimo de tres (3) volquetas cuya capacidad mínima sea de quince mil (15.000) Kg y /o quince (15) metros cúbicos y dos volquetas sencillas con capacidad mínima de 7 m3. El proponente deberá acreditar la disponibilidad de los vehículos. (Mediante documento que soporte dicha información ejemplo contrato de arrendamiento, convenio, carta de intención, tarjeta de propiedad, etc.). Los vehículos para la ALCALDÍA LOCAL DE SAN CRISTÓBAL prestación del servicio deberán cumplir con las condiciones técnico_x0002_mecánicas, de emisiones contaminantes y las especificaciones de tipología vehicular requeridas y homologadas por el Ministerio de Transporte para la prestación del servicio.</t>
  </si>
  <si>
    <t>3,Compromiso No Discriminación dentro de su oferta como requisito habilitante.  Formato 6</t>
  </si>
  <si>
    <t xml:space="preserve"> 4,Deberá garantizar en cuanto a suministro de material las 24 horas del día,    Formato 11 </t>
  </si>
  <si>
    <t>5,Contar con el certificado de que los materiales pétreos empleados en la actividad provienen de lugares autorizados por la autoridad ambiental competente. (Anexar documento que soporte esta información emitido por la entidad competente Secretaria Distrital de medio Ambiente, CAR)</t>
  </si>
  <si>
    <t>6,Contar con plan de gestión de residuos aprovechables, ordinarios y peligrosos. (Anexar el Plan de Gestión de residuos).</t>
  </si>
  <si>
    <t>7,En toda obra de infraestructura de transporte en el Distrito Capital que se ejecute y adelante en procesos constructivos con asfalto, deberá prever el uso de materiales provenientes del aprovechamiento de llantas usadas en las proporciones técnicas que para el efecto exige el Instituto de Desarrollo Urbano, en la totalidad de metros cuadrados de la mezcla asfáltica usada para la obra (ver estudios previos, numeral 2.3.3 Requerimiento ambientales,(tabla 11)</t>
  </si>
  <si>
    <t>8,Equipo Mínimo de 
Trabajo Habilitante que cuenta con la capacidad técnica de equipo y disposición de materiales de 
acuerdo con lo especificado en el Anexo Técnico  Formato 12</t>
  </si>
  <si>
    <t>9,Declaración sobre multas y sanciones en donde se 
certifique si en los últimos dos (2) años, ha sido objeto de multas y/o sanciones por incumplimiento 
de mis obligaciones contractuales frente a entidades públicas o privadas.        Formato 5</t>
  </si>
  <si>
    <t>9,Compromiso de transparencia   Formato 4</t>
  </si>
  <si>
    <t>10,Compromiso anticorrupcion Formato 7</t>
  </si>
  <si>
    <t xml:space="preserve">11,Compromiso ambienal Formato 8 </t>
  </si>
  <si>
    <t xml:space="preserve">12,Compromisode probidad       Anexo 7 </t>
  </si>
  <si>
    <r>
      <t xml:space="preserve">                                                                                         </t>
    </r>
    <r>
      <rPr>
        <b/>
        <sz val="12"/>
        <color theme="1"/>
        <rFont val="Calibri Light"/>
        <family val="2"/>
        <scheme val="major"/>
      </rPr>
      <t>1.</t>
    </r>
    <r>
      <rPr>
        <sz val="12"/>
        <color theme="1"/>
        <rFont val="Calibri Light"/>
        <family val="2"/>
        <scheme val="major"/>
      </rPr>
      <t xml:space="preserve">En ningun documento se demuestra el cumplimiento de la distancia exigida de 40 kilómetros desde el perímetro de la localidad de San Cristóbal.                                                                                  </t>
    </r>
    <r>
      <rPr>
        <b/>
        <sz val="12"/>
        <color theme="1"/>
        <rFont val="Calibri Light"/>
        <family val="2"/>
        <scheme val="major"/>
      </rPr>
      <t>7</t>
    </r>
    <r>
      <rPr>
        <sz val="12"/>
        <color theme="1"/>
        <rFont val="Calibri Light"/>
        <family val="2"/>
        <scheme val="major"/>
      </rPr>
      <t>.No se evidencia soporte ambiental prever el uso de materiales provenientes del aprovechamiento de llantas.</t>
    </r>
  </si>
  <si>
    <r>
      <rPr>
        <b/>
        <sz val="12"/>
        <color theme="1"/>
        <rFont val="Calibri Light"/>
        <family val="2"/>
        <scheme val="major"/>
      </rPr>
      <t>1</t>
    </r>
    <r>
      <rPr>
        <sz val="12"/>
        <color theme="1"/>
        <rFont val="Calibri Light"/>
        <family val="2"/>
        <scheme val="major"/>
      </rPr>
      <t xml:space="preserve">.La documentación presentada no cumple con los requisitos, ya que no se acredita la existencia ni la disponibilidad de la planta para la entidad.                                                                              </t>
    </r>
    <r>
      <rPr>
        <b/>
        <sz val="12"/>
        <color theme="1"/>
        <rFont val="Calibri Light"/>
        <family val="2"/>
        <scheme val="major"/>
      </rPr>
      <t>3</t>
    </r>
    <r>
      <rPr>
        <sz val="12"/>
        <color theme="1"/>
        <rFont val="Calibri Light"/>
        <family val="2"/>
        <scheme val="major"/>
      </rPr>
      <t xml:space="preserve">.No se evidencia formato  6                                          </t>
    </r>
    <r>
      <rPr>
        <b/>
        <sz val="12"/>
        <color theme="1"/>
        <rFont val="Calibri Light"/>
        <family val="2"/>
        <scheme val="major"/>
      </rPr>
      <t>7</t>
    </r>
    <r>
      <rPr>
        <sz val="12"/>
        <color theme="1"/>
        <rFont val="Calibri Light"/>
        <family val="2"/>
        <scheme val="major"/>
      </rPr>
      <t>. No se evidencia soporte ambiental prever el uso de materiales provenientes del aprovechamiento de llantas.</t>
    </r>
  </si>
  <si>
    <t>Teniendo en cuenta los requisitos de experiencia establecidos en el pliego de condiciones, específicamente en el numeral 3.5.1, el contrato presentado no guarda relación con el suministro de materiales. Adicionalmente, el proponente no aporta un documento donde se pueda verificar las actividades solicitadas en la experiencia</t>
  </si>
  <si>
    <t xml:space="preserve">En los documentos válidos para acreditar la experiencia del contrato aportado, no se evidencia las actividades de disposición final de escombros, no cumpliendo con el requisito.  </t>
  </si>
  <si>
    <r>
      <rPr>
        <b/>
        <sz val="12"/>
        <color theme="1"/>
        <rFont val="Calibri Light"/>
        <family val="2"/>
        <scheme val="major"/>
      </rPr>
      <t>1</t>
    </r>
    <r>
      <rPr>
        <sz val="12"/>
        <color theme="1"/>
        <rFont val="Calibri Light"/>
        <family val="2"/>
        <scheme val="major"/>
      </rPr>
      <t xml:space="preserve">.La documentación presentada no cumple con los requisitos, ya que no se acredita, ppor medio de un documento idóneo, la existencia, ni la disponibilidad de la planta para la entidad, ni se demuestra el cumplimiento de la distancia exigida de 40 kilómetros desde el perímetro de la localidad de San Cristóbal.
</t>
    </r>
    <r>
      <rPr>
        <b/>
        <sz val="12"/>
        <color theme="1"/>
        <rFont val="Calibri Light"/>
        <family val="2"/>
        <scheme val="major"/>
      </rPr>
      <t>7.</t>
    </r>
    <r>
      <rPr>
        <sz val="12"/>
        <color theme="1"/>
        <rFont val="Calibri Light"/>
        <family val="2"/>
        <scheme val="major"/>
      </rPr>
      <t xml:space="preserve"> No se evidencia soporte ambiental prever el uso de materiales provenientes del aprovechamiento de llantas.
</t>
    </r>
    <r>
      <rPr>
        <b/>
        <sz val="12"/>
        <color theme="1"/>
        <rFont val="Calibri Light"/>
        <family val="2"/>
        <scheme val="major"/>
      </rPr>
      <t>8</t>
    </r>
    <r>
      <rPr>
        <sz val="12"/>
        <color theme="1"/>
        <rFont val="Calibri Light"/>
        <family val="2"/>
        <scheme val="major"/>
      </rPr>
      <t xml:space="preserve">.No se evidencia formato  12      
</t>
    </r>
    <r>
      <rPr>
        <b/>
        <sz val="12"/>
        <color theme="1"/>
        <rFont val="Calibri Light"/>
        <family val="2"/>
        <scheme val="major"/>
      </rPr>
      <t>12</t>
    </r>
    <r>
      <rPr>
        <sz val="12"/>
        <color theme="1"/>
        <rFont val="Calibri Light"/>
        <family val="2"/>
        <scheme val="major"/>
      </rPr>
      <t xml:space="preserve">. Compromiso de probidad  Anexo  7                                                              </t>
    </r>
  </si>
  <si>
    <t xml:space="preserve">1. El contrato aportado, no cumple con la acreditación de la experiencia requerda, de conformidad con el inciso final del numeral 3.5.5 del pliego de condiciones. El contrato aportado es celebrado entre particulares. 
2. De los socumentos válidos aportados, para acreditar la experiencia, no se evidencian las principales actividades ejecutadas donde se pueda evidendenciar el cumplimiento de la experiencia requerida. Sin embargo, aunque el documentos no es valido para acreditar la experiencia (Anexo 1) los ítems relacionados con la experiencia exigida (...)TRASPORTE Y DISPOSICIO FINAL DE ESCOMBRO A SITIO AUTORIZADO , SUB-BASE GRANULAR CLASE B (SBG_B)(SUMINISTRO, EXTENDIDO, NIVELACION ,HUMEDECIMIENTO Y COMPACTACION  Y  MEZCLA DENSA EN CALIENTE MDC-2 ASFALTO 80-100(SUMNISTRO,EXTENDIDO,NIVELACION Y COMPACTACION(...). se observa que, la sumatoria de los valores totales de las cantidades mencionadas anteriormente, es de 161,42 SMMLV, lo cual no cumple con la acreditación mínima de la experiencia exigida, en relación con el presupuesto oficial. En consecuencia, el contrato aportado no cumple con la experiencia establecida en el Pliego de Condiciones. </t>
  </si>
  <si>
    <t>CUMPLE</t>
  </si>
  <si>
    <t xml:space="preserve">CUMPLE </t>
  </si>
  <si>
    <t>SE REQUIERE AL PROPONENTE, PARA QUE SUBSANE O PRESENTE OBSERVACIONES, EN EL TERMINO DEL TRASLADO DEL INFORME DE EVALUACIÓN PRELIMINAR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</si>
</sst>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0.000"/>
  </numFmts>
  <fonts count="13" x14ac:knownFonts="1">
    <font>
      <sz val="11"/>
      <color theme="1"/>
      <name val="Calibri"/>
      <family val="2"/>
      <scheme val="minor"/>
    </font>
    <font>
      <sz val="11"/>
      <color theme="1"/>
      <name val="Calibri"/>
      <family val="2"/>
      <scheme val="minor"/>
    </font>
    <font>
      <sz val="11"/>
      <color theme="1"/>
      <name val="Calibri Light"/>
      <family val="2"/>
      <scheme val="major"/>
    </font>
    <font>
      <sz val="11"/>
      <color rgb="FF000000"/>
      <name val="Calibri"/>
      <family val="2"/>
      <charset val="1"/>
    </font>
    <font>
      <b/>
      <sz val="12"/>
      <color theme="1"/>
      <name val="Calibri Light"/>
      <family val="2"/>
      <scheme val="major"/>
    </font>
    <font>
      <sz val="12"/>
      <color theme="1"/>
      <name val="Calibri Light"/>
      <family val="2"/>
      <scheme val="major"/>
    </font>
    <font>
      <b/>
      <sz val="12"/>
      <color rgb="FFFF0000"/>
      <name val="Calibri Light"/>
      <family val="2"/>
      <scheme val="major"/>
    </font>
    <font>
      <sz val="12"/>
      <color rgb="FF000000"/>
      <name val="Calibri Light"/>
      <family val="2"/>
      <scheme val="major"/>
    </font>
    <font>
      <b/>
      <sz val="12"/>
      <color rgb="FFFFFFFF"/>
      <name val="Calibri Light"/>
      <family val="2"/>
      <scheme val="major"/>
    </font>
    <font>
      <sz val="12"/>
      <color rgb="FF111111"/>
      <name val="Calibri Light"/>
      <family val="2"/>
      <scheme val="major"/>
    </font>
    <font>
      <b/>
      <sz val="20"/>
      <name val="Calibri Light"/>
      <family val="2"/>
      <scheme val="major"/>
    </font>
    <font>
      <b/>
      <sz val="11"/>
      <color theme="1"/>
      <name val="Calibri Light"/>
      <family val="2"/>
      <scheme val="major"/>
    </font>
    <font>
      <b/>
      <sz val="8"/>
      <color theme="1"/>
      <name val="Calibri Light"/>
      <family val="2"/>
      <scheme val="major"/>
    </font>
  </fonts>
  <fills count="10">
    <fill>
      <patternFill patternType="none"/>
    </fill>
    <fill>
      <patternFill patternType="gray125"/>
    </fill>
    <fill>
      <patternFill patternType="solid">
        <fgColor theme="7" tint="0.79998168889431442"/>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bottom style="thin">
        <color auto="1"/>
      </bottom>
      <diagonal/>
    </border>
    <border>
      <left/>
      <right style="medium">
        <color auto="1"/>
      </right>
      <top/>
      <bottom style="thin">
        <color auto="1"/>
      </bottom>
      <diagonal/>
    </border>
    <border>
      <left style="medium">
        <color indexed="64"/>
      </left>
      <right style="medium">
        <color indexed="64"/>
      </right>
      <top style="thin">
        <color auto="1"/>
      </top>
      <bottom style="thin">
        <color auto="1"/>
      </bottom>
      <diagonal/>
    </border>
    <border>
      <left/>
      <right style="medium">
        <color auto="1"/>
      </right>
      <top style="thin">
        <color auto="1"/>
      </top>
      <bottom style="thin">
        <color auto="1"/>
      </bottom>
      <diagonal/>
    </border>
    <border>
      <left style="medium">
        <color indexed="64"/>
      </left>
      <right style="medium">
        <color indexed="64"/>
      </right>
      <top style="thin">
        <color auto="1"/>
      </top>
      <bottom/>
      <diagonal/>
    </border>
    <border>
      <left/>
      <right style="medium">
        <color auto="1"/>
      </right>
      <top style="thin">
        <color auto="1"/>
      </top>
      <bottom/>
      <diagonal/>
    </border>
    <border>
      <left style="medium">
        <color indexed="64"/>
      </left>
      <right style="medium">
        <color indexed="64"/>
      </right>
      <top style="thin">
        <color auto="1"/>
      </top>
      <bottom style="medium">
        <color indexed="64"/>
      </bottom>
      <diagonal/>
    </border>
    <border>
      <left/>
      <right style="medium">
        <color auto="1"/>
      </right>
      <top style="thin">
        <color auto="1"/>
      </top>
      <bottom style="medium">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cellStyleXfs>
  <cellXfs count="88">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0" xfId="0" applyFont="1"/>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xf numFmtId="0" fontId="7" fillId="0" borderId="1" xfId="0" applyFont="1" applyBorder="1" applyAlignment="1">
      <alignment horizontal="center" vertical="center" wrapText="1"/>
    </xf>
    <xf numFmtId="44" fontId="5" fillId="0" borderId="1" xfId="1" applyFont="1" applyBorder="1" applyAlignment="1">
      <alignment horizontal="center" vertical="center"/>
    </xf>
    <xf numFmtId="2" fontId="5" fillId="0" borderId="1" xfId="1" applyNumberFormat="1" applyFont="1" applyBorder="1" applyAlignment="1">
      <alignment horizontal="center" vertical="center"/>
    </xf>
    <xf numFmtId="0" fontId="8" fillId="3" borderId="2" xfId="3" applyFont="1" applyFill="1" applyBorder="1" applyAlignment="1">
      <alignment horizontal="center" vertical="center" wrapText="1"/>
    </xf>
    <xf numFmtId="0" fontId="8" fillId="3" borderId="4" xfId="3" applyFont="1" applyFill="1" applyBorder="1" applyAlignment="1">
      <alignment horizontal="center" vertical="center" wrapText="1"/>
    </xf>
    <xf numFmtId="0" fontId="9" fillId="4" borderId="5" xfId="3" applyFont="1" applyFill="1" applyBorder="1" applyAlignment="1">
      <alignment horizontal="center" vertical="center" wrapText="1"/>
    </xf>
    <xf numFmtId="6" fontId="9" fillId="5" borderId="6" xfId="3" applyNumberFormat="1" applyFont="1" applyFill="1" applyBorder="1" applyAlignment="1">
      <alignment horizontal="center" vertical="center" wrapText="1"/>
    </xf>
    <xf numFmtId="0" fontId="9" fillId="4" borderId="7" xfId="3" applyFont="1" applyFill="1" applyBorder="1" applyAlignment="1">
      <alignment horizontal="center" vertical="center" wrapText="1"/>
    </xf>
    <xf numFmtId="6" fontId="9" fillId="5" borderId="8" xfId="3" applyNumberFormat="1" applyFont="1" applyFill="1" applyBorder="1" applyAlignment="1">
      <alignment horizontal="center" vertical="center" wrapText="1"/>
    </xf>
    <xf numFmtId="0" fontId="9" fillId="0" borderId="7" xfId="3" applyFont="1" applyBorder="1" applyAlignment="1">
      <alignment horizontal="center" vertical="center" wrapText="1"/>
    </xf>
    <xf numFmtId="6" fontId="9" fillId="0" borderId="8" xfId="3" applyNumberFormat="1" applyFont="1" applyBorder="1" applyAlignment="1">
      <alignment horizontal="center" vertical="center" wrapText="1"/>
    </xf>
    <xf numFmtId="0" fontId="9" fillId="0" borderId="9" xfId="3" applyFont="1" applyBorder="1" applyAlignment="1">
      <alignment horizontal="center" vertical="center" wrapText="1"/>
    </xf>
    <xf numFmtId="6" fontId="9" fillId="0" borderId="10" xfId="3" applyNumberFormat="1" applyFont="1" applyBorder="1" applyAlignment="1">
      <alignment horizontal="center" vertical="center" wrapText="1"/>
    </xf>
    <xf numFmtId="0" fontId="9" fillId="0" borderId="11" xfId="3" applyFont="1" applyBorder="1" applyAlignment="1">
      <alignment horizontal="center" vertical="center" wrapText="1"/>
    </xf>
    <xf numFmtId="6" fontId="9" fillId="0" borderId="12" xfId="3" applyNumberFormat="1" applyFont="1" applyBorder="1" applyAlignment="1">
      <alignment horizontal="center" vertical="center" wrapText="1"/>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5" fillId="0" borderId="3" xfId="0" applyFont="1" applyBorder="1" applyAlignment="1">
      <alignment horizontal="center" vertical="center"/>
    </xf>
    <xf numFmtId="0" fontId="6" fillId="0" borderId="22" xfId="0" applyFont="1" applyBorder="1" applyAlignment="1">
      <alignment horizontal="center" vertical="center" wrapText="1"/>
    </xf>
    <xf numFmtId="0" fontId="5" fillId="0" borderId="0" xfId="0" applyFont="1" applyAlignment="1">
      <alignment horizontal="center" vertical="center" wrapText="1"/>
    </xf>
    <xf numFmtId="44" fontId="2" fillId="0" borderId="0" xfId="1" applyFont="1" applyAlignment="1">
      <alignment horizontal="center" vertical="center" wrapText="1"/>
    </xf>
    <xf numFmtId="44" fontId="2" fillId="0" borderId="1" xfId="1" applyFont="1" applyBorder="1" applyAlignment="1">
      <alignment horizontal="center" vertical="center" wrapText="1"/>
    </xf>
    <xf numFmtId="2" fontId="2" fillId="0" borderId="1" xfId="0" applyNumberFormat="1" applyFont="1" applyBorder="1" applyAlignment="1">
      <alignment horizontal="center" vertical="center" wrapText="1"/>
    </xf>
    <xf numFmtId="9" fontId="2" fillId="0" borderId="1" xfId="2" applyFont="1" applyBorder="1" applyAlignment="1">
      <alignment horizontal="center" vertical="center" wrapText="1"/>
    </xf>
    <xf numFmtId="0" fontId="2" fillId="0" borderId="0" xfId="0" applyFont="1" applyAlignment="1">
      <alignment horizontal="center" vertical="center" wrapText="1"/>
    </xf>
    <xf numFmtId="2" fontId="2" fillId="0" borderId="0" xfId="0" applyNumberFormat="1" applyFont="1" applyAlignment="1">
      <alignment horizontal="center" vertical="center" wrapText="1"/>
    </xf>
    <xf numFmtId="9" fontId="2" fillId="0" borderId="0" xfId="2" applyFont="1" applyAlignment="1">
      <alignment horizontal="center" vertical="center" wrapText="1"/>
    </xf>
    <xf numFmtId="0" fontId="11"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0" fontId="4" fillId="2" borderId="1" xfId="0" applyFont="1" applyFill="1" applyBorder="1" applyAlignment="1">
      <alignment horizontal="center" vertical="center"/>
    </xf>
    <xf numFmtId="0" fontId="5" fillId="0" borderId="0" xfId="0" applyFont="1" applyAlignment="1">
      <alignment wrapText="1"/>
    </xf>
    <xf numFmtId="0" fontId="11" fillId="6" borderId="1" xfId="0" applyFont="1" applyFill="1" applyBorder="1" applyAlignment="1">
      <alignment horizontal="center" vertical="center" wrapText="1"/>
    </xf>
    <xf numFmtId="44" fontId="11" fillId="6" borderId="1" xfId="1" applyFont="1" applyFill="1" applyBorder="1" applyAlignment="1">
      <alignment horizontal="center" vertical="center" wrapText="1"/>
    </xf>
    <xf numFmtId="2" fontId="11" fillId="6" borderId="1" xfId="0" applyNumberFormat="1" applyFont="1" applyFill="1" applyBorder="1" applyAlignment="1">
      <alignment horizontal="center" vertical="center" wrapText="1"/>
    </xf>
    <xf numFmtId="9" fontId="11" fillId="6" borderId="1" xfId="2" applyFont="1" applyFill="1" applyBorder="1" applyAlignment="1">
      <alignment horizontal="center" vertical="center" wrapText="1"/>
    </xf>
    <xf numFmtId="0" fontId="11" fillId="6" borderId="1" xfId="0" applyFont="1" applyFill="1" applyBorder="1" applyAlignment="1">
      <alignment vertical="center" wrapText="1"/>
    </xf>
    <xf numFmtId="44" fontId="11" fillId="6" borderId="1" xfId="1" applyFont="1" applyFill="1" applyBorder="1" applyAlignment="1">
      <alignment vertical="center" wrapText="1"/>
    </xf>
    <xf numFmtId="2" fontId="11" fillId="6" borderId="1" xfId="0" applyNumberFormat="1" applyFont="1" applyFill="1" applyBorder="1" applyAlignment="1">
      <alignment vertical="center" wrapText="1"/>
    </xf>
    <xf numFmtId="9" fontId="11" fillId="6" borderId="1" xfId="2" applyFont="1" applyFill="1" applyBorder="1" applyAlignment="1">
      <alignment vertical="center" wrapText="1"/>
    </xf>
    <xf numFmtId="0" fontId="11" fillId="6" borderId="1" xfId="0" applyFont="1" applyFill="1" applyBorder="1" applyAlignment="1">
      <alignment horizontal="left" vertical="center" wrapText="1"/>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4" fillId="6"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4" fillId="6" borderId="0" xfId="0" applyFont="1" applyFill="1"/>
    <xf numFmtId="0" fontId="4" fillId="6" borderId="0" xfId="0" applyFont="1" applyFill="1" applyAlignment="1">
      <alignment horizontal="center" vertical="center" wrapText="1"/>
    </xf>
    <xf numFmtId="0" fontId="0" fillId="0" borderId="0" xfId="0" applyAlignment="1">
      <alignment horizontal="center" vertical="center" wrapText="1"/>
    </xf>
    <xf numFmtId="6" fontId="2" fillId="0" borderId="1" xfId="1" applyNumberFormat="1" applyFont="1" applyBorder="1" applyAlignment="1">
      <alignment horizontal="center" vertical="center" wrapText="1"/>
    </xf>
    <xf numFmtId="0" fontId="11" fillId="9" borderId="1" xfId="0" applyFont="1" applyFill="1" applyBorder="1" applyAlignment="1">
      <alignment vertical="center" wrapText="1"/>
    </xf>
    <xf numFmtId="44" fontId="11" fillId="9" borderId="1" xfId="1" applyFont="1" applyFill="1" applyBorder="1" applyAlignment="1">
      <alignment vertical="center" wrapText="1"/>
    </xf>
    <xf numFmtId="0" fontId="2" fillId="9" borderId="1" xfId="0" applyFont="1" applyFill="1" applyBorder="1" applyAlignment="1">
      <alignment horizontal="center" vertical="center" wrapText="1"/>
    </xf>
    <xf numFmtId="2" fontId="2" fillId="9" borderId="1" xfId="0" applyNumberFormat="1" applyFont="1" applyFill="1" applyBorder="1" applyAlignment="1">
      <alignment horizontal="center" vertical="center" wrapText="1"/>
    </xf>
    <xf numFmtId="9" fontId="2" fillId="9" borderId="1" xfId="2" applyFont="1" applyFill="1" applyBorder="1" applyAlignment="1">
      <alignment horizontal="center" vertical="center" wrapText="1"/>
    </xf>
    <xf numFmtId="164" fontId="2" fillId="9" borderId="1" xfId="0" applyNumberFormat="1" applyFont="1" applyFill="1" applyBorder="1" applyAlignment="1">
      <alignment horizontal="center" vertical="center" wrapText="1"/>
    </xf>
    <xf numFmtId="0" fontId="0" fillId="0" borderId="0" xfId="0" applyAlignment="1">
      <alignment horizont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horizontal="center" wrapText="1"/>
    </xf>
    <xf numFmtId="2" fontId="2" fillId="7"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0" fillId="6" borderId="16" xfId="0" applyFont="1" applyFill="1" applyBorder="1" applyAlignment="1">
      <alignment horizontal="center" wrapText="1"/>
    </xf>
    <xf numFmtId="0" fontId="10" fillId="6" borderId="17" xfId="0" applyFont="1" applyFill="1" applyBorder="1" applyAlignment="1">
      <alignment horizontal="center" wrapText="1"/>
    </xf>
    <xf numFmtId="0" fontId="10" fillId="6" borderId="18" xfId="0" applyFont="1" applyFill="1" applyBorder="1" applyAlignment="1">
      <alignment horizontal="center" wrapText="1"/>
    </xf>
    <xf numFmtId="0" fontId="10" fillId="6" borderId="19" xfId="0" applyFont="1" applyFill="1" applyBorder="1" applyAlignment="1">
      <alignment horizontal="center" wrapText="1"/>
    </xf>
    <xf numFmtId="0" fontId="10" fillId="6" borderId="20" xfId="0" applyFont="1" applyFill="1" applyBorder="1" applyAlignment="1">
      <alignment horizontal="center" wrapText="1"/>
    </xf>
    <xf numFmtId="0" fontId="10" fillId="6" borderId="21" xfId="0" applyFont="1" applyFill="1" applyBorder="1" applyAlignment="1">
      <alignment horizontal="center" wrapText="1"/>
    </xf>
    <xf numFmtId="0" fontId="10" fillId="8" borderId="1" xfId="0" applyFont="1" applyFill="1" applyBorder="1" applyAlignment="1">
      <alignment horizontal="center" wrapText="1"/>
    </xf>
    <xf numFmtId="0" fontId="11" fillId="6" borderId="1"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15" xfId="0" applyFont="1" applyFill="1" applyBorder="1" applyAlignment="1">
      <alignment horizontal="center" vertical="center" wrapText="1"/>
    </xf>
    <xf numFmtId="0" fontId="10" fillId="6" borderId="1" xfId="0" applyFont="1" applyFill="1" applyBorder="1" applyAlignment="1">
      <alignment horizontal="center" wrapText="1"/>
    </xf>
    <xf numFmtId="0" fontId="4" fillId="2" borderId="1" xfId="0" applyFont="1" applyFill="1" applyBorder="1" applyAlignment="1">
      <alignment horizontal="center" wrapText="1"/>
    </xf>
    <xf numFmtId="0" fontId="5" fillId="2" borderId="1" xfId="0" applyFont="1" applyFill="1" applyBorder="1" applyAlignment="1">
      <alignment horizontal="center" wrapText="1"/>
    </xf>
  </cellXfs>
  <cellStyles count="4">
    <cellStyle name="Moneda" xfId="1" builtinId="4"/>
    <cellStyle name="Normal" xfId="0" builtinId="0"/>
    <cellStyle name="Normal 2 2" xfId="3" xr:uid="{00000000-0005-0000-0000-000002000000}"/>
    <cellStyle name="Porcentaje" xfId="2" builtinId="5"/>
  </cellStyles>
  <dxfs count="20">
    <dxf>
      <font>
        <color theme="9" tint="-0.499984740745262"/>
      </font>
      <fill>
        <patternFill>
          <bgColor theme="9" tint="0.79998168889431442"/>
        </patternFill>
      </fill>
    </dxf>
    <dxf>
      <font>
        <color rgb="FFFF0000"/>
      </font>
      <fill>
        <patternFill>
          <bgColor theme="5" tint="0.79998168889431442"/>
        </patternFill>
      </fill>
    </dxf>
    <dxf>
      <font>
        <color rgb="FF9C0006"/>
      </font>
      <fill>
        <patternFill>
          <bgColor rgb="FFFFC7CE"/>
        </patternFill>
      </fill>
    </dxf>
    <dxf>
      <font>
        <color rgb="FF9C0006"/>
      </font>
      <fill>
        <patternFill>
          <bgColor rgb="FFFFC7CE"/>
        </patternFill>
      </fill>
    </dxf>
    <dxf>
      <font>
        <color rgb="FFFF0000"/>
      </font>
      <fill>
        <patternFill patternType="solid">
          <bgColor theme="5" tint="0.79998168889431442"/>
        </patternFill>
      </fill>
    </dxf>
    <dxf>
      <font>
        <color theme="9" tint="-0.499984740745262"/>
      </font>
      <fill>
        <patternFill patternType="solid">
          <bgColor theme="9" tint="0.79998168889431442"/>
        </patternFill>
      </fill>
    </dxf>
    <dxf>
      <font>
        <color rgb="FF9C0006"/>
      </font>
      <fill>
        <patternFill>
          <bgColor rgb="FFFFC7CE"/>
        </patternFill>
      </fill>
    </dxf>
    <dxf>
      <font>
        <color rgb="FF006100"/>
      </font>
      <fill>
        <patternFill>
          <bgColor rgb="FFC6EFCE"/>
        </patternFill>
      </fill>
    </dxf>
    <dxf>
      <fill>
        <patternFill>
          <bgColor theme="9" tint="0.59996337778862885"/>
        </patternFill>
      </fill>
    </dxf>
    <dxf>
      <fill>
        <patternFill>
          <bgColor theme="9" tint="0.59996337778862885"/>
        </patternFill>
      </fill>
    </dxf>
    <dxf>
      <font>
        <color theme="9" tint="-0.499984740745262"/>
      </font>
      <fill>
        <patternFill patternType="solid">
          <bgColor theme="9" tint="0.79998168889431442"/>
        </patternFill>
      </fill>
    </dxf>
    <dxf>
      <font>
        <color rgb="FFFF0000"/>
      </font>
      <fill>
        <patternFill patternType="solid">
          <bgColor theme="5" tint="0.79998168889431442"/>
        </patternFill>
      </fill>
    </dxf>
    <dxf>
      <font>
        <color theme="9" tint="-0.499984740745262"/>
      </font>
      <fill>
        <patternFill patternType="solid">
          <bgColor theme="9" tint="0.79998168889431442"/>
        </patternFill>
      </fill>
    </dxf>
    <dxf>
      <font>
        <color rgb="FFFF0000"/>
      </font>
      <fill>
        <patternFill patternType="solid">
          <bgColor theme="5" tint="0.79998168889431442"/>
        </patternFill>
      </fill>
    </dxf>
    <dxf>
      <font>
        <color theme="9" tint="-0.499984740745262"/>
      </font>
      <fill>
        <patternFill patternType="solid">
          <bgColor theme="9" tint="0.79998168889431442"/>
        </patternFill>
      </fill>
    </dxf>
    <dxf>
      <font>
        <color rgb="FFFF0000"/>
      </font>
      <fill>
        <patternFill patternType="solid">
          <bgColor theme="5" tint="0.79998168889431442"/>
        </patternFill>
      </fill>
    </dxf>
    <dxf>
      <font>
        <color theme="9" tint="-0.499984740745262"/>
      </font>
      <fill>
        <patternFill patternType="solid">
          <bgColor theme="9" tint="0.79998168889431442"/>
        </patternFill>
      </fill>
    </dxf>
    <dxf>
      <font>
        <color rgb="FFFF0000"/>
      </font>
      <fill>
        <patternFill patternType="solid">
          <bgColor theme="5" tint="0.79998168889431442"/>
        </patternFill>
      </fill>
    </dxf>
    <dxf>
      <font>
        <color theme="9" tint="-0.499984740745262"/>
      </font>
      <fill>
        <patternFill patternType="solid">
          <bgColor theme="9" tint="0.79998168889431442"/>
        </patternFill>
      </fill>
    </dxf>
    <dxf>
      <font>
        <color rgb="FFFF0000"/>
      </font>
      <fill>
        <patternFill patternType="solid">
          <bgColor theme="5" tint="0.79998168889431442"/>
        </patternFill>
      </fill>
    </dxf>
  </dxfs>
  <tableStyles count="0" defaultTableStyle="TableStyleMedium2" defaultPivotStyle="PivotStyleLight16"/>
  <colors>
    <mruColors>
      <color rgb="FFFFA7A7"/>
      <color rgb="FFFF8B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A1:F47"/>
  <sheetViews>
    <sheetView zoomScale="70" zoomScaleNormal="70" workbookViewId="0">
      <selection activeCell="B35" sqref="B35"/>
    </sheetView>
  </sheetViews>
  <sheetFormatPr baseColWidth="10" defaultColWidth="11.42578125" defaultRowHeight="15.75" x14ac:dyDescent="0.25"/>
  <cols>
    <col min="1" max="1" width="13.7109375" style="7" bestFit="1" customWidth="1"/>
    <col min="2" max="2" width="118" style="7" customWidth="1"/>
    <col min="3" max="3" width="11.5703125" style="7" bestFit="1" customWidth="1"/>
    <col min="4" max="4" width="11.42578125" style="7"/>
    <col min="5" max="5" width="11.5703125" style="7" bestFit="1" customWidth="1"/>
    <col min="6" max="6" width="12.42578125" style="7" bestFit="1" customWidth="1"/>
    <col min="7" max="16384" width="11.42578125" style="7"/>
  </cols>
  <sheetData>
    <row r="1" spans="1:6" ht="31.5" x14ac:dyDescent="0.25">
      <c r="A1" s="5" t="s">
        <v>0</v>
      </c>
      <c r="B1" s="6" t="s">
        <v>44</v>
      </c>
    </row>
    <row r="2" spans="1:6" ht="47.25" x14ac:dyDescent="0.25">
      <c r="A2" s="5" t="s">
        <v>1</v>
      </c>
      <c r="B2" s="8" t="s">
        <v>45</v>
      </c>
    </row>
    <row r="3" spans="1:6" x14ac:dyDescent="0.25">
      <c r="A3" s="5" t="s">
        <v>2</v>
      </c>
      <c r="B3" s="6" t="s">
        <v>46</v>
      </c>
    </row>
    <row r="4" spans="1:6" ht="47.25" hidden="1" x14ac:dyDescent="0.25">
      <c r="A4" s="5" t="s">
        <v>3</v>
      </c>
      <c r="B4" s="2"/>
    </row>
    <row r="5" spans="1:6" ht="78.75" x14ac:dyDescent="0.25">
      <c r="A5" s="5" t="s">
        <v>4</v>
      </c>
      <c r="B5" s="2" t="s">
        <v>48</v>
      </c>
      <c r="C5" s="7">
        <f>4181.44/2</f>
        <v>2090.7199999999998</v>
      </c>
    </row>
    <row r="6" spans="1:6" ht="47.25" x14ac:dyDescent="0.25">
      <c r="A6" s="5" t="s">
        <v>5</v>
      </c>
      <c r="B6" s="6" t="s">
        <v>47</v>
      </c>
    </row>
    <row r="7" spans="1:6" ht="31.5" hidden="1" x14ac:dyDescent="0.25">
      <c r="A7" s="5" t="s">
        <v>6</v>
      </c>
      <c r="B7" s="2" t="s">
        <v>53</v>
      </c>
    </row>
    <row r="8" spans="1:6" ht="31.5" x14ac:dyDescent="0.25">
      <c r="A8" s="5" t="s">
        <v>7</v>
      </c>
      <c r="B8" s="9">
        <v>3700000000</v>
      </c>
    </row>
    <row r="9" spans="1:6" ht="47.25" x14ac:dyDescent="0.25">
      <c r="A9" s="5" t="s">
        <v>8</v>
      </c>
      <c r="B9" s="10">
        <f>B8/F47</f>
        <v>2846.1538461538462</v>
      </c>
    </row>
    <row r="10" spans="1:6" ht="16.5" thickBot="1" x14ac:dyDescent="0.3"/>
    <row r="11" spans="1:6" ht="48" thickBot="1" x14ac:dyDescent="0.3">
      <c r="E11" s="11" t="s">
        <v>9</v>
      </c>
      <c r="F11" s="12" t="s">
        <v>10</v>
      </c>
    </row>
    <row r="12" spans="1:6" x14ac:dyDescent="0.25">
      <c r="E12" s="13">
        <v>1989</v>
      </c>
      <c r="F12" s="14">
        <v>32560</v>
      </c>
    </row>
    <row r="13" spans="1:6" x14ac:dyDescent="0.25">
      <c r="E13" s="13">
        <v>1990</v>
      </c>
      <c r="F13" s="14">
        <v>41025</v>
      </c>
    </row>
    <row r="14" spans="1:6" x14ac:dyDescent="0.25">
      <c r="E14" s="13">
        <v>1991</v>
      </c>
      <c r="F14" s="14">
        <v>51720</v>
      </c>
    </row>
    <row r="15" spans="1:6" x14ac:dyDescent="0.25">
      <c r="E15" s="15">
        <v>1992</v>
      </c>
      <c r="F15" s="16">
        <v>65190</v>
      </c>
    </row>
    <row r="16" spans="1:6" x14ac:dyDescent="0.25">
      <c r="E16" s="15">
        <v>1993</v>
      </c>
      <c r="F16" s="16">
        <v>81510</v>
      </c>
    </row>
    <row r="17" spans="5:6" x14ac:dyDescent="0.25">
      <c r="E17" s="15">
        <v>1994</v>
      </c>
      <c r="F17" s="16">
        <v>98700</v>
      </c>
    </row>
    <row r="18" spans="5:6" x14ac:dyDescent="0.25">
      <c r="E18" s="15">
        <v>1995</v>
      </c>
      <c r="F18" s="16">
        <v>118933</v>
      </c>
    </row>
    <row r="19" spans="5:6" x14ac:dyDescent="0.25">
      <c r="E19" s="15">
        <v>1996</v>
      </c>
      <c r="F19" s="16">
        <v>142125</v>
      </c>
    </row>
    <row r="20" spans="5:6" x14ac:dyDescent="0.25">
      <c r="E20" s="15">
        <v>1997</v>
      </c>
      <c r="F20" s="16">
        <v>172005</v>
      </c>
    </row>
    <row r="21" spans="5:6" x14ac:dyDescent="0.25">
      <c r="E21" s="17">
        <v>1998</v>
      </c>
      <c r="F21" s="18">
        <v>203826</v>
      </c>
    </row>
    <row r="22" spans="5:6" x14ac:dyDescent="0.25">
      <c r="E22" s="17">
        <v>1999</v>
      </c>
      <c r="F22" s="18">
        <v>236460</v>
      </c>
    </row>
    <row r="23" spans="5:6" x14ac:dyDescent="0.25">
      <c r="E23" s="17">
        <v>2000</v>
      </c>
      <c r="F23" s="18">
        <v>260100</v>
      </c>
    </row>
    <row r="24" spans="5:6" x14ac:dyDescent="0.25">
      <c r="E24" s="17">
        <v>2001</v>
      </c>
      <c r="F24" s="18">
        <v>286000</v>
      </c>
    </row>
    <row r="25" spans="5:6" x14ac:dyDescent="0.25">
      <c r="E25" s="17">
        <v>2002</v>
      </c>
      <c r="F25" s="18">
        <v>309000</v>
      </c>
    </row>
    <row r="26" spans="5:6" x14ac:dyDescent="0.25">
      <c r="E26" s="17">
        <v>2003</v>
      </c>
      <c r="F26" s="18">
        <v>332000</v>
      </c>
    </row>
    <row r="27" spans="5:6" x14ac:dyDescent="0.25">
      <c r="E27" s="17">
        <v>2004</v>
      </c>
      <c r="F27" s="18">
        <v>358000</v>
      </c>
    </row>
    <row r="28" spans="5:6" x14ac:dyDescent="0.25">
      <c r="E28" s="17">
        <v>2005</v>
      </c>
      <c r="F28" s="18">
        <v>381500</v>
      </c>
    </row>
    <row r="29" spans="5:6" x14ac:dyDescent="0.25">
      <c r="E29" s="17">
        <v>2006</v>
      </c>
      <c r="F29" s="18">
        <v>408000</v>
      </c>
    </row>
    <row r="30" spans="5:6" x14ac:dyDescent="0.25">
      <c r="E30" s="17">
        <v>2007</v>
      </c>
      <c r="F30" s="18">
        <v>433700</v>
      </c>
    </row>
    <row r="31" spans="5:6" x14ac:dyDescent="0.25">
      <c r="E31" s="17">
        <v>2008</v>
      </c>
      <c r="F31" s="18">
        <v>461500</v>
      </c>
    </row>
    <row r="32" spans="5:6" x14ac:dyDescent="0.25">
      <c r="E32" s="17">
        <v>2009</v>
      </c>
      <c r="F32" s="18">
        <v>496900</v>
      </c>
    </row>
    <row r="33" spans="5:6" x14ac:dyDescent="0.25">
      <c r="E33" s="17">
        <v>2010</v>
      </c>
      <c r="F33" s="18">
        <v>515000</v>
      </c>
    </row>
    <row r="34" spans="5:6" x14ac:dyDescent="0.25">
      <c r="E34" s="17">
        <v>2011</v>
      </c>
      <c r="F34" s="18">
        <v>535600</v>
      </c>
    </row>
    <row r="35" spans="5:6" x14ac:dyDescent="0.25">
      <c r="E35" s="17">
        <v>2012</v>
      </c>
      <c r="F35" s="18">
        <v>566700</v>
      </c>
    </row>
    <row r="36" spans="5:6" x14ac:dyDescent="0.25">
      <c r="E36" s="17">
        <v>2013</v>
      </c>
      <c r="F36" s="18">
        <v>589500</v>
      </c>
    </row>
    <row r="37" spans="5:6" x14ac:dyDescent="0.25">
      <c r="E37" s="17">
        <v>2014</v>
      </c>
      <c r="F37" s="18">
        <v>616000</v>
      </c>
    </row>
    <row r="38" spans="5:6" x14ac:dyDescent="0.25">
      <c r="E38" s="17">
        <v>2015</v>
      </c>
      <c r="F38" s="18">
        <v>644350</v>
      </c>
    </row>
    <row r="39" spans="5:6" x14ac:dyDescent="0.25">
      <c r="E39" s="17">
        <v>2016</v>
      </c>
      <c r="F39" s="18">
        <v>689455</v>
      </c>
    </row>
    <row r="40" spans="5:6" x14ac:dyDescent="0.25">
      <c r="E40" s="17">
        <v>2017</v>
      </c>
      <c r="F40" s="18">
        <v>737717</v>
      </c>
    </row>
    <row r="41" spans="5:6" x14ac:dyDescent="0.25">
      <c r="E41" s="17">
        <v>2018</v>
      </c>
      <c r="F41" s="18">
        <v>781242</v>
      </c>
    </row>
    <row r="42" spans="5:6" x14ac:dyDescent="0.25">
      <c r="E42" s="17">
        <v>2019</v>
      </c>
      <c r="F42" s="18">
        <v>828116</v>
      </c>
    </row>
    <row r="43" spans="5:6" x14ac:dyDescent="0.25">
      <c r="E43" s="17">
        <v>2020</v>
      </c>
      <c r="F43" s="18">
        <v>877803</v>
      </c>
    </row>
    <row r="44" spans="5:6" x14ac:dyDescent="0.25">
      <c r="E44" s="19">
        <v>2021</v>
      </c>
      <c r="F44" s="20">
        <v>908526</v>
      </c>
    </row>
    <row r="45" spans="5:6" x14ac:dyDescent="0.25">
      <c r="E45" s="17">
        <v>2022</v>
      </c>
      <c r="F45" s="17">
        <v>1000000</v>
      </c>
    </row>
    <row r="46" spans="5:6" x14ac:dyDescent="0.25">
      <c r="E46" s="17">
        <v>2023</v>
      </c>
      <c r="F46" s="17">
        <v>1160000</v>
      </c>
    </row>
    <row r="47" spans="5:6" ht="16.5" thickBot="1" x14ac:dyDescent="0.3">
      <c r="E47" s="21">
        <v>2024</v>
      </c>
      <c r="F47" s="22">
        <v>1300000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1:G6"/>
  <sheetViews>
    <sheetView workbookViewId="0">
      <selection activeCell="B8" sqref="B8"/>
    </sheetView>
  </sheetViews>
  <sheetFormatPr baseColWidth="10" defaultColWidth="11.42578125" defaultRowHeight="15" x14ac:dyDescent="0.25"/>
  <cols>
    <col min="1" max="1" width="13.42578125" style="4" customWidth="1"/>
    <col min="2" max="2" width="64.7109375" style="4" bestFit="1" customWidth="1"/>
    <col min="3" max="3" width="43.42578125" style="4" bestFit="1" customWidth="1"/>
    <col min="4" max="4" width="40.5703125" style="4" bestFit="1" customWidth="1"/>
    <col min="5" max="5" width="56.28515625" style="4" bestFit="1" customWidth="1"/>
    <col min="6" max="6" width="61.5703125" style="4" bestFit="1" customWidth="1"/>
    <col min="7" max="7" width="32.85546875" style="4" bestFit="1" customWidth="1"/>
    <col min="8" max="16384" width="11.42578125" style="4"/>
  </cols>
  <sheetData>
    <row r="1" spans="1:7" ht="26.25" customHeight="1" x14ac:dyDescent="0.4">
      <c r="A1" s="74" t="s">
        <v>11</v>
      </c>
      <c r="B1" s="75"/>
      <c r="C1" s="75"/>
      <c r="D1" s="75"/>
      <c r="E1" s="75"/>
      <c r="F1" s="75"/>
      <c r="G1" s="76"/>
    </row>
    <row r="2" spans="1:7" ht="26.25" customHeight="1" x14ac:dyDescent="0.4">
      <c r="A2" s="77" t="s">
        <v>43</v>
      </c>
      <c r="B2" s="78"/>
      <c r="C2" s="78"/>
      <c r="D2" s="78"/>
      <c r="E2" s="78"/>
      <c r="F2" s="78"/>
      <c r="G2" s="79"/>
    </row>
    <row r="3" spans="1:7" ht="32.25" thickBot="1" x14ac:dyDescent="0.3">
      <c r="A3" s="26" t="s">
        <v>12</v>
      </c>
      <c r="B3" s="23" t="s">
        <v>13</v>
      </c>
      <c r="C3" s="23" t="s">
        <v>14</v>
      </c>
      <c r="D3" s="23" t="s">
        <v>15</v>
      </c>
      <c r="E3" s="23" t="s">
        <v>16</v>
      </c>
      <c r="F3" s="23" t="s">
        <v>17</v>
      </c>
      <c r="G3" s="24" t="s">
        <v>18</v>
      </c>
    </row>
    <row r="4" spans="1:7" ht="15.75" x14ac:dyDescent="0.25">
      <c r="A4" s="50">
        <v>1</v>
      </c>
      <c r="B4" s="51" t="s">
        <v>54</v>
      </c>
      <c r="C4" s="51" t="s">
        <v>55</v>
      </c>
      <c r="D4" s="51" t="s">
        <v>56</v>
      </c>
      <c r="E4" s="51"/>
      <c r="F4" s="51"/>
      <c r="G4" s="52"/>
    </row>
    <row r="5" spans="1:7" ht="16.5" thickBot="1" x14ac:dyDescent="0.3">
      <c r="A5" s="53">
        <v>2</v>
      </c>
      <c r="B5" s="6" t="s">
        <v>57</v>
      </c>
      <c r="C5" s="6" t="s">
        <v>58</v>
      </c>
      <c r="D5" s="6" t="s">
        <v>56</v>
      </c>
      <c r="E5" s="25"/>
      <c r="F5" s="25"/>
      <c r="G5" s="54"/>
    </row>
    <row r="6" spans="1:7" ht="15.75" x14ac:dyDescent="0.25">
      <c r="A6" s="53">
        <v>3</v>
      </c>
      <c r="B6" s="6" t="s">
        <v>59</v>
      </c>
      <c r="C6" s="6" t="s">
        <v>60</v>
      </c>
      <c r="D6" s="6" t="s">
        <v>61</v>
      </c>
      <c r="E6" s="51" t="s">
        <v>62</v>
      </c>
      <c r="F6" s="51" t="s">
        <v>63</v>
      </c>
      <c r="G6" s="54"/>
    </row>
  </sheetData>
  <mergeCells count="2">
    <mergeCell ref="A1:G1"/>
    <mergeCell ref="A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1:O49"/>
  <sheetViews>
    <sheetView zoomScale="85" zoomScaleNormal="85" workbookViewId="0">
      <pane ySplit="3" topLeftCell="A45" activePane="bottomLeft" state="frozen"/>
      <selection pane="bottomLeft" activeCell="A16" sqref="A16:F16"/>
    </sheetView>
  </sheetViews>
  <sheetFormatPr baseColWidth="10" defaultColWidth="11.42578125" defaultRowHeight="15" x14ac:dyDescent="0.25"/>
  <cols>
    <col min="1" max="1" width="71.7109375" style="32" customWidth="1"/>
    <col min="2" max="2" width="31.5703125" style="32" customWidth="1"/>
    <col min="3" max="3" width="29.7109375" style="28" customWidth="1"/>
    <col min="4" max="4" width="20.85546875" style="32" bestFit="1" customWidth="1"/>
    <col min="5" max="5" width="19" style="33" bestFit="1" customWidth="1"/>
    <col min="6" max="6" width="11.85546875" style="34" bestFit="1" customWidth="1"/>
    <col min="7" max="7" width="14.42578125" style="32" bestFit="1" customWidth="1"/>
    <col min="8" max="8" width="26" style="32" customWidth="1"/>
    <col min="9" max="9" width="16.85546875" style="32" bestFit="1" customWidth="1"/>
    <col min="10" max="10" width="59.28515625" style="32" customWidth="1"/>
    <col min="11" max="13" width="11.42578125" style="4"/>
    <col min="14" max="16" width="0" style="4" hidden="1" customWidth="1"/>
    <col min="17" max="16384" width="11.42578125" style="4"/>
  </cols>
  <sheetData>
    <row r="1" spans="1:15" ht="26.25" customHeight="1" x14ac:dyDescent="0.4">
      <c r="A1" s="80" t="s">
        <v>11</v>
      </c>
      <c r="B1" s="80"/>
      <c r="C1" s="80"/>
      <c r="D1" s="80"/>
      <c r="E1" s="80"/>
      <c r="F1" s="80"/>
      <c r="G1" s="80"/>
      <c r="H1" s="80"/>
      <c r="I1" s="80"/>
      <c r="J1" s="80"/>
    </row>
    <row r="2" spans="1:15" ht="26.25" customHeight="1" x14ac:dyDescent="0.4">
      <c r="A2" s="80" t="s">
        <v>43</v>
      </c>
      <c r="B2" s="80"/>
      <c r="C2" s="80"/>
      <c r="D2" s="80"/>
      <c r="E2" s="80"/>
      <c r="F2" s="80"/>
      <c r="G2" s="80"/>
      <c r="H2" s="80"/>
      <c r="I2" s="80"/>
      <c r="J2" s="80"/>
    </row>
    <row r="3" spans="1:15" ht="26.25" customHeight="1" x14ac:dyDescent="0.4">
      <c r="A3" s="80" t="s">
        <v>42</v>
      </c>
      <c r="B3" s="80"/>
      <c r="C3" s="80"/>
      <c r="D3" s="80"/>
      <c r="E3" s="80"/>
      <c r="F3" s="80"/>
      <c r="G3" s="80"/>
      <c r="H3" s="80"/>
      <c r="I3" s="80"/>
      <c r="J3" s="80"/>
    </row>
    <row r="5" spans="1:15" x14ac:dyDescent="0.25">
      <c r="A5" s="49" t="s">
        <v>12</v>
      </c>
      <c r="B5" s="35">
        <v>1</v>
      </c>
      <c r="O5" s="4" t="s">
        <v>19</v>
      </c>
    </row>
    <row r="6" spans="1:15" x14ac:dyDescent="0.25">
      <c r="A6" s="49" t="s">
        <v>8</v>
      </c>
      <c r="B6" s="30">
        <f>'Condiciones Generales'!$B$9</f>
        <v>2846.1538461538462</v>
      </c>
      <c r="O6" s="4" t="s">
        <v>20</v>
      </c>
    </row>
    <row r="7" spans="1:15" x14ac:dyDescent="0.25">
      <c r="A7" s="49" t="s">
        <v>21</v>
      </c>
      <c r="B7" s="1">
        <v>1</v>
      </c>
    </row>
    <row r="8" spans="1:15" x14ac:dyDescent="0.25">
      <c r="A8" s="49" t="s">
        <v>22</v>
      </c>
      <c r="B8" s="31">
        <v>1</v>
      </c>
    </row>
    <row r="9" spans="1:15" x14ac:dyDescent="0.25">
      <c r="A9" s="49" t="s">
        <v>23</v>
      </c>
      <c r="B9" s="30">
        <f>$B$6*B8</f>
        <v>2846.1538461538462</v>
      </c>
    </row>
    <row r="10" spans="1:15" x14ac:dyDescent="0.25">
      <c r="A10" s="49" t="s">
        <v>24</v>
      </c>
      <c r="B10" s="36">
        <v>45643</v>
      </c>
    </row>
    <row r="11" spans="1:15" x14ac:dyDescent="0.25">
      <c r="A11" s="49" t="s">
        <v>25</v>
      </c>
      <c r="B11" s="1" t="str">
        <f>IF(G16&gt;B9,"Cumple","No Cumple")</f>
        <v>No Cumple</v>
      </c>
    </row>
    <row r="12" spans="1:15" x14ac:dyDescent="0.25">
      <c r="A12" s="81" t="str">
        <f>VLOOKUP(B5,'Lista de Oferentes'!$A$4:$B$6,2,FALSE)</f>
        <v xml:space="preserve">SVB INFRAESTRUCTURA S.A.S </v>
      </c>
      <c r="B12" s="81"/>
      <c r="C12" s="81"/>
      <c r="D12" s="81"/>
      <c r="E12" s="81"/>
      <c r="F12" s="81"/>
      <c r="G12" s="81"/>
      <c r="H12" s="81"/>
      <c r="I12" s="81"/>
      <c r="J12" s="81"/>
    </row>
    <row r="13" spans="1:15" ht="45" x14ac:dyDescent="0.25">
      <c r="A13" s="41" t="s">
        <v>26</v>
      </c>
      <c r="B13" s="41" t="s">
        <v>27</v>
      </c>
      <c r="C13" s="42" t="s">
        <v>28</v>
      </c>
      <c r="D13" s="41" t="s">
        <v>29</v>
      </c>
      <c r="E13" s="43" t="s">
        <v>30</v>
      </c>
      <c r="F13" s="44" t="s">
        <v>31</v>
      </c>
      <c r="G13" s="41" t="s">
        <v>32</v>
      </c>
      <c r="H13" s="41" t="s">
        <v>49</v>
      </c>
      <c r="I13" s="41" t="s">
        <v>52</v>
      </c>
      <c r="J13" s="41" t="s">
        <v>34</v>
      </c>
    </row>
    <row r="14" spans="1:15" x14ac:dyDescent="0.25">
      <c r="A14" s="45" t="str">
        <f>VLOOKUP(B5,'Lista de Oferentes'!$A$4:$G$6,2,FALSE)</f>
        <v xml:space="preserve">SVB INFRAESTRUCTURA S.A.S </v>
      </c>
      <c r="B14" s="45"/>
      <c r="C14" s="46"/>
      <c r="D14" s="45"/>
      <c r="E14" s="47"/>
      <c r="F14" s="48"/>
      <c r="G14" s="41"/>
      <c r="H14" s="45"/>
      <c r="I14" s="45"/>
      <c r="J14" s="45"/>
    </row>
    <row r="15" spans="1:15" ht="409.5" customHeight="1" x14ac:dyDescent="0.25">
      <c r="A15" s="1" t="s">
        <v>64</v>
      </c>
      <c r="B15" s="59" t="s">
        <v>65</v>
      </c>
      <c r="C15" s="60">
        <f>76716925.4+114080404+804917052.8</f>
        <v>995714382.19999993</v>
      </c>
      <c r="D15" s="1">
        <v>2014</v>
      </c>
      <c r="E15" s="30">
        <f>C15/(VLOOKUP(D15,'Condiciones Generales'!$E$12:$F$47,2,FALSE))</f>
        <v>1616.4194516233765</v>
      </c>
      <c r="F15" s="31">
        <v>1</v>
      </c>
      <c r="G15" s="66">
        <f>E15*F15</f>
        <v>1616.4194516233765</v>
      </c>
      <c r="H15" s="1" t="s">
        <v>19</v>
      </c>
      <c r="I15" s="1" t="s">
        <v>20</v>
      </c>
      <c r="J15" s="1" t="s">
        <v>101</v>
      </c>
    </row>
    <row r="16" spans="1:15" x14ac:dyDescent="0.25">
      <c r="A16" s="82" t="s">
        <v>35</v>
      </c>
      <c r="B16" s="83"/>
      <c r="C16" s="83"/>
      <c r="D16" s="83"/>
      <c r="E16" s="83"/>
      <c r="F16" s="84"/>
      <c r="G16" s="38">
        <f>G15</f>
        <v>1616.4194516233765</v>
      </c>
      <c r="H16" s="82" t="s">
        <v>36</v>
      </c>
      <c r="I16" s="83"/>
      <c r="J16" s="35" t="s">
        <v>82</v>
      </c>
    </row>
    <row r="18" spans="1:10" x14ac:dyDescent="0.25">
      <c r="A18" s="49" t="s">
        <v>12</v>
      </c>
      <c r="B18" s="35">
        <f>B5+1</f>
        <v>2</v>
      </c>
    </row>
    <row r="19" spans="1:10" x14ac:dyDescent="0.25">
      <c r="A19" s="49" t="s">
        <v>8</v>
      </c>
      <c r="B19" s="30">
        <f>'Condiciones Generales'!$B$9</f>
        <v>2846.1538461538462</v>
      </c>
    </row>
    <row r="20" spans="1:10" x14ac:dyDescent="0.25">
      <c r="A20" s="49" t="s">
        <v>21</v>
      </c>
      <c r="B20" s="1">
        <v>4</v>
      </c>
    </row>
    <row r="21" spans="1:10" x14ac:dyDescent="0.25">
      <c r="A21" s="49" t="s">
        <v>22</v>
      </c>
      <c r="B21" s="31">
        <v>1</v>
      </c>
    </row>
    <row r="22" spans="1:10" x14ac:dyDescent="0.25">
      <c r="A22" s="49" t="s">
        <v>23</v>
      </c>
      <c r="B22" s="30">
        <f>$B$6*B21</f>
        <v>2846.1538461538462</v>
      </c>
    </row>
    <row r="23" spans="1:10" x14ac:dyDescent="0.25">
      <c r="A23" s="49" t="s">
        <v>24</v>
      </c>
      <c r="B23" s="36">
        <v>45643</v>
      </c>
    </row>
    <row r="24" spans="1:10" x14ac:dyDescent="0.25">
      <c r="A24" s="49" t="s">
        <v>25</v>
      </c>
      <c r="B24" s="1" t="str">
        <f>IF(G32&gt;B22,"Cumple","No Cumple")</f>
        <v>No Cumple</v>
      </c>
    </row>
    <row r="25" spans="1:10" x14ac:dyDescent="0.25">
      <c r="A25" s="81" t="str">
        <f>VLOOKUP(B18,'Lista de Oferentes'!$A$4:$B$6,2,FALSE)</f>
        <v xml:space="preserve">PAVIOBRAS S.A.S </v>
      </c>
      <c r="B25" s="81"/>
      <c r="C25" s="81"/>
      <c r="D25" s="81"/>
      <c r="E25" s="81"/>
      <c r="F25" s="81"/>
      <c r="G25" s="81"/>
      <c r="H25" s="81"/>
      <c r="I25" s="81"/>
      <c r="J25" s="81"/>
    </row>
    <row r="26" spans="1:10" ht="45" x14ac:dyDescent="0.25">
      <c r="A26" s="41" t="s">
        <v>26</v>
      </c>
      <c r="B26" s="41" t="s">
        <v>27</v>
      </c>
      <c r="C26" s="42" t="s">
        <v>28</v>
      </c>
      <c r="D26" s="41" t="s">
        <v>29</v>
      </c>
      <c r="E26" s="43" t="s">
        <v>30</v>
      </c>
      <c r="F26" s="44" t="s">
        <v>31</v>
      </c>
      <c r="G26" s="41" t="s">
        <v>32</v>
      </c>
      <c r="H26" s="41" t="s">
        <v>49</v>
      </c>
      <c r="I26" s="41" t="s">
        <v>52</v>
      </c>
      <c r="J26" s="41" t="s">
        <v>34</v>
      </c>
    </row>
    <row r="27" spans="1:10" ht="28.5" customHeight="1" x14ac:dyDescent="0.25">
      <c r="A27" s="45">
        <f>VLOOKUP(B18,'Lista de Oferentes'!$A$4:$G$6,5,FALSE)</f>
        <v>0</v>
      </c>
      <c r="B27" s="45"/>
      <c r="C27" s="46"/>
      <c r="D27" s="45"/>
      <c r="E27" s="47"/>
      <c r="F27" s="48"/>
      <c r="G27" s="41"/>
      <c r="H27" s="45"/>
      <c r="I27" s="45"/>
      <c r="J27" s="45"/>
    </row>
    <row r="28" spans="1:10" ht="152.25" customHeight="1" x14ac:dyDescent="0.25">
      <c r="A28" s="1" t="s">
        <v>67</v>
      </c>
      <c r="B28" s="68" t="s">
        <v>70</v>
      </c>
      <c r="C28" s="62">
        <v>2173840012</v>
      </c>
      <c r="D28" s="63">
        <v>2017</v>
      </c>
      <c r="E28" s="64">
        <f>C28/(VLOOKUP(D28,'Condiciones Generales'!$E$12:$F$47,2,FALSE))</f>
        <v>2946.7126445506883</v>
      </c>
      <c r="F28" s="65">
        <v>0.75</v>
      </c>
      <c r="G28" s="66">
        <v>0</v>
      </c>
      <c r="H28" s="63" t="s">
        <v>19</v>
      </c>
      <c r="I28" s="63" t="s">
        <v>20</v>
      </c>
      <c r="J28" s="1" t="s">
        <v>99</v>
      </c>
    </row>
    <row r="29" spans="1:10" ht="123" customHeight="1" x14ac:dyDescent="0.25">
      <c r="A29" s="1" t="s">
        <v>66</v>
      </c>
      <c r="B29" s="69" t="s">
        <v>70</v>
      </c>
      <c r="C29" s="62">
        <v>5001155380</v>
      </c>
      <c r="D29" s="63">
        <v>2020</v>
      </c>
      <c r="E29" s="64">
        <f>C29/(VLOOKUP(D29,'Condiciones Generales'!$E$12:$F$47,2,FALSE))</f>
        <v>5697.3550785312882</v>
      </c>
      <c r="F29" s="65">
        <v>1</v>
      </c>
      <c r="G29" s="66">
        <v>0</v>
      </c>
      <c r="H29" s="63" t="s">
        <v>19</v>
      </c>
      <c r="I29" s="63" t="s">
        <v>20</v>
      </c>
      <c r="J29" s="1" t="s">
        <v>99</v>
      </c>
    </row>
    <row r="30" spans="1:10" ht="131.25" customHeight="1" x14ac:dyDescent="0.25">
      <c r="A30" s="1" t="s">
        <v>68</v>
      </c>
      <c r="B30" s="63" t="s">
        <v>71</v>
      </c>
      <c r="C30" s="62">
        <v>1643735796</v>
      </c>
      <c r="D30" s="63">
        <v>2023</v>
      </c>
      <c r="E30" s="64">
        <f>C30/(VLOOKUP(D30,'Condiciones Generales'!$E$12:$F$47,2,FALSE))</f>
        <v>1417.0136172413793</v>
      </c>
      <c r="F30" s="65">
        <v>1</v>
      </c>
      <c r="G30" s="66">
        <f>E30*F30</f>
        <v>1417.0136172413793</v>
      </c>
      <c r="H30" s="63" t="s">
        <v>19</v>
      </c>
      <c r="I30" s="63" t="s">
        <v>19</v>
      </c>
      <c r="J30" s="61"/>
    </row>
    <row r="31" spans="1:10" ht="150.75" customHeight="1" x14ac:dyDescent="0.25">
      <c r="A31" s="1" t="s">
        <v>69</v>
      </c>
      <c r="B31" s="63" t="s">
        <v>72</v>
      </c>
      <c r="C31" s="62">
        <v>7830449589</v>
      </c>
      <c r="D31" s="63">
        <v>2023</v>
      </c>
      <c r="E31" s="64">
        <f>C31/(VLOOKUP(D31,'Condiciones Generales'!$E$12:$F$47,2,FALSE))</f>
        <v>6750.3875767241379</v>
      </c>
      <c r="F31" s="65">
        <v>0.5</v>
      </c>
      <c r="G31" s="66">
        <v>0</v>
      </c>
      <c r="H31" s="63" t="s">
        <v>19</v>
      </c>
      <c r="I31" s="63" t="s">
        <v>20</v>
      </c>
      <c r="J31" s="1" t="s">
        <v>98</v>
      </c>
    </row>
    <row r="32" spans="1:10" x14ac:dyDescent="0.25">
      <c r="A32" s="82" t="s">
        <v>35</v>
      </c>
      <c r="B32" s="83"/>
      <c r="C32" s="83"/>
      <c r="D32" s="83"/>
      <c r="E32" s="83"/>
      <c r="F32" s="84"/>
      <c r="G32" s="38">
        <f>SUM(G28:G31)</f>
        <v>1417.0136172413793</v>
      </c>
      <c r="H32" s="82" t="s">
        <v>36</v>
      </c>
      <c r="I32" s="83"/>
      <c r="J32" s="35" t="s">
        <v>20</v>
      </c>
    </row>
    <row r="34" spans="1:10" x14ac:dyDescent="0.25">
      <c r="A34" s="49" t="s">
        <v>12</v>
      </c>
      <c r="B34" s="35">
        <f>B18+1</f>
        <v>3</v>
      </c>
    </row>
    <row r="35" spans="1:10" x14ac:dyDescent="0.25">
      <c r="A35" s="49" t="s">
        <v>8</v>
      </c>
      <c r="B35" s="30">
        <f>'Condiciones Generales'!$B$9</f>
        <v>2846.1538461538462</v>
      </c>
    </row>
    <row r="36" spans="1:10" x14ac:dyDescent="0.25">
      <c r="A36" s="49" t="s">
        <v>21</v>
      </c>
      <c r="B36" s="1">
        <v>4</v>
      </c>
    </row>
    <row r="37" spans="1:10" x14ac:dyDescent="0.25">
      <c r="A37" s="49" t="s">
        <v>22</v>
      </c>
      <c r="B37" s="31">
        <v>1</v>
      </c>
    </row>
    <row r="38" spans="1:10" x14ac:dyDescent="0.25">
      <c r="A38" s="49" t="s">
        <v>23</v>
      </c>
      <c r="B38" s="30">
        <f>$B$6*B37</f>
        <v>2846.1538461538462</v>
      </c>
    </row>
    <row r="39" spans="1:10" x14ac:dyDescent="0.25">
      <c r="A39" s="49" t="s">
        <v>24</v>
      </c>
      <c r="B39" s="36">
        <v>45643</v>
      </c>
    </row>
    <row r="40" spans="1:10" x14ac:dyDescent="0.25">
      <c r="A40" s="49" t="s">
        <v>25</v>
      </c>
      <c r="B40" s="1" t="str">
        <f>IF(G49&gt;B38,"Cumple","No Cumple")</f>
        <v>No Cumple</v>
      </c>
    </row>
    <row r="41" spans="1:10" x14ac:dyDescent="0.25">
      <c r="A41" s="81" t="str">
        <f>VLOOKUP(B34,'Lista de Oferentes'!$A$4:$B$6,2,FALSE)</f>
        <v xml:space="preserve">CONSORCIO P&amp;S </v>
      </c>
      <c r="B41" s="81"/>
      <c r="C41" s="81"/>
      <c r="D41" s="81"/>
      <c r="E41" s="81"/>
      <c r="F41" s="81"/>
      <c r="G41" s="81"/>
      <c r="H41" s="81"/>
      <c r="I41" s="81"/>
      <c r="J41" s="81"/>
    </row>
    <row r="42" spans="1:10" ht="45" x14ac:dyDescent="0.25">
      <c r="A42" s="41" t="s">
        <v>26</v>
      </c>
      <c r="B42" s="41" t="s">
        <v>27</v>
      </c>
      <c r="C42" s="42" t="s">
        <v>28</v>
      </c>
      <c r="D42" s="41" t="s">
        <v>29</v>
      </c>
      <c r="E42" s="43" t="s">
        <v>30</v>
      </c>
      <c r="F42" s="44" t="s">
        <v>31</v>
      </c>
      <c r="G42" s="41" t="s">
        <v>32</v>
      </c>
      <c r="H42" s="41" t="s">
        <v>49</v>
      </c>
      <c r="I42" s="41" t="s">
        <v>33</v>
      </c>
      <c r="J42" s="41" t="s">
        <v>34</v>
      </c>
    </row>
    <row r="43" spans="1:10" x14ac:dyDescent="0.25">
      <c r="A43" s="45" t="str">
        <f>VLOOKUP(B34,'Lista de Oferentes'!$A$4:$G$6,5,FALSE)</f>
        <v>PLUSEL INGENIEROS SAS (40%)</v>
      </c>
      <c r="B43" s="45"/>
      <c r="C43" s="46"/>
      <c r="D43" s="45"/>
      <c r="E43" s="47"/>
      <c r="F43" s="48"/>
      <c r="G43" s="41"/>
      <c r="H43" s="45"/>
      <c r="I43" s="45"/>
      <c r="J43" s="45"/>
    </row>
    <row r="44" spans="1:10" ht="97.5" customHeight="1" x14ac:dyDescent="0.25">
      <c r="A44" s="70" t="s">
        <v>74</v>
      </c>
      <c r="B44" s="63" t="s">
        <v>78</v>
      </c>
      <c r="C44" s="29">
        <v>1137788147</v>
      </c>
      <c r="D44" s="1">
        <v>2022</v>
      </c>
      <c r="E44" s="30">
        <f>C44/(VLOOKUP(D44,'Condiciones Generales'!$E$12:$F$47,2,FALSE))</f>
        <v>1137.788147</v>
      </c>
      <c r="F44" s="31">
        <v>1</v>
      </c>
      <c r="G44" s="37">
        <f>E44*F44</f>
        <v>1137.788147</v>
      </c>
      <c r="H44" s="1" t="s">
        <v>19</v>
      </c>
      <c r="I44" s="1" t="s">
        <v>19</v>
      </c>
      <c r="J44" s="61"/>
    </row>
    <row r="45" spans="1:10" ht="120" x14ac:dyDescent="0.25">
      <c r="A45" s="69" t="s">
        <v>75</v>
      </c>
      <c r="B45" s="63" t="s">
        <v>78</v>
      </c>
      <c r="C45" s="29">
        <v>799994640</v>
      </c>
      <c r="D45" s="1">
        <v>2023</v>
      </c>
      <c r="E45" s="30">
        <f>C45/(VLOOKUP(D45,'Condiciones Generales'!$E$12:$F$47,2,FALSE))</f>
        <v>689.65055172413793</v>
      </c>
      <c r="F45" s="31">
        <v>1</v>
      </c>
      <c r="G45" s="37">
        <f>E45*F45</f>
        <v>689.65055172413793</v>
      </c>
      <c r="H45" s="1" t="s">
        <v>19</v>
      </c>
      <c r="I45" s="1" t="s">
        <v>19</v>
      </c>
      <c r="J45" s="1"/>
    </row>
    <row r="46" spans="1:10" x14ac:dyDescent="0.25">
      <c r="A46" s="45" t="str">
        <f>VLOOKUP(B34,'Lista de Oferentes'!$A$4:$G$6,6,FALSE)</f>
        <v>PLUTARCO LANDINEZ MARTINEZ (60%)</v>
      </c>
      <c r="B46" s="45"/>
      <c r="C46" s="46"/>
      <c r="D46" s="45"/>
      <c r="E46" s="71"/>
      <c r="F46" s="48"/>
      <c r="G46" s="41"/>
      <c r="H46" s="45"/>
      <c r="I46" s="45"/>
      <c r="J46" s="45"/>
    </row>
    <row r="47" spans="1:10" ht="103.5" customHeight="1" x14ac:dyDescent="0.25">
      <c r="A47" s="70" t="s">
        <v>76</v>
      </c>
      <c r="B47" s="1" t="s">
        <v>79</v>
      </c>
      <c r="C47" s="29">
        <v>519971428</v>
      </c>
      <c r="D47" s="1">
        <v>2020</v>
      </c>
      <c r="E47" s="30">
        <f>C47/(VLOOKUP(D47,'Condiciones Generales'!$E$12:$F$47,2,FALSE))</f>
        <v>592.35549206370911</v>
      </c>
      <c r="F47" s="31">
        <v>1</v>
      </c>
      <c r="G47" s="37">
        <v>0</v>
      </c>
      <c r="H47" s="1" t="s">
        <v>19</v>
      </c>
      <c r="I47" s="1" t="s">
        <v>20</v>
      </c>
      <c r="J47" s="1" t="s">
        <v>81</v>
      </c>
    </row>
    <row r="48" spans="1:10" ht="119.25" customHeight="1" x14ac:dyDescent="0.25">
      <c r="A48" s="67" t="s">
        <v>77</v>
      </c>
      <c r="B48" s="1" t="s">
        <v>79</v>
      </c>
      <c r="C48" s="29">
        <v>419999813</v>
      </c>
      <c r="D48" s="1">
        <v>2019</v>
      </c>
      <c r="E48" s="30">
        <f>C48/(VLOOKUP(D48,'Condiciones Generales'!$E$12:$F$47,2,FALSE))</f>
        <v>507.17509745011569</v>
      </c>
      <c r="F48" s="31">
        <v>1</v>
      </c>
      <c r="G48" s="37">
        <v>0</v>
      </c>
      <c r="H48" s="1" t="s">
        <v>19</v>
      </c>
      <c r="I48" s="1" t="s">
        <v>20</v>
      </c>
      <c r="J48" s="1" t="s">
        <v>81</v>
      </c>
    </row>
    <row r="49" spans="1:10" x14ac:dyDescent="0.25">
      <c r="A49" s="82" t="s">
        <v>35</v>
      </c>
      <c r="B49" s="83"/>
      <c r="C49" s="83"/>
      <c r="D49" s="83"/>
      <c r="E49" s="83"/>
      <c r="F49" s="84"/>
      <c r="G49" s="38">
        <f>G45+G47+G48+G44</f>
        <v>1827.4386987241378</v>
      </c>
      <c r="H49" s="82" t="s">
        <v>36</v>
      </c>
      <c r="I49" s="83"/>
      <c r="J49" s="35" t="s">
        <v>82</v>
      </c>
    </row>
  </sheetData>
  <mergeCells count="12">
    <mergeCell ref="A41:J41"/>
    <mergeCell ref="A49:F49"/>
    <mergeCell ref="H49:I49"/>
    <mergeCell ref="A12:J12"/>
    <mergeCell ref="H16:I16"/>
    <mergeCell ref="A16:F16"/>
    <mergeCell ref="A1:J1"/>
    <mergeCell ref="A2:J2"/>
    <mergeCell ref="A3:J3"/>
    <mergeCell ref="A25:J25"/>
    <mergeCell ref="A32:F32"/>
    <mergeCell ref="H32:I32"/>
  </mergeCells>
  <conditionalFormatting sqref="A28:A31">
    <cfRule type="containsText" dxfId="19" priority="10" operator="containsText" text="No Cumple">
      <formula>NOT(ISERROR(SEARCH("No Cumple",A28)))</formula>
    </cfRule>
    <cfRule type="containsText" dxfId="18" priority="11" operator="containsText" text="Cumple">
      <formula>NOT(ISERROR(SEARCH("Cumple",A28)))</formula>
    </cfRule>
  </conditionalFormatting>
  <conditionalFormatting sqref="A4:XFD14 A15 C15:I15 K15:XFD15 A16:XFD27 C28:XFD30 B31:XFD31 A32:XFD43 B44:XFD45 A46:D46 A49:XFD1048576">
    <cfRule type="containsText" dxfId="17" priority="26" operator="containsText" text="No Cumple">
      <formula>NOT(ISERROR(SEARCH("No Cumple",A4)))</formula>
    </cfRule>
    <cfRule type="containsText" dxfId="16" priority="27" operator="containsText" text="Cumple">
      <formula>NOT(ISERROR(SEARCH("Cumple",A4)))</formula>
    </cfRule>
  </conditionalFormatting>
  <conditionalFormatting sqref="B30">
    <cfRule type="containsText" dxfId="15" priority="8" operator="containsText" text="No Cumple">
      <formula>NOT(ISERROR(SEARCH("No Cumple",B30)))</formula>
    </cfRule>
    <cfRule type="containsText" dxfId="14" priority="9" operator="containsText" text="Cumple">
      <formula>NOT(ISERROR(SEARCH("Cumple",B30)))</formula>
    </cfRule>
  </conditionalFormatting>
  <conditionalFormatting sqref="B47:D48">
    <cfRule type="containsText" dxfId="13" priority="4" operator="containsText" text="No Cumple">
      <formula>NOT(ISERROR(SEARCH("No Cumple",B47)))</formula>
    </cfRule>
    <cfRule type="containsText" dxfId="12" priority="5" operator="containsText" text="Cumple">
      <formula>NOT(ISERROR(SEARCH("Cumple",B47)))</formula>
    </cfRule>
  </conditionalFormatting>
  <conditionalFormatting sqref="E46:XFD48">
    <cfRule type="containsText" dxfId="11" priority="1" operator="containsText" text="No Cumple">
      <formula>NOT(ISERROR(SEARCH("No Cumple",E46)))</formula>
    </cfRule>
    <cfRule type="containsText" dxfId="10" priority="2" operator="containsText" text="Cumple">
      <formula>NOT(ISERROR(SEARCH("Cumple",E46)))</formula>
    </cfRule>
  </conditionalFormatting>
  <conditionalFormatting sqref="J4:J14 J16:J47 J49:J1048576">
    <cfRule type="containsText" dxfId="9" priority="28" operator="containsText" text="&quot;Cumple&quot;">
      <formula>NOT(ISERROR(SEARCH("""Cumple""",J4)))</formula>
    </cfRule>
  </conditionalFormatting>
  <conditionalFormatting sqref="J48">
    <cfRule type="containsText" dxfId="8" priority="3" operator="containsText" text="&quot;Cumple&quot;">
      <formula>NOT(ISERROR(SEARCH("""Cumple""",J48)))</formula>
    </cfRule>
  </conditionalFormatting>
  <dataValidations count="1">
    <dataValidation type="list" allowBlank="1" showInputMessage="1" showErrorMessage="1" sqref="J16 J49 J32 H47:I48 H15:I15 H28:I31 H44:I45" xr:uid="{00000000-0002-0000-0200-000000000000}">
      <formula1>$O$5:$O$6</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79998168889431442"/>
  </sheetPr>
  <dimension ref="A1:R13"/>
  <sheetViews>
    <sheetView topLeftCell="F1" zoomScale="80" zoomScaleNormal="80" workbookViewId="0">
      <pane ySplit="5" topLeftCell="A7" activePane="bottomLeft" state="frozen"/>
      <selection pane="bottomLeft" activeCell="N15" sqref="N15"/>
    </sheetView>
  </sheetViews>
  <sheetFormatPr baseColWidth="10" defaultColWidth="11.42578125" defaultRowHeight="15.75" x14ac:dyDescent="0.25"/>
  <cols>
    <col min="1" max="1" width="17.42578125" style="7" bestFit="1" customWidth="1"/>
    <col min="2" max="2" width="64.7109375" style="7" bestFit="1" customWidth="1"/>
    <col min="3" max="3" width="16" style="27" customWidth="1"/>
    <col min="4" max="4" width="59.5703125" style="27" customWidth="1"/>
    <col min="5" max="5" width="56.85546875" style="27" customWidth="1"/>
    <col min="6" max="7" width="16" style="27" customWidth="1"/>
    <col min="8" max="8" width="23.5703125" style="27" customWidth="1"/>
    <col min="9" max="9" width="16" style="27" customWidth="1"/>
    <col min="10" max="10" width="39" style="27" customWidth="1"/>
    <col min="11" max="11" width="17" style="27" customWidth="1"/>
    <col min="12" max="12" width="35.42578125" style="27" customWidth="1"/>
    <col min="13" max="17" width="16" style="27" customWidth="1"/>
    <col min="18" max="18" width="49.5703125" style="27" customWidth="1"/>
    <col min="19" max="16384" width="11.42578125" style="7"/>
  </cols>
  <sheetData>
    <row r="1" spans="1:18" s="4" customFormat="1" ht="26.25" customHeight="1" x14ac:dyDescent="0.4">
      <c r="A1" s="85" t="s">
        <v>11</v>
      </c>
      <c r="B1" s="85"/>
      <c r="C1" s="85"/>
      <c r="D1" s="85"/>
      <c r="E1" s="85"/>
      <c r="F1" s="85"/>
      <c r="G1" s="85"/>
      <c r="H1" s="85"/>
      <c r="I1" s="85"/>
      <c r="J1" s="85"/>
      <c r="K1" s="85"/>
      <c r="L1" s="85"/>
      <c r="M1" s="85"/>
      <c r="N1" s="85"/>
      <c r="O1" s="85"/>
      <c r="P1" s="85"/>
      <c r="Q1" s="85"/>
      <c r="R1" s="85"/>
    </row>
    <row r="2" spans="1:18" s="4" customFormat="1" ht="26.25" customHeight="1" x14ac:dyDescent="0.4">
      <c r="A2" s="85" t="s">
        <v>43</v>
      </c>
      <c r="B2" s="85"/>
      <c r="C2" s="85"/>
      <c r="D2" s="85"/>
      <c r="E2" s="85"/>
      <c r="F2" s="85"/>
      <c r="G2" s="85"/>
      <c r="H2" s="85"/>
      <c r="I2" s="85"/>
      <c r="J2" s="85"/>
      <c r="K2" s="85"/>
      <c r="L2" s="85"/>
      <c r="M2" s="85"/>
      <c r="N2" s="85"/>
      <c r="O2" s="85"/>
      <c r="P2" s="85"/>
      <c r="Q2" s="85"/>
      <c r="R2" s="85"/>
    </row>
    <row r="3" spans="1:18" s="4" customFormat="1" ht="26.25" customHeight="1" x14ac:dyDescent="0.4">
      <c r="A3" s="85" t="s">
        <v>80</v>
      </c>
      <c r="B3" s="85"/>
      <c r="C3" s="85"/>
      <c r="D3" s="85"/>
      <c r="E3" s="85"/>
      <c r="F3" s="85"/>
      <c r="G3" s="85"/>
      <c r="H3" s="85"/>
      <c r="I3" s="85"/>
      <c r="J3" s="85"/>
      <c r="K3" s="85"/>
      <c r="L3" s="85"/>
      <c r="M3" s="85"/>
      <c r="N3" s="85"/>
      <c r="O3" s="85"/>
      <c r="P3" s="85"/>
      <c r="Q3" s="85"/>
      <c r="R3" s="85"/>
    </row>
    <row r="4" spans="1:18" x14ac:dyDescent="0.25">
      <c r="A4" s="57"/>
      <c r="B4" s="57"/>
      <c r="C4" s="58"/>
      <c r="D4" s="58"/>
      <c r="E4" s="58"/>
      <c r="F4" s="58"/>
      <c r="G4" s="58"/>
      <c r="H4" s="58"/>
      <c r="I4" s="58"/>
      <c r="J4" s="58"/>
      <c r="K4" s="58"/>
      <c r="L4" s="58"/>
      <c r="M4" s="58"/>
      <c r="N4" s="58"/>
      <c r="O4" s="58"/>
      <c r="P4" s="58"/>
      <c r="Q4" s="58"/>
      <c r="R4" s="58"/>
    </row>
    <row r="5" spans="1:18" ht="195" customHeight="1" x14ac:dyDescent="0.25">
      <c r="A5" s="55" t="s">
        <v>12</v>
      </c>
      <c r="B5" s="56" t="s">
        <v>13</v>
      </c>
      <c r="C5" s="56" t="s">
        <v>51</v>
      </c>
      <c r="D5" s="56" t="s">
        <v>83</v>
      </c>
      <c r="E5" s="56" t="s">
        <v>84</v>
      </c>
      <c r="F5" s="56" t="s">
        <v>85</v>
      </c>
      <c r="G5" s="56" t="s">
        <v>86</v>
      </c>
      <c r="H5" s="56" t="s">
        <v>87</v>
      </c>
      <c r="I5" s="56" t="s">
        <v>88</v>
      </c>
      <c r="J5" s="56" t="s">
        <v>89</v>
      </c>
      <c r="K5" s="56" t="s">
        <v>90</v>
      </c>
      <c r="L5" s="56" t="s">
        <v>91</v>
      </c>
      <c r="M5" s="56" t="s">
        <v>92</v>
      </c>
      <c r="N5" s="56" t="s">
        <v>93</v>
      </c>
      <c r="O5" s="56" t="s">
        <v>94</v>
      </c>
      <c r="P5" s="56" t="s">
        <v>95</v>
      </c>
      <c r="Q5" s="56" t="s">
        <v>73</v>
      </c>
      <c r="R5" s="56" t="s">
        <v>34</v>
      </c>
    </row>
    <row r="6" spans="1:18" ht="195" customHeight="1" x14ac:dyDescent="0.25">
      <c r="A6" s="6">
        <f>'Lista de Oferentes'!A4</f>
        <v>1</v>
      </c>
      <c r="B6" s="6" t="str">
        <f>'Lista de Oferentes'!B4</f>
        <v xml:space="preserve">SVB INFRAESTRUCTURA S.A.S </v>
      </c>
      <c r="C6" s="2" t="s">
        <v>20</v>
      </c>
      <c r="D6" s="2" t="s">
        <v>20</v>
      </c>
      <c r="E6" s="2" t="s">
        <v>19</v>
      </c>
      <c r="F6" s="2" t="s">
        <v>19</v>
      </c>
      <c r="G6" s="2" t="s">
        <v>19</v>
      </c>
      <c r="H6" s="2" t="s">
        <v>19</v>
      </c>
      <c r="I6" s="2" t="s">
        <v>19</v>
      </c>
      <c r="J6" s="2" t="s">
        <v>20</v>
      </c>
      <c r="K6" s="2" t="s">
        <v>20</v>
      </c>
      <c r="L6" s="2" t="s">
        <v>19</v>
      </c>
      <c r="M6" s="2" t="s">
        <v>19</v>
      </c>
      <c r="N6" s="2" t="s">
        <v>19</v>
      </c>
      <c r="O6" s="2" t="s">
        <v>19</v>
      </c>
      <c r="P6" s="2" t="s">
        <v>20</v>
      </c>
      <c r="Q6" s="2" t="s">
        <v>20</v>
      </c>
      <c r="R6" s="73" t="s">
        <v>100</v>
      </c>
    </row>
    <row r="7" spans="1:18" ht="153" customHeight="1" x14ac:dyDescent="0.25">
      <c r="A7" s="6">
        <f>'Lista de Oferentes'!A5</f>
        <v>2</v>
      </c>
      <c r="B7" s="6" t="str">
        <f>'Lista de Oferentes'!B5</f>
        <v xml:space="preserve">PAVIOBRAS S.A.S </v>
      </c>
      <c r="C7" s="2" t="s">
        <v>20</v>
      </c>
      <c r="D7" s="2" t="s">
        <v>20</v>
      </c>
      <c r="E7" s="2" t="s">
        <v>19</v>
      </c>
      <c r="F7" s="2" t="s">
        <v>19</v>
      </c>
      <c r="G7" s="2" t="s">
        <v>19</v>
      </c>
      <c r="H7" s="2" t="s">
        <v>19</v>
      </c>
      <c r="I7" s="2" t="s">
        <v>19</v>
      </c>
      <c r="J7" s="2" t="s">
        <v>20</v>
      </c>
      <c r="K7" s="2" t="s">
        <v>19</v>
      </c>
      <c r="L7" s="2" t="s">
        <v>19</v>
      </c>
      <c r="M7" s="2" t="s">
        <v>19</v>
      </c>
      <c r="N7" s="2" t="s">
        <v>19</v>
      </c>
      <c r="O7" s="2" t="s">
        <v>19</v>
      </c>
      <c r="P7" s="2" t="s">
        <v>19</v>
      </c>
      <c r="Q7" s="2" t="s">
        <v>20</v>
      </c>
      <c r="R7" s="2" t="s">
        <v>96</v>
      </c>
    </row>
    <row r="8" spans="1:18" ht="177.75" customHeight="1" x14ac:dyDescent="0.25">
      <c r="A8" s="6">
        <f>'Lista de Oferentes'!A6</f>
        <v>3</v>
      </c>
      <c r="B8" s="6" t="str">
        <f>'Lista de Oferentes'!B6</f>
        <v xml:space="preserve">CONSORCIO P&amp;S </v>
      </c>
      <c r="C8" s="2" t="s">
        <v>20</v>
      </c>
      <c r="D8" s="2" t="s">
        <v>20</v>
      </c>
      <c r="E8" s="2" t="s">
        <v>19</v>
      </c>
      <c r="F8" s="2" t="s">
        <v>20</v>
      </c>
      <c r="G8" s="2" t="s">
        <v>19</v>
      </c>
      <c r="H8" s="2" t="s">
        <v>19</v>
      </c>
      <c r="I8" s="2" t="s">
        <v>19</v>
      </c>
      <c r="J8" s="2" t="s">
        <v>20</v>
      </c>
      <c r="K8" s="2" t="s">
        <v>19</v>
      </c>
      <c r="L8" s="2" t="s">
        <v>19</v>
      </c>
      <c r="M8" s="2" t="s">
        <v>19</v>
      </c>
      <c r="N8" s="2" t="s">
        <v>19</v>
      </c>
      <c r="O8" s="2" t="s">
        <v>19</v>
      </c>
      <c r="P8" s="2" t="s">
        <v>19</v>
      </c>
      <c r="Q8" s="2" t="s">
        <v>20</v>
      </c>
      <c r="R8" s="2" t="s">
        <v>97</v>
      </c>
    </row>
    <row r="11" spans="1:18" hidden="1" x14ac:dyDescent="0.25"/>
    <row r="12" spans="1:18" hidden="1" x14ac:dyDescent="0.25">
      <c r="C12" s="27" t="s">
        <v>19</v>
      </c>
    </row>
    <row r="13" spans="1:18" hidden="1" x14ac:dyDescent="0.25">
      <c r="C13" s="27" t="s">
        <v>20</v>
      </c>
    </row>
  </sheetData>
  <mergeCells count="3">
    <mergeCell ref="A1:R1"/>
    <mergeCell ref="A2:R2"/>
    <mergeCell ref="A3:R3"/>
  </mergeCells>
  <conditionalFormatting sqref="C6:Q8">
    <cfRule type="cellIs" dxfId="7" priority="1" operator="equal">
      <formula>"Cumple"</formula>
    </cfRule>
    <cfRule type="cellIs" dxfId="6" priority="2" operator="equal">
      <formula>"No Cumple"</formula>
    </cfRule>
  </conditionalFormatting>
  <dataValidations count="1">
    <dataValidation type="list" allowBlank="1" showInputMessage="1" showErrorMessage="1" sqref="C14 C6:Q8" xr:uid="{00000000-0002-0000-0300-000000000000}">
      <formula1>$C$12:$C$13</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79998168889431442"/>
  </sheetPr>
  <dimension ref="A1:H7"/>
  <sheetViews>
    <sheetView tabSelected="1" zoomScale="90" zoomScaleNormal="90" workbookViewId="0">
      <selection activeCell="H15" sqref="H15"/>
    </sheetView>
  </sheetViews>
  <sheetFormatPr baseColWidth="10" defaultColWidth="11.42578125" defaultRowHeight="15.75" x14ac:dyDescent="0.25"/>
  <cols>
    <col min="1" max="1" width="14.7109375" style="7" customWidth="1"/>
    <col min="2" max="2" width="64.7109375" style="7" bestFit="1" customWidth="1"/>
    <col min="3" max="5" width="16" style="27" customWidth="1"/>
    <col min="6" max="6" width="21.5703125" style="27" customWidth="1"/>
    <col min="7" max="7" width="16" style="27" customWidth="1"/>
    <col min="8" max="8" width="75.85546875" style="27" customWidth="1"/>
    <col min="9" max="16384" width="11.42578125" style="7"/>
  </cols>
  <sheetData>
    <row r="1" spans="1:8" s="40" customFormat="1" x14ac:dyDescent="0.25">
      <c r="A1" s="86" t="s">
        <v>37</v>
      </c>
      <c r="B1" s="86"/>
      <c r="C1" s="86"/>
      <c r="D1" s="86"/>
      <c r="E1" s="86"/>
      <c r="F1" s="86"/>
      <c r="G1" s="86"/>
      <c r="H1" s="86"/>
    </row>
    <row r="2" spans="1:8" s="40" customFormat="1" x14ac:dyDescent="0.25">
      <c r="A2" s="86" t="str">
        <f>'Requerimiento y especificacione'!$A$2</f>
        <v>FDLSC-SASI-002-2024</v>
      </c>
      <c r="B2" s="86"/>
      <c r="C2" s="86"/>
      <c r="D2" s="86"/>
      <c r="E2" s="86"/>
      <c r="F2" s="86"/>
      <c r="G2" s="86"/>
      <c r="H2" s="86"/>
    </row>
    <row r="3" spans="1:8" s="40" customFormat="1" ht="48.75" customHeight="1" x14ac:dyDescent="0.25">
      <c r="A3" s="87" t="str">
        <f>'Condiciones Generales'!B2</f>
        <v>SUMINISTRO DE MATERIALES ASFÁLTICOS, DE BASE Y SUB BASE GRANULAR, DISPOSICIÓN FINAL DE ESCOMBROS, ELEMENTOS PREFABRICADOS O DE DRENAJE Y OTROS REQUERIDOS PARA LA REHABILITACIÓN Y MANTENIMIENTO DE LA INFRAESTRUCTURA DE MALLA VIAL, ESPACIO PUBLICO DE LA LOCALIDAD DE SAN CRISTÓBAL A MONTO AGOTABLE</v>
      </c>
      <c r="B3" s="87"/>
      <c r="C3" s="87"/>
      <c r="D3" s="87"/>
      <c r="E3" s="87"/>
      <c r="F3" s="87"/>
      <c r="G3" s="87"/>
      <c r="H3" s="87"/>
    </row>
    <row r="4" spans="1:8" ht="56.25" x14ac:dyDescent="0.25">
      <c r="A4" s="3" t="s">
        <v>12</v>
      </c>
      <c r="B4" s="39" t="s">
        <v>13</v>
      </c>
      <c r="C4" s="3" t="s">
        <v>38</v>
      </c>
      <c r="D4" s="3" t="s">
        <v>39</v>
      </c>
      <c r="E4" s="3" t="s">
        <v>40</v>
      </c>
      <c r="F4" s="72" t="s">
        <v>50</v>
      </c>
      <c r="G4" s="3" t="s">
        <v>41</v>
      </c>
      <c r="H4" s="3" t="s">
        <v>34</v>
      </c>
    </row>
    <row r="5" spans="1:8" ht="47.25" x14ac:dyDescent="0.25">
      <c r="A5" s="6">
        <f>'Lista de Oferentes'!A4</f>
        <v>1</v>
      </c>
      <c r="B5" s="6" t="str">
        <f>'Lista de Oferentes'!B4</f>
        <v xml:space="preserve">SVB INFRAESTRUCTURA S.A.S </v>
      </c>
      <c r="C5" s="2" t="s">
        <v>103</v>
      </c>
      <c r="D5" s="2" t="s">
        <v>102</v>
      </c>
      <c r="E5" s="2" t="str">
        <f>'Evaluacion Tecnica'!J16</f>
        <v>NO CUMPLE</v>
      </c>
      <c r="F5" s="2" t="str">
        <f>'Requerimiento y especificacione'!Q6</f>
        <v>No Cumple</v>
      </c>
      <c r="G5" s="2" t="str">
        <f>IF(AND(C5="Cumple",D5="Cumple",E5="Cumple",F5="Cumple"),"HABILITADO","NO HABILITADO")</f>
        <v>NO HABILITADO</v>
      </c>
      <c r="H5" s="2" t="s">
        <v>104</v>
      </c>
    </row>
    <row r="6" spans="1:8" ht="47.25" x14ac:dyDescent="0.25">
      <c r="A6" s="6">
        <f>'Lista de Oferentes'!A5</f>
        <v>2</v>
      </c>
      <c r="B6" s="6" t="str">
        <f>'Lista de Oferentes'!B5</f>
        <v xml:space="preserve">PAVIOBRAS S.A.S </v>
      </c>
      <c r="C6" s="2" t="s">
        <v>103</v>
      </c>
      <c r="D6" s="2" t="s">
        <v>102</v>
      </c>
      <c r="E6" s="2" t="s">
        <v>82</v>
      </c>
      <c r="F6" s="2" t="str">
        <f>'Requerimiento y especificacione'!Q7</f>
        <v>No Cumple</v>
      </c>
      <c r="G6" s="2" t="str">
        <f t="shared" ref="G6:G7" si="0">IF(AND(C6="Cumple",D6="Cumple",E6="Cumple",F6="Cumple"),"HABILITADO","NO HABILITADO")</f>
        <v>NO HABILITADO</v>
      </c>
      <c r="H6" s="2" t="s">
        <v>104</v>
      </c>
    </row>
    <row r="7" spans="1:8" ht="47.25" x14ac:dyDescent="0.25">
      <c r="A7" s="6">
        <f>'Lista de Oferentes'!A6</f>
        <v>3</v>
      </c>
      <c r="B7" s="6" t="str">
        <f>'Lista de Oferentes'!B6</f>
        <v xml:space="preserve">CONSORCIO P&amp;S </v>
      </c>
      <c r="C7" s="2" t="s">
        <v>82</v>
      </c>
      <c r="D7" s="2" t="s">
        <v>82</v>
      </c>
      <c r="E7" s="2" t="str">
        <f>'Evaluacion Tecnica'!J49</f>
        <v>NO CUMPLE</v>
      </c>
      <c r="F7" s="2" t="str">
        <f>'Requerimiento y especificacione'!Q8</f>
        <v>No Cumple</v>
      </c>
      <c r="G7" s="2" t="str">
        <f t="shared" si="0"/>
        <v>NO HABILITADO</v>
      </c>
      <c r="H7" s="2" t="s">
        <v>104</v>
      </c>
    </row>
  </sheetData>
  <mergeCells count="3">
    <mergeCell ref="A1:H1"/>
    <mergeCell ref="A2:H2"/>
    <mergeCell ref="A3:H3"/>
  </mergeCells>
  <conditionalFormatting sqref="A1:XFD1048576">
    <cfRule type="containsText" dxfId="1" priority="1" operator="containsText" text="No Cumple">
      <formula>NOT(ISERROR(SEARCH("No Cumple",A1)))</formula>
    </cfRule>
    <cfRule type="containsText" dxfId="0" priority="2" operator="containsText" text="Cumple">
      <formula>NOT(ISERROR(SEARCH("Cumple",A1)))</formula>
    </cfRule>
  </conditionalFormatting>
  <conditionalFormatting sqref="G5:G7">
    <cfRule type="expression" dxfId="5" priority="3">
      <formula>$G5="HABILITADO"</formula>
    </cfRule>
    <cfRule type="expression" dxfId="4" priority="4">
      <formula>$G5="NO HABILITADO"</formula>
    </cfRule>
    <cfRule type="cellIs" dxfId="3" priority="5" stopIfTrue="1" operator="equal">
      <formula>"""NO HABILITADO"""</formula>
    </cfRule>
    <cfRule type="cellIs" dxfId="2" priority="6" stopIfTrue="1" operator="equal">
      <formula>"""NO HABILITADO"</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Condiciones Generales</vt:lpstr>
      <vt:lpstr>Lista de Oferentes</vt:lpstr>
      <vt:lpstr>Evaluacion Tecnica</vt:lpstr>
      <vt:lpstr>Requerimiento y especificacione</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OTTO GABRIEL FORERO VANEGAS</cp:lastModifiedBy>
  <cp:revision/>
  <dcterms:created xsi:type="dcterms:W3CDTF">2024-12-14T18:41:52Z</dcterms:created>
  <dcterms:modified xsi:type="dcterms:W3CDTF">2024-12-20T01:30:11Z</dcterms:modified>
  <cp:category/>
  <cp:contentStatus/>
</cp:coreProperties>
</file>