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suncet\Downloads\"/>
    </mc:Choice>
  </mc:AlternateContent>
  <xr:revisionPtr revIDLastSave="0" documentId="8_{64DAFB77-752F-4204-8B62-0A884CE4CD42}" xr6:coauthVersionLast="47" xr6:coauthVersionMax="47" xr10:uidLastSave="{00000000-0000-0000-0000-000000000000}"/>
  <bookViews>
    <workbookView xWindow="-120" yWindow="-120" windowWidth="29040" windowHeight="15720" firstSheet="2" activeTab="4" xr2:uid="{00000000-000D-0000-FFFF-FFFF00000000}"/>
  </bookViews>
  <sheets>
    <sheet name="proyecc U 2" sheetId="4" r:id="rId1"/>
    <sheet name="proyecc U8" sheetId="6" r:id="rId2"/>
    <sheet name="proyecc U 9" sheetId="5" r:id="rId3"/>
    <sheet name="OFERTA AJUSTADA AL PPTO" sheetId="3" r:id="rId4"/>
    <sheet name="DISTRIBUCION X RUBROS PPTALES" sheetId="7"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 i="7" l="1"/>
  <c r="F17" i="7"/>
  <c r="H70" i="3"/>
  <c r="F79" i="3"/>
  <c r="N48" i="3"/>
  <c r="O47" i="3"/>
  <c r="N47" i="3"/>
  <c r="O36" i="3"/>
  <c r="M27" i="4"/>
  <c r="L15" i="4"/>
  <c r="M14" i="4"/>
  <c r="K8" i="4"/>
  <c r="L8" i="4"/>
  <c r="M8" i="4"/>
  <c r="M10" i="4"/>
  <c r="K31" i="6"/>
  <c r="L31" i="6" s="1"/>
  <c r="M31" i="6" s="1"/>
  <c r="F40" i="6"/>
  <c r="F38" i="6"/>
  <c r="K32" i="6"/>
  <c r="L32" i="6" s="1"/>
  <c r="K22" i="6"/>
  <c r="L22" i="6" s="1"/>
  <c r="M22" i="6" s="1"/>
  <c r="K21" i="6"/>
  <c r="L21" i="6" s="1"/>
  <c r="M21" i="6" s="1"/>
  <c r="K20" i="6"/>
  <c r="L20" i="6" s="1"/>
  <c r="K19" i="6"/>
  <c r="L19" i="6" s="1"/>
  <c r="M19" i="6" s="1"/>
  <c r="K18" i="6"/>
  <c r="L18" i="6" s="1"/>
  <c r="M18" i="6" s="1"/>
  <c r="H43" i="6" s="1"/>
  <c r="K17" i="6"/>
  <c r="L17" i="6" s="1"/>
  <c r="M17" i="6" s="1"/>
  <c r="K16" i="6"/>
  <c r="L16" i="6" s="1"/>
  <c r="M16" i="6" s="1"/>
  <c r="K15" i="6"/>
  <c r="L15" i="6" s="1"/>
  <c r="M15" i="6" s="1"/>
  <c r="K14" i="6"/>
  <c r="L14" i="6" s="1"/>
  <c r="M14" i="6" s="1"/>
  <c r="K13" i="6"/>
  <c r="L13" i="6" s="1"/>
  <c r="M13" i="6" s="1"/>
  <c r="K12" i="6"/>
  <c r="L12" i="6" s="1"/>
  <c r="M12" i="6" s="1"/>
  <c r="K11" i="6"/>
  <c r="L11" i="6" s="1"/>
  <c r="K10" i="6"/>
  <c r="L10" i="6" s="1"/>
  <c r="M10" i="6" s="1"/>
  <c r="K9" i="6"/>
  <c r="L9" i="6" s="1"/>
  <c r="M9" i="6" s="1"/>
  <c r="H40" i="6" s="1"/>
  <c r="K8" i="6"/>
  <c r="L8" i="6" s="1"/>
  <c r="M8" i="6" s="1"/>
  <c r="K9" i="5"/>
  <c r="L9" i="5" s="1"/>
  <c r="K8" i="5"/>
  <c r="L8" i="5" s="1"/>
  <c r="H43" i="4"/>
  <c r="H42" i="4"/>
  <c r="H41" i="4"/>
  <c r="H40" i="4"/>
  <c r="H39" i="4"/>
  <c r="H38" i="6" l="1"/>
  <c r="J40" i="6"/>
  <c r="M20" i="6"/>
  <c r="H42" i="6" s="1"/>
  <c r="J43" i="6"/>
  <c r="M11" i="6"/>
  <c r="H39" i="6" s="1"/>
  <c r="L33" i="6"/>
  <c r="L23" i="6"/>
  <c r="M32" i="6"/>
  <c r="F44" i="6"/>
  <c r="L10" i="5"/>
  <c r="M9" i="5"/>
  <c r="H16" i="5" s="1"/>
  <c r="F17" i="5"/>
  <c r="M8" i="5"/>
  <c r="H41" i="6" l="1"/>
  <c r="M33" i="6"/>
  <c r="H44" i="6"/>
  <c r="M23" i="6"/>
  <c r="J41" i="6"/>
  <c r="J42" i="6"/>
  <c r="J39" i="6"/>
  <c r="J16" i="5"/>
  <c r="M10" i="5"/>
  <c r="K26" i="4"/>
  <c r="L26" i="4" s="1"/>
  <c r="M26" i="4" s="1"/>
  <c r="K25" i="4"/>
  <c r="L25" i="4" s="1"/>
  <c r="M25" i="4" s="1"/>
  <c r="K24" i="4"/>
  <c r="L24" i="4" s="1"/>
  <c r="M24" i="4" s="1"/>
  <c r="K23" i="4"/>
  <c r="L23" i="4" s="1"/>
  <c r="M23" i="4" s="1"/>
  <c r="K22" i="4"/>
  <c r="L22" i="4" s="1"/>
  <c r="M22" i="4" s="1"/>
  <c r="K21" i="4"/>
  <c r="L21" i="4" s="1"/>
  <c r="M21" i="4" s="1"/>
  <c r="K20" i="4"/>
  <c r="L20" i="4" s="1"/>
  <c r="M20" i="4" s="1"/>
  <c r="K19" i="4"/>
  <c r="L19" i="4" s="1"/>
  <c r="M19" i="4" s="1"/>
  <c r="K18" i="4"/>
  <c r="L18" i="4" s="1"/>
  <c r="M18" i="4" s="1"/>
  <c r="K17" i="4"/>
  <c r="L17" i="4" s="1"/>
  <c r="M17" i="4" s="1"/>
  <c r="K16" i="4"/>
  <c r="L16" i="4" s="1"/>
  <c r="K15" i="4"/>
  <c r="M15" i="4" s="1"/>
  <c r="K14" i="4"/>
  <c r="L14" i="4" s="1"/>
  <c r="K9" i="4"/>
  <c r="L9" i="4" s="1"/>
  <c r="M9" i="4" s="1"/>
  <c r="J38" i="6" l="1"/>
  <c r="J44" i="6" s="1"/>
  <c r="H17" i="5"/>
  <c r="J17" i="5"/>
  <c r="J41" i="4"/>
  <c r="J42" i="4"/>
  <c r="L27" i="4"/>
  <c r="L10" i="4"/>
  <c r="M16" i="4"/>
  <c r="F43" i="4"/>
  <c r="J39" i="4" l="1"/>
  <c r="J40" i="4" l="1"/>
  <c r="J43" i="4" s="1"/>
  <c r="F62" i="3"/>
  <c r="F59" i="3"/>
  <c r="F70" i="3" s="1"/>
  <c r="L46" i="3"/>
  <c r="M46" i="3" s="1"/>
  <c r="N46" i="3" s="1"/>
  <c r="L45" i="3"/>
  <c r="M45" i="3" s="1"/>
  <c r="N45" i="3" s="1"/>
  <c r="L44" i="3"/>
  <c r="M44" i="3" s="1"/>
  <c r="N44" i="3" s="1"/>
  <c r="L43" i="3"/>
  <c r="M43" i="3" s="1"/>
  <c r="N43" i="3" s="1"/>
  <c r="L42" i="3"/>
  <c r="M42" i="3" s="1"/>
  <c r="N42" i="3" s="1"/>
  <c r="H68" i="3" s="1"/>
  <c r="L41" i="3"/>
  <c r="M41" i="3" s="1"/>
  <c r="N41" i="3" s="1"/>
  <c r="L40" i="3"/>
  <c r="M40" i="3" s="1"/>
  <c r="N40" i="3" s="1"/>
  <c r="L39" i="3"/>
  <c r="M39" i="3" s="1"/>
  <c r="N39" i="3" s="1"/>
  <c r="L38" i="3"/>
  <c r="M38" i="3" s="1"/>
  <c r="N38" i="3" s="1"/>
  <c r="L37" i="3"/>
  <c r="M37" i="3" s="1"/>
  <c r="N37" i="3" s="1"/>
  <c r="H61" i="3" s="1"/>
  <c r="J61" i="3" s="1"/>
  <c r="L36" i="3"/>
  <c r="M36" i="3" s="1"/>
  <c r="N36" i="3" s="1"/>
  <c r="L35" i="3"/>
  <c r="M35" i="3" s="1"/>
  <c r="N35" i="3" s="1"/>
  <c r="L34" i="3"/>
  <c r="M34" i="3" s="1"/>
  <c r="N34" i="3" s="1"/>
  <c r="L33" i="3"/>
  <c r="M33" i="3" s="1"/>
  <c r="L24" i="3"/>
  <c r="M24" i="3" s="1"/>
  <c r="N24" i="3" s="1"/>
  <c r="L23" i="3"/>
  <c r="M23" i="3" s="1"/>
  <c r="O23" i="3" s="1"/>
  <c r="L22" i="3"/>
  <c r="M22" i="3" s="1"/>
  <c r="L21" i="3"/>
  <c r="M21" i="3" s="1"/>
  <c r="N21" i="3" s="1"/>
  <c r="L20" i="3"/>
  <c r="M20" i="3" s="1"/>
  <c r="N20" i="3" s="1"/>
  <c r="L19" i="3"/>
  <c r="M19" i="3" s="1"/>
  <c r="N19" i="3" s="1"/>
  <c r="L18" i="3"/>
  <c r="M18" i="3" s="1"/>
  <c r="N18" i="3" s="1"/>
  <c r="L17" i="3"/>
  <c r="M17" i="3" s="1"/>
  <c r="N17" i="3" s="1"/>
  <c r="L16" i="3"/>
  <c r="M16" i="3" s="1"/>
  <c r="N16" i="3" s="1"/>
  <c r="L15" i="3"/>
  <c r="M15" i="3" s="1"/>
  <c r="N15" i="3" s="1"/>
  <c r="L14" i="3"/>
  <c r="M14" i="3" s="1"/>
  <c r="N14" i="3" s="1"/>
  <c r="L13" i="3"/>
  <c r="M13" i="3" s="1"/>
  <c r="N13" i="3" s="1"/>
  <c r="H60" i="3" s="1"/>
  <c r="J60" i="3" s="1"/>
  <c r="L12" i="3"/>
  <c r="M12" i="3" s="1"/>
  <c r="N12" i="3" s="1"/>
  <c r="L11" i="3"/>
  <c r="M11" i="3" s="1"/>
  <c r="N11" i="3" s="1"/>
  <c r="L10" i="3"/>
  <c r="M10" i="3" s="1"/>
  <c r="N10" i="3" s="1"/>
  <c r="L9" i="3"/>
  <c r="M9" i="3" s="1"/>
  <c r="N9" i="3" s="1"/>
  <c r="L8" i="3"/>
  <c r="M8" i="3" s="1"/>
  <c r="N8" i="3" s="1"/>
  <c r="O22" i="3" l="1"/>
  <c r="O25" i="3" s="1"/>
  <c r="N22" i="3"/>
  <c r="N25" i="3" s="1"/>
  <c r="N26" i="3" s="1"/>
  <c r="H66" i="3"/>
  <c r="H67" i="3"/>
  <c r="H64" i="3"/>
  <c r="J64" i="3" s="1"/>
  <c r="H63" i="3"/>
  <c r="J63" i="3" s="1"/>
  <c r="H62" i="3"/>
  <c r="J62" i="3" s="1"/>
  <c r="H65" i="3"/>
  <c r="L25" i="3"/>
  <c r="J65" i="3"/>
  <c r="N23" i="3"/>
  <c r="N33" i="3"/>
  <c r="H59" i="3" s="1"/>
  <c r="L47" i="3"/>
  <c r="J68" i="3"/>
  <c r="H69" i="3"/>
  <c r="J69" i="3" s="1"/>
  <c r="M25" i="3" l="1"/>
  <c r="M47" i="3"/>
  <c r="J66" i="3"/>
  <c r="J67" i="3"/>
  <c r="J59" i="3" l="1"/>
  <c r="J70" i="3" s="1"/>
</calcChain>
</file>

<file path=xl/sharedStrings.xml><?xml version="1.0" encoding="utf-8"?>
<sst xmlns="http://schemas.openxmlformats.org/spreadsheetml/2006/main" count="459" uniqueCount="128">
  <si>
    <t>Proveedor</t>
  </si>
  <si>
    <t>NIT</t>
  </si>
  <si>
    <t>Dirección</t>
  </si>
  <si>
    <t>Email</t>
  </si>
  <si>
    <t>Teléfono</t>
  </si>
  <si>
    <t>Ciudad</t>
  </si>
  <si>
    <t>Fecha</t>
  </si>
  <si>
    <t>Ítem</t>
  </si>
  <si>
    <t xml:space="preserve">VALOR TOTAL </t>
  </si>
  <si>
    <t>En este espacio puede incluir información importante para tener en cuenta al momento de la cotización; por ejemplo, puede aclarar cuál es el tiempo de vigencia, impuestos, tasas, estampillas y demás gravámenes que se incluyen, etc.</t>
  </si>
  <si>
    <t>NOTA:</t>
  </si>
  <si>
    <t>Descripción</t>
  </si>
  <si>
    <t>NEIVA</t>
  </si>
  <si>
    <t>Cant.</t>
  </si>
  <si>
    <t>Distrito</t>
  </si>
  <si>
    <t>Vr. Unitario (Sin IVA)</t>
  </si>
  <si>
    <t>IVA (19%)</t>
  </si>
  <si>
    <t>Vr. Total</t>
  </si>
  <si>
    <t>FLORENCIA</t>
  </si>
  <si>
    <t>COTIZACIÓN ELEMENTOS EMERGENCIAS 2024</t>
  </si>
  <si>
    <t xml:space="preserve">KIT DE ALARMAS PARA EVACUACIÓN - EDIFICACIONES </t>
  </si>
  <si>
    <t>GAFAS DE SEGURIDAD</t>
  </si>
  <si>
    <t>GUANTES DE NITRILO</t>
  </si>
  <si>
    <t>PANTALON TÁCTICO</t>
  </si>
  <si>
    <t>Unid</t>
  </si>
  <si>
    <t>Kit</t>
  </si>
  <si>
    <t>Par</t>
  </si>
  <si>
    <t xml:space="preserve">• Garantizar la calidad de los bienes y servicios ofertados y responder por ello de conformidad con el numeral 4, del artículo 5 de la Ley 80 de 199
La cotización será presentada por valor unitario, discriminando el IVA, en el servicio que se encuentre gravado con este, (observar artículo 476 del Estatuto Tributario-Bienes excluidos); la Dirección Seccional, determinará las cantidades a contratar, de acuerdo con el presupuesto asignado. </t>
  </si>
  <si>
    <t>GANCHO FIJACIÓN BOTIQUÍN</t>
  </si>
  <si>
    <t>SENSOR DETECTOR DE HUMO</t>
  </si>
  <si>
    <t>CINTA ADHESIVA PRISMÁTICA REFLECTANTE DE ADVERTENCIA CEBRADA AMARILLA Y NEGRA 10 MM</t>
  </si>
  <si>
    <t>SEÑALIZACION DE PISO HÚMEDO</t>
  </si>
  <si>
    <t>SEÑALIZACION PARA RUTAS DE EVAUACION</t>
  </si>
  <si>
    <t>SEÑALIZACION SALIDAS DE EMERGENCIA</t>
  </si>
  <si>
    <t>SEÑALIZACION BOTIQUIN PRIMEROS AUXILIOS</t>
  </si>
  <si>
    <t>Unidad</t>
  </si>
  <si>
    <t>CAMILLA DE EMERGENCIA FÉRULA ESPINAL LARGA + ARNÉS 10 PUNTOS + INMOVILIZADOR CERVICAL DE ESPUMA</t>
  </si>
  <si>
    <t>DESFIBRILADOR DEA AUTOMÁTICO – (INCLUIDA CAJA CON ALARMA, SEÑALIZACIÓN E INSTALACIÓN)</t>
  </si>
  <si>
    <t>KIT DE MANIQUÍ DE RCP CON RETROALIMENTACIÓN (ADULTO Y BEBÉ)</t>
  </si>
  <si>
    <t>SILLA DE RUEDAS EN ALUMINIO</t>
  </si>
  <si>
    <t>RADIO TELÉFONO DE COMUNICACIÓN DE DOS VÍAS (WALKIE TALKIE)</t>
  </si>
  <si>
    <t>Notas</t>
  </si>
  <si>
    <t>•	Material: Polietileno de alta densidad.
•	Medidas aproximadas: Longitud: 183 cms x Ancho: 45 cms x Grosor: 6 cms.
•	Capacidad de carga 180 kg.
•	Manijas de sujeción para fácil traslado y manipulación.
•	22 manijas de sujeción para mayor comodidad y agarre.
•	La camilla debe incluir, inmovilizador cervical de espuma y Arnés tipo araña para sujeción paciente con secciones reflectivas.</t>
  </si>
  <si>
    <t>•	Diseño compacto, fácil de transportar y usar, con software intuitivo.
•	Operación del equipo: Automático.
•	Compatible con pacientes adultos y pediátricos.
•	Instrucciones por voz y visualización en pantalla o pictograma, desde que suministre la información visual, en idioma español para guiar al responsable en el uso del equipo y realización de rcp.
•	Acompañamiento mediante comandos de voz durante todo el proceso.
•	Suministro de desfibrilación utilizando onda bifásica exponencial truncada hasta 360j o bifásica exponencial rectilínea hasta 200j según impedancia del paciente.
•	Administración de la primera descarga menor o igual a 10 segundos.
•	Batería de litio-dióxido de manganeso, desechable.
•	Capacidad: Mínimo 200 descargas y 8 horas de operación continua.
•	Parches de electrodos: Adulto 110 cm2, pediátrico 50 cm2, medida total del cable 120 cm.
•	Ciclo de tiempo de shocks: 55 segundos para series de 3 shocks.
•	Detección de marcapasos.</t>
  </si>
  <si>
    <t>•	Con sistema electrónico de monitor de ritmo de led.
•	Sonido de clic cuando se empuje el pecho a la profundidad adecuada de 2,0 a 2,4 pulgadas.
•	Contornos corporales esculpidos con sensación realista de la piel.
•	Cabeza que pueda inclinarse y pecho que se eleve para demostrar al rescatador cuando las prácticas claves las realiza en forma correcta.
•	De conformidad con el Ministerio de Salud y Protección Social y el INVIMA.
•	Compatible con las pautas de la American Heart Association.
•	Incluir funda de transporte de nylon.
•	Bolsas de pulmón y WNL PractiTrainer.</t>
  </si>
  <si>
    <t>•	Marco en aluminio.
•	Apoya brazos ajustables en altura y abatibles.
•	Reposa pies plegables.
•	Frenos de mano.
•	Ruedas 20”.
•	Rin radio.
•	Llanta trasera neumática rin radio, de 24″ con sistema de desmonte fácil.
•	Llanta delantera: 6″.
•	Espaldar abatible.
•	Altura De La Silla De Ruedas: 90 Cm
•	Ancho Silla De Ruedas: 61 Cm
•	Ancho Del Asiento: 44 Cm
•	Capacidad De Peso: 100 Kg
•	Tapicería: Nylon.</t>
  </si>
  <si>
    <t>•	Megáfono de 25 watts con grabadora.
•	Alimentación: 9Vcc (batería recargable sellada de ácido-plomo incluida). Alimentación: 100-240 Vca 50/60 Hz 7 W máx.
•	Alcance máximo: 500 metros en ciudad y hasta 1km en areas abiertas.
•	Función de sirena para emergencias.
•	Debe incluir memoria para guardar mensajes de hasta diez segundos.
•	Clavija integrada para que conexión directo a tomacorriente.
•	Botones de control para el reproductor, control de volumen independiente al del micrófono, selector de función y LEDs indicadores de reproducción.
•	Dimensiones: 20 cm de diámetro x 33,5 cm de largo.
•	Reproductor audio en formato MP3.</t>
  </si>
  <si>
    <t>MEGÁFONO RECARGABLE SIRENA GRABADOR VOZ</t>
  </si>
  <si>
    <t>•	Alcance de hasta 250,000 pies cuadrados o 20 pisos en interiores.
•	Especificaciones militares 810 C, D, E, F, G y la clasificación IP54/55.
•	Funciones avanzadas: Incluye VOX, botones programables y escaneo de canales para una experiencia personalizada.
•	Anuncios de canales.
•	Batería 1500 mA.
•	Frecuencia UHF de 400-470 MHz / 800 MHz: 805-825, 851-870 MHz.
•	Potencia de salida: UHF 5 vatios / 800 MHz: 3 vatios. 
•	Incluir baterías recargables, cargadores de escritorio, fundas y manuales de usuario.
•	Estabilidad de frecuencia: +/- 1.0 ppm o mejor.
•	Ingreso de agua y polvo: IP68.
•	Número / capacidad de canales: 1000 o superior.
•	Espaciamiento de Canal: 12.5 KHz / 25 KHz
•	Cumplir con la Norma Técnica Colombiana NTC 4333. Radiocomunicaciones. Equipos de comunicaciones móviles terrestres en FM o PM y estándares de medida y desempeño</t>
  </si>
  <si>
    <t>•	4 almohadillas de 25x25cm.
•	6 barreras absorbentes 3 x 1,20mt largo. 
•	2 barrera absorbente 5 x 3mt largo.
•	5kg material absorbente biodegradable.
•	60 paños absorbentes de 40x50cm.
•	1 respirador doble cartucho para vapores orgánicos.
•	2 par de guantes de nitrilo.
•	1 monogafas.
•	1 chaleco reflectivo.
•	15 bolsas rojas tipo industrial
•	1 martillo de madera con punta de goma
•	1 masilla epoxica de 100gr
•	1 paquete x 4 calajanes de madera
•	1 cinta de seguridad x 50mt
•	1 pala antichispa 
•	1,13mt color Negra
•	1 lt de desengrasante biodegradable
•	1 linterna recargable
•	1 instructivo para derrames
•	1 caneca para portar kit.</t>
  </si>
  <si>
    <t>KIT DE CONTROL ANTIDERRAME UNIVERSAL 55 GALONES</t>
  </si>
  <si>
    <t>•	Material: 65% poliéster / 35% algodón estiramiento mecánico Flex-Tac ripstop, 6.8 oz.
•	Acabado Teflón
•	Resistente el agua, la suciedad y las manchas para un uso prolongado.
•	Bolsillos frontales dimensionados para artículos.
•	6 bolsillos totales, 2 adelante 2 atrás y 2 en los costados de las piernas.
•	Reflectivo entre rodilla y pie.
•	Pretina de túnel autoajustable
•	Construcción reforzada
•	Rodillas articuladas
•	Rodillera interna lista
•	Refuerzo en las costuras principales y puntos de tensión
•	Tallas para dama o caballero (Las tallas se solicitarán por el supervisor cuando inicie el contrato).
•	Colores: (Según necesidad comunicada previamente por el Supervisor del contrato).</t>
  </si>
  <si>
    <t>•	Material: Drill
•	Colores: Azul – Rojo (Según necesidad comunicada previamente por el Supervisor del contrato).
•	Banda reflectiva y la palabra “Brigadista” en la parte de atrás.
•	4 Bolsillos frontales.
•	Cierre frontal en cremallera.
•	Tallas para dama o caballero (Las tallas se solicitarán por el supervisor cuando inicie el contrato).</t>
  </si>
  <si>
    <t>•	Tecnología lafdry: transporte de humedad y absorción. 
•	Lafsun: protección contra rayos ultravioleta. 
•	Colores impresos en sublimación y transferidos al calor.
•	Tejido: punto Peso: 132.00 +/- 12 g/m2 *astm d3776 Cambio dimensional: maximo 3% **aatcc 135.
•	Composicion: 100% polyester.
•	Puntadas: 10 puntadas por pulgada.
•	Ancho: 151.00+/- 3 cm *astm d3774.
•	Ancho cortable: 150.00+/- 3 cm *astm d3774.
•	Estampado en la parte trasera que diga BRIGADISTA HUILA el logo de la rama y el escudo, costado izquierdo con bordado logo Rama Judicial, y en el costado Derecho, logo de la brigada, en la manga derecha bordado el grupo sanguíneo.
•	Colores: (Según necesidad comunicada previamente por el Supervisor del contrato).
•	Tallas para dama o caballero (Las tallas se solicitarán por el supervisor cuando inicie el contrato).</t>
  </si>
  <si>
    <t>•	Puntera en Composite Inyectado Astiplex.
•	Suela en caucho Resistente a Hidrocarburos.
•	Las tallas se solicitarán por el supervisor cuando inicie el contrato.
•	FORRO: Textil 3D elaborado 100 % poliéster.
•	CAPELLADA Y CUELLO: Cuero graso café, calibre 1.8-2.0 mm, de acabado natural.
•	OJILLOS: Plásticos y dieléctricos de suelte fácil.
•	PLANTILLA ANTIPERFORANTE: Tejido de capas sobrepuestas cruzadas, compuesta de 95% poliéster y 5% resina, anclada al corte por el método de strobel.
•	CONTRAFUERTE: Lámina compuesta por resinas termoplásticas de poliuretano de 2 mm.
•	PUNTERA: Dieléctrica en composite resistente a impactos y compresión.
•	SUELA: Suela sport en caucho – nitrilo, cumple con todas las especificaciones técnicas, que la hacen apta para todas las labores.</t>
  </si>
  <si>
    <t>BOTA BRIGADISTA CAÑA ALTA</t>
  </si>
  <si>
    <t>CAMISA REFORZADA TIPO JERSEY</t>
  </si>
  <si>
    <t>CHALECOS BRIGADISTA</t>
  </si>
  <si>
    <t>•	Fabricado en poliéster acolchado de alto gramaje.
•	Resistente a la abrasion, impactos y cortes.
•	Doble cinta elástica con Velcro.</t>
  </si>
  <si>
    <t>KIT RODILLERA +CODERA PROFESIONAL</t>
  </si>
  <si>
    <t>CASCO DE SEGURIDAD PARA RESCATE</t>
  </si>
  <si>
    <t>•	Fabricado en plástico Abs de Alto impacto resistente a golpes.
•	Barbuquejo de tres Puntos en nylon.
•	Sistema de porta linterna y Protección Solar.
•	CERTIFICACIONES: CE /ANSI.
•	NORMA: EN 397 / ANSI Z89.1
•	2009 TIPO: 1 clase: E LT -30 °
•	TALLA: (Las tallas se solicitarán por el supervisor cuando inicie el contrato).
•	COLOR: Blanco.</t>
  </si>
  <si>
    <t>•	Recubrimiento de Nitrilo tipo ondas soportado en Poliéster.
•	Cumplir con los estándares de la norma EN 388:2016.
•	Resistente a la abrasión
•	Resistente al corte por cuchilla.
•	Resistente al rasgado.
•	Resistente a la perforación.
•	TALLA: (Las tallas se solicitarán por el supervisor cuando inicie el contrato).</t>
  </si>
  <si>
    <t>•	Frente logo bordado de la Brigada, costado trasero logo de la rama judicial, broche metálico.
•	COLOR: (El color se solicitará por el supervisor cuando inicie el contrato).</t>
  </si>
  <si>
    <t>GORRA TIPO CACHUCHA</t>
  </si>
  <si>
    <t>•	Fabricadas en Policarbonato, ajustables a la cara, lavables.
•	Resistente al impacto
•	Lente: Claro, transparente. 100%
•	Filtro UV: u6
•	Filtro de luz visible: LI 1.3
•	Sistema Anti-Empañante</t>
  </si>
  <si>
    <t>•	(1) Panel de Alarma Nacional que incluya transformador y receptor inalámbrico Incluido. + 2 Pulsadores Inalámbricos
•	(1) Una Batería de 12V 4amp Libre de mantenimiento.
•	(1) Un botón fijo de Llave N/O/C.
•	(1) Sirena de 110VAC (Negra) Exterior/Interior.
•	(1) Licuadora 110VAC (Rojo).
•	El valor cotizado deberá incluir la instalación de la alarma.</t>
  </si>
  <si>
    <t>•	1 und Almohadilla absorbente de 25x25cm.
•	2 und Barreras absorbentes de 3"x1.20m.
•	2 kg de Material absorbente Biodegradable Clean Sorb.
•	5 und Paños absorbentes de 40x50cm.
•	1 und Tapabocas clásico.
•	1 Par de guantes de Nitrilo.
•	1 und Monogafas.
•	3 und Bolsas rojas tipo industrial.
•	1 und Recogedor plástico.
•	1 und Masilla Epóxica 100gr.
•	1 und Cinta de seguridad.
•	1 Lt de Desengradante Biodegradable Simple Green.
•	1 Instructivo para control de derrames.</t>
  </si>
  <si>
    <t>KIT DE CONTROL ANTIDERRAME UNIVERSAL 10 GALONES</t>
  </si>
  <si>
    <t>•	Alcance: 50 cm.
•	Alimentación: Batería
•	Color: Blanco
•	Material: 30% Matel, 20% Abs, 10% Pcba, 20% Batería, 20% Silicona
•	Nivel de ruido: 80 dB
•	Profundidad: 5 cm
•	La cotización deberá incluir el costo de instalación.</t>
  </si>
  <si>
    <t>•	Con estructura alveolar en nido de abeja para alta reflectancia) con flechas negro-amarillas.
•	Estructura que refleja la luz en tres dimensiones para tener una alta reflectancia desde cualquier ángulo.
•	Superficie lisa perfectamente lavable. 
•	Material de PET plastificado, larga vida.
•	Retrorreflectante.</t>
  </si>
  <si>
    <t>•	Cinta plástica de Polietileno.
•	Rollo x 500 mt.
•	Ancho: 13 cm
•	Espesor 0.1 mm ±5%
•	Resistente a exposición de rayos UV y otras
•	Estampado con leyenda en color negro, fondo amarillo para asegurar el mensaje en la periferia del trabajo.</t>
  </si>
  <si>
    <t>CINTA SEÑALIZACIÓN PELIGRO</t>
  </si>
  <si>
    <t>•	Modelo: STBP-E
•	Tipo: Señalizadores
•	Ancho: 60 cm
•	Largo: 140 cm
•	Material: Polietileno</t>
  </si>
  <si>
    <t>SEÑALIZACIÓN TUBULAR BASE NEGRA RECTANGULAR (BALIZAS)</t>
  </si>
  <si>
    <t>•	Profundidad: 29.7 cm
•	Ancho: 42 cm
•	Altura: 60 cm
•	Material:  Polipropileno reciclado (PP)
•	Resistencia química:  álcalis, ácidos débiles, ácidos fuertes, alcoholes, disolventes, clorados y se afecta Garantía 6 meses levemente con sustancias como los hidrocarburos.</t>
  </si>
  <si>
    <t>•	Fondo: Verde de seguridad
•	Símbolos: Color blanco
•	Forma: Cuadrada o rectangular
•	Resistentes al fuego
•	Fotoluminiscente</t>
  </si>
  <si>
    <t>•	Fabricado en poliestireno calibre 20
•	Con cinta de montar doble cara para su colocación
•	Fotoluminiscente
•	Medida: 21 x 28 cm
•	Espesor: 1mm
•	Fondo: Verde de seguridad
•	Símbolos: Color blanco</t>
  </si>
  <si>
    <t>•	Fabricado en poliestireno calibre 20.
•	Medidas: 15 cm de alto, 30 Cm de ancho.
•	Fondo: Verde de seguridad.
•	Símbolos: Color blanco.
•	Clase de señalización: Salvamento.</t>
  </si>
  <si>
    <t>N.A</t>
  </si>
  <si>
    <t>La Entidad precisa que, en caso de lograrse ahorro, atendiendo el valor ofertado por el proponente adjudicatario, se podrá adquirir la mayor cantidad de elementos (según lo indicado por el supervisor del contrato), hasta agotar el presupuesto oficial del proceso.</t>
  </si>
  <si>
    <t>CASTECK SAS</t>
  </si>
  <si>
    <t>901.061.836-1</t>
  </si>
  <si>
    <t>Vr. Total Unid</t>
  </si>
  <si>
    <t>unidad 8</t>
  </si>
  <si>
    <t>unidad 2</t>
  </si>
  <si>
    <t>unidad 9</t>
  </si>
  <si>
    <t>A-02-02-01-004-008
APARATOS MÉDICOS, INSTRUMENTOS ÓPTICOS Y DE PRECISIÓN, RELOJES</t>
  </si>
  <si>
    <t>A-02-01-01-004-009
EQUIPO DE TRANSPORTE</t>
  </si>
  <si>
    <t>A-02-01-01-004-007
EQUIPO Y APARATOS DE RADIO, TELEVISIÓN Y COMUNICACIONES</t>
  </si>
  <si>
    <t>A-02-02-01-004-006
MAQUINARIA Y APARATOS ELÉCTRICOS</t>
  </si>
  <si>
    <t>A-02-02-01-002-008
DOTACIÓN (PRENDAS DE VESTIR Y CALZADO)</t>
  </si>
  <si>
    <t>A-02-02-01-003-006
PRODUCTOS DE CAUCHO Y PLÁSTICO</t>
  </si>
  <si>
    <t>A-02-02-02-008-009
OTROS SERVICIOS DE FABRICACIÓN; SERVICIOS DE EDICIÓN, IMPRESIÓN Y REPRODUCCIÓN; SERVICIOS DE RECUPERACIÓN DE MATERIALES</t>
  </si>
  <si>
    <t>A-02-02-01-003-008
OTROS BIENES TRANSPORTABLES N.C.P.</t>
  </si>
  <si>
    <t>Cant. UNIDAD 2</t>
  </si>
  <si>
    <t>Rubro presupuestal</t>
  </si>
  <si>
    <t>A-02-01-01-004-009 EQUIPO DE TRANSPORTE</t>
  </si>
  <si>
    <t>A-02-02-01-004-006 MAQUINARIA Y APARATOS ELÉCTRICOS</t>
  </si>
  <si>
    <t>A-02-02-02-008-009 OTROS SERVICIOS DE FABRICACIÓN; SERVICIOS DE EDICIÓN, IMPRESIÓN Y REPRODUCCIÓN; SERVICIOS DE RECUPERACIÓN DE MATERIALES</t>
  </si>
  <si>
    <t>A-02-02-01-003-008 OTROS BIENES TRANSPORTABLES N.C.P.</t>
  </si>
  <si>
    <t>Cant. UNIDAD 9</t>
  </si>
  <si>
    <t>A-02-02-01-002-008 DOTACIÓN (PRENDAS DE VESTIR Y CALZADO)</t>
  </si>
  <si>
    <t>Cant. UNIDAD 8</t>
  </si>
  <si>
    <t>A-02-02-01-004-008 APARATOS MÉDICOS, INSTRUMENTOS ÓPTICOS Y DE PRECISIÓN, RELOJES</t>
  </si>
  <si>
    <t>A-02-01-01-004-007 EQUIPO Y APARATOS DE RADIO, TELEVISIÓN Y COMUNICACIONES</t>
  </si>
  <si>
    <t>A-02-02-01-003-006 PRODUCTOS DE CAUCHO Y PLÁSTICO</t>
  </si>
  <si>
    <t>UNIDAD EJECUTORA</t>
  </si>
  <si>
    <t>SALDO POR RUBRO Y UNIDAD EJECUTORA</t>
  </si>
  <si>
    <t xml:space="preserve">VALOR AFECTAR </t>
  </si>
  <si>
    <t>SALDO SIN UTILIZAR</t>
  </si>
  <si>
    <t>RUBRO PPTAL</t>
  </si>
  <si>
    <t xml:space="preserve">RESUMEN VALORES POR UNIDAD EJECUTORA </t>
  </si>
  <si>
    <t>UNIDAD 2</t>
  </si>
  <si>
    <t>UNIDAD 8</t>
  </si>
  <si>
    <t>UNIDAD 9</t>
  </si>
  <si>
    <t>Vlor TOTAL DEL CONTRATO</t>
  </si>
  <si>
    <t>CDP</t>
  </si>
  <si>
    <t>FECHA</t>
  </si>
  <si>
    <t xml:space="preserve">UNIDAD EJECUTORA </t>
  </si>
  <si>
    <t>VALOR CDP</t>
  </si>
  <si>
    <t>VALOR A COMPROMETER</t>
  </si>
  <si>
    <t>27-01-09-012</t>
  </si>
  <si>
    <t>27-01-02-012</t>
  </si>
  <si>
    <t>27-01-08-012</t>
  </si>
  <si>
    <t>A-02-01-01-004-008 APARATOS MÉDICOS, INSTRUMENTOS ÓPTICOS Y DE PRECISIÓN, RELOJES</t>
  </si>
  <si>
    <t>A-02-02-01-004-006 MAQUINARIA Y APARATOS
ELÉCTRICOS</t>
  </si>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</sst>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17"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i/>
      <sz val="11"/>
      <name val="Times New Roman"/>
      <family val="1"/>
    </font>
    <font>
      <sz val="11"/>
      <color rgb="FF000000"/>
      <name val="Arial"/>
      <family val="2"/>
    </font>
    <font>
      <b/>
      <sz val="10"/>
      <color rgb="FF000000"/>
      <name val="Arial"/>
      <family val="2"/>
    </font>
    <font>
      <b/>
      <sz val="14"/>
      <color theme="1"/>
      <name val="Arial"/>
      <family val="2"/>
    </font>
    <font>
      <u/>
      <sz val="11"/>
      <color theme="10"/>
      <name val="Calibri"/>
      <family val="2"/>
      <scheme val="minor"/>
    </font>
    <font>
      <u/>
      <sz val="11"/>
      <color theme="10"/>
      <name val="Arial"/>
      <family val="2"/>
    </font>
    <font>
      <sz val="10"/>
      <color rgb="FF000000"/>
      <name val="Arial"/>
      <family val="2"/>
    </font>
    <font>
      <sz val="9"/>
      <color theme="1"/>
      <name val="Arial"/>
      <family val="2"/>
    </font>
    <font>
      <sz val="8"/>
      <color theme="1"/>
      <name val="Arial"/>
      <family val="2"/>
    </font>
    <font>
      <b/>
      <sz val="12"/>
      <color theme="1"/>
      <name val="Arial"/>
      <family val="2"/>
    </font>
    <font>
      <b/>
      <sz val="9"/>
      <color theme="1"/>
      <name val="Calibri"/>
      <family val="2"/>
      <scheme val="minor"/>
    </font>
    <font>
      <sz val="9"/>
      <color theme="1"/>
      <name val="Calibri"/>
      <family val="2"/>
      <scheme val="minor"/>
    </font>
    <font>
      <sz val="8"/>
      <color theme="1"/>
      <name val="Calibri"/>
      <family val="2"/>
      <scheme val="minor"/>
    </font>
  </fonts>
  <fills count="1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00B0F0"/>
        <bgColor indexed="64"/>
      </patternFill>
    </fill>
    <fill>
      <patternFill patternType="solid">
        <fgColor theme="5"/>
        <bgColor indexed="64"/>
      </patternFill>
    </fill>
    <fill>
      <patternFill patternType="solid">
        <fgColor rgb="FF92D050"/>
        <bgColor indexed="64"/>
      </patternFill>
    </fill>
    <fill>
      <patternFill patternType="solid">
        <fgColor theme="5" tint="-0.249977111117893"/>
        <bgColor indexed="64"/>
      </patternFill>
    </fill>
    <fill>
      <patternFill patternType="solid">
        <fgColor theme="8" tint="0.39997558519241921"/>
        <bgColor indexed="64"/>
      </patternFill>
    </fill>
    <fill>
      <patternFill patternType="solid">
        <fgColor theme="5" tint="0.79998168889431442"/>
        <bgColor indexed="64"/>
      </patternFill>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s>
  <cellStyleXfs count="5">
    <xf numFmtId="0" fontId="0" fillId="0" borderId="0"/>
    <xf numFmtId="42" fontId="1" fillId="0" borderId="0" applyFont="0" applyFill="0" applyBorder="0" applyAlignment="0" applyProtection="0"/>
    <xf numFmtId="0" fontId="8" fillId="0" borderId="0" applyNumberForma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57">
    <xf numFmtId="0" fontId="0" fillId="0" borderId="0" xfId="0"/>
    <xf numFmtId="0" fontId="2" fillId="0" borderId="0" xfId="0" applyFont="1"/>
    <xf numFmtId="0" fontId="2" fillId="0" borderId="0" xfId="0" applyFont="1" applyAlignment="1">
      <alignment horizontal="center"/>
    </xf>
    <xf numFmtId="0" fontId="4" fillId="0" borderId="4" xfId="0" applyFont="1" applyBorder="1" applyAlignment="1">
      <alignment vertical="center"/>
    </xf>
    <xf numFmtId="0" fontId="4" fillId="0" borderId="0" xfId="0" applyFont="1" applyAlignment="1">
      <alignment vertical="center"/>
    </xf>
    <xf numFmtId="0" fontId="4" fillId="0" borderId="5" xfId="0" applyFont="1" applyBorder="1" applyAlignment="1">
      <alignment vertical="center"/>
    </xf>
    <xf numFmtId="0" fontId="2" fillId="0" borderId="3" xfId="0" applyFont="1" applyBorder="1" applyAlignment="1">
      <alignment horizontal="center" vertical="center"/>
    </xf>
    <xf numFmtId="42" fontId="2" fillId="2" borderId="3" xfId="1" applyFont="1" applyFill="1" applyBorder="1" applyAlignment="1" applyProtection="1">
      <alignment horizontal="center" vertical="center"/>
      <protection locked="0"/>
    </xf>
    <xf numFmtId="42" fontId="3" fillId="0" borderId="3" xfId="1" applyFont="1" applyBorder="1" applyAlignment="1">
      <alignment horizontal="center" vertical="center"/>
    </xf>
    <xf numFmtId="0" fontId="5" fillId="0" borderId="2" xfId="0" applyFont="1" applyBorder="1" applyAlignment="1">
      <alignment horizontal="center" vertical="center" wrapText="1"/>
    </xf>
    <xf numFmtId="0" fontId="3" fillId="3" borderId="3" xfId="0" applyFont="1" applyFill="1" applyBorder="1" applyAlignment="1">
      <alignment horizontal="center" vertical="center"/>
    </xf>
    <xf numFmtId="0" fontId="3" fillId="3" borderId="3" xfId="0" applyFont="1" applyFill="1" applyBorder="1" applyAlignment="1">
      <alignment horizontal="center" vertical="center" wrapText="1"/>
    </xf>
    <xf numFmtId="0" fontId="2" fillId="0" borderId="0" xfId="0" applyFont="1" applyAlignment="1" applyProtection="1">
      <alignment horizontal="justify" vertical="center" wrapText="1"/>
      <protection locked="0"/>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5" fillId="0" borderId="3" xfId="0" applyFont="1" applyBorder="1" applyAlignment="1">
      <alignment horizontal="center" vertical="center" wrapText="1"/>
    </xf>
    <xf numFmtId="14" fontId="2" fillId="0" borderId="3" xfId="0" applyNumberFormat="1" applyFont="1" applyBorder="1" applyAlignment="1" applyProtection="1">
      <alignment horizontal="center" vertical="center"/>
      <protection locked="0"/>
    </xf>
    <xf numFmtId="42" fontId="3" fillId="0" borderId="3" xfId="0" applyNumberFormat="1" applyFont="1" applyBorder="1"/>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10" fillId="0" borderId="2"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3" xfId="0"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2" fillId="0" borderId="2"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164" fontId="2" fillId="0" borderId="0" xfId="0" applyNumberFormat="1" applyFont="1"/>
    <xf numFmtId="164" fontId="2" fillId="5" borderId="3" xfId="3" applyNumberFormat="1" applyFont="1" applyFill="1" applyBorder="1" applyAlignment="1">
      <alignment vertical="center"/>
    </xf>
    <xf numFmtId="164" fontId="2" fillId="8" borderId="3" xfId="3" applyNumberFormat="1" applyFont="1" applyFill="1" applyBorder="1" applyAlignment="1">
      <alignment vertical="center"/>
    </xf>
    <xf numFmtId="164" fontId="2" fillId="11" borderId="3" xfId="3" applyNumberFormat="1" applyFont="1" applyFill="1" applyBorder="1" applyAlignment="1">
      <alignment vertical="center"/>
    </xf>
    <xf numFmtId="164" fontId="2" fillId="7" borderId="3" xfId="3" applyNumberFormat="1" applyFont="1" applyFill="1" applyBorder="1" applyAlignment="1">
      <alignment vertical="center"/>
    </xf>
    <xf numFmtId="164" fontId="2" fillId="12" borderId="3" xfId="3" applyNumberFormat="1" applyFont="1" applyFill="1" applyBorder="1" applyAlignment="1">
      <alignment vertical="center"/>
    </xf>
    <xf numFmtId="164" fontId="2" fillId="4" borderId="3" xfId="3" applyNumberFormat="1" applyFont="1" applyFill="1" applyBorder="1" applyAlignment="1">
      <alignment vertical="center"/>
    </xf>
    <xf numFmtId="164" fontId="2" fillId="9" borderId="3" xfId="3" applyNumberFormat="1" applyFont="1" applyFill="1" applyBorder="1" applyAlignment="1">
      <alignment vertical="center"/>
    </xf>
    <xf numFmtId="0" fontId="10" fillId="0" borderId="2" xfId="0" applyFont="1" applyFill="1" applyBorder="1" applyAlignment="1">
      <alignment horizontal="center" vertical="center" wrapText="1"/>
    </xf>
    <xf numFmtId="164" fontId="2" fillId="13" borderId="3" xfId="3" applyNumberFormat="1" applyFont="1" applyFill="1" applyBorder="1" applyAlignment="1">
      <alignment vertical="center"/>
    </xf>
    <xf numFmtId="164" fontId="2" fillId="0" borderId="3" xfId="3" applyNumberFormat="1" applyFont="1" applyFill="1" applyBorder="1" applyAlignment="1">
      <alignment vertical="center"/>
    </xf>
    <xf numFmtId="42" fontId="2" fillId="0" borderId="0" xfId="0" applyNumberFormat="1" applyFont="1"/>
    <xf numFmtId="0" fontId="2" fillId="5" borderId="3"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7" borderId="3" xfId="0" applyFont="1" applyFill="1" applyBorder="1" applyAlignment="1">
      <alignment horizontal="left" vertical="center" wrapText="1"/>
    </xf>
    <xf numFmtId="0" fontId="2" fillId="8" borderId="3" xfId="0" applyFont="1" applyFill="1" applyBorder="1" applyAlignment="1">
      <alignment horizontal="left" vertical="center" wrapText="1"/>
    </xf>
    <xf numFmtId="0" fontId="2" fillId="6" borderId="3" xfId="0" applyFont="1" applyFill="1" applyBorder="1" applyAlignment="1">
      <alignment horizontal="left" vertical="center" wrapText="1"/>
    </xf>
    <xf numFmtId="0" fontId="2" fillId="10" borderId="3"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9" borderId="6" xfId="0" applyFont="1" applyFill="1" applyBorder="1" applyAlignment="1">
      <alignment horizontal="left" vertical="center" wrapText="1"/>
    </xf>
    <xf numFmtId="0" fontId="2" fillId="13" borderId="6" xfId="0" applyFont="1" applyFill="1" applyBorder="1" applyAlignment="1">
      <alignment horizontal="left" vertical="center" wrapText="1"/>
    </xf>
    <xf numFmtId="0" fontId="10" fillId="0" borderId="3"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6"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42" fontId="2" fillId="0" borderId="3" xfId="1" applyFont="1" applyFill="1" applyBorder="1" applyAlignment="1" applyProtection="1">
      <alignment horizontal="center" vertical="center"/>
      <protection locked="0"/>
    </xf>
    <xf numFmtId="42" fontId="3" fillId="0" borderId="3" xfId="1" applyFont="1" applyFill="1" applyBorder="1" applyAlignment="1">
      <alignment horizontal="center" vertical="center"/>
    </xf>
    <xf numFmtId="0" fontId="2"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2" fillId="9" borderId="3" xfId="0" applyFont="1" applyFill="1" applyBorder="1" applyAlignment="1">
      <alignment horizontal="left" vertical="top" wrapText="1"/>
    </xf>
    <xf numFmtId="0" fontId="12" fillId="8" borderId="3" xfId="0" applyFont="1" applyFill="1" applyBorder="1" applyAlignment="1">
      <alignment horizontal="left" vertical="top" wrapText="1"/>
    </xf>
    <xf numFmtId="0" fontId="11" fillId="8" borderId="3" xfId="0" applyFont="1" applyFill="1" applyBorder="1" applyAlignment="1">
      <alignment wrapText="1"/>
    </xf>
    <xf numFmtId="0" fontId="11" fillId="11" borderId="3" xfId="0" applyFont="1" applyFill="1" applyBorder="1" applyAlignment="1">
      <alignment wrapText="1"/>
    </xf>
    <xf numFmtId="0" fontId="12" fillId="13" borderId="3" xfId="0" applyFont="1" applyFill="1" applyBorder="1" applyAlignment="1">
      <alignment wrapText="1"/>
    </xf>
    <xf numFmtId="0" fontId="12" fillId="4" borderId="3" xfId="0" applyFont="1" applyFill="1" applyBorder="1" applyAlignment="1">
      <alignment horizontal="left" vertical="top" wrapText="1"/>
    </xf>
    <xf numFmtId="0" fontId="12" fillId="5" borderId="3" xfId="0" applyFont="1" applyFill="1" applyBorder="1"/>
    <xf numFmtId="0" fontId="12" fillId="14" borderId="3" xfId="0" applyFont="1" applyFill="1" applyBorder="1" applyAlignment="1">
      <alignment wrapText="1"/>
    </xf>
    <xf numFmtId="0" fontId="12" fillId="11" borderId="3" xfId="0" applyFont="1" applyFill="1" applyBorder="1"/>
    <xf numFmtId="0" fontId="12" fillId="12" borderId="3" xfId="0" applyFont="1" applyFill="1" applyBorder="1" applyAlignment="1">
      <alignment wrapText="1"/>
    </xf>
    <xf numFmtId="0" fontId="12" fillId="4" borderId="3" xfId="0" applyFont="1" applyFill="1" applyBorder="1"/>
    <xf numFmtId="0" fontId="12" fillId="8" borderId="3" xfId="0" applyFont="1" applyFill="1" applyBorder="1" applyAlignment="1">
      <alignment wrapText="1"/>
    </xf>
    <xf numFmtId="0" fontId="2" fillId="0" borderId="3" xfId="0" applyFont="1" applyBorder="1" applyAlignment="1">
      <alignment vertical="center"/>
    </xf>
    <xf numFmtId="0" fontId="2" fillId="0" borderId="13" xfId="0" applyFont="1" applyBorder="1"/>
    <xf numFmtId="164" fontId="2" fillId="0" borderId="13" xfId="0" applyNumberFormat="1" applyFont="1" applyBorder="1"/>
    <xf numFmtId="164" fontId="2" fillId="0" borderId="13" xfId="0" applyNumberFormat="1" applyFont="1" applyBorder="1" applyAlignment="1">
      <alignment horizontal="center" vertical="center"/>
    </xf>
    <xf numFmtId="0" fontId="12" fillId="5" borderId="3" xfId="0" applyFont="1" applyFill="1" applyBorder="1" applyAlignment="1">
      <alignment wrapText="1"/>
    </xf>
    <xf numFmtId="164" fontId="2" fillId="0" borderId="3" xfId="3" applyNumberFormat="1" applyFont="1" applyBorder="1" applyAlignment="1">
      <alignment horizontal="center" vertical="center"/>
    </xf>
    <xf numFmtId="0" fontId="2" fillId="0" borderId="3" xfId="0" applyFont="1" applyBorder="1" applyAlignment="1">
      <alignment horizontal="center"/>
    </xf>
    <xf numFmtId="164" fontId="3" fillId="5" borderId="3" xfId="0" applyNumberFormat="1" applyFont="1" applyFill="1" applyBorder="1"/>
    <xf numFmtId="0" fontId="2" fillId="0" borderId="3" xfId="0" applyFont="1" applyBorder="1"/>
    <xf numFmtId="164" fontId="2" fillId="0" borderId="3" xfId="0" applyNumberFormat="1" applyFont="1" applyBorder="1"/>
    <xf numFmtId="0" fontId="12" fillId="6" borderId="3" xfId="0" applyFont="1" applyFill="1" applyBorder="1" applyAlignment="1">
      <alignment wrapText="1"/>
    </xf>
    <xf numFmtId="164" fontId="3" fillId="11" borderId="3" xfId="0" applyNumberFormat="1" applyFont="1" applyFill="1" applyBorder="1"/>
    <xf numFmtId="164" fontId="2" fillId="11" borderId="3" xfId="0" applyNumberFormat="1" applyFont="1" applyFill="1" applyBorder="1"/>
    <xf numFmtId="0" fontId="12" fillId="7" borderId="3" xfId="0" applyFont="1" applyFill="1" applyBorder="1" applyAlignment="1">
      <alignment wrapText="1"/>
    </xf>
    <xf numFmtId="164" fontId="3" fillId="7" borderId="3" xfId="0" applyNumberFormat="1" applyFont="1" applyFill="1" applyBorder="1"/>
    <xf numFmtId="164" fontId="3" fillId="8" borderId="3" xfId="3" applyNumberFormat="1" applyFont="1" applyFill="1" applyBorder="1"/>
    <xf numFmtId="0" fontId="12" fillId="9" borderId="3" xfId="0" applyFont="1" applyFill="1" applyBorder="1" applyAlignment="1">
      <alignment wrapText="1"/>
    </xf>
    <xf numFmtId="164" fontId="2" fillId="9" borderId="3" xfId="0" applyNumberFormat="1" applyFont="1" applyFill="1" applyBorder="1"/>
    <xf numFmtId="0" fontId="12" fillId="4" borderId="3" xfId="0" applyFont="1" applyFill="1" applyBorder="1" applyAlignment="1">
      <alignment wrapText="1"/>
    </xf>
    <xf numFmtId="164" fontId="3" fillId="4" borderId="3" xfId="0" applyNumberFormat="1" applyFont="1" applyFill="1" applyBorder="1"/>
    <xf numFmtId="42" fontId="3" fillId="4" borderId="3" xfId="0" applyNumberFormat="1" applyFont="1" applyFill="1" applyBorder="1"/>
    <xf numFmtId="164" fontId="2" fillId="13" borderId="3" xfId="0" applyNumberFormat="1" applyFont="1" applyFill="1" applyBorder="1"/>
    <xf numFmtId="0" fontId="12" fillId="10" borderId="3" xfId="0" applyFont="1" applyFill="1" applyBorder="1" applyAlignment="1">
      <alignment wrapText="1"/>
    </xf>
    <xf numFmtId="164" fontId="2" fillId="12" borderId="3" xfId="0" applyNumberFormat="1" applyFont="1" applyFill="1" applyBorder="1"/>
    <xf numFmtId="164" fontId="2" fillId="0" borderId="3" xfId="3" applyNumberFormat="1" applyFont="1" applyBorder="1"/>
    <xf numFmtId="164" fontId="2" fillId="0" borderId="14" xfId="0" applyNumberFormat="1" applyFont="1" applyBorder="1"/>
    <xf numFmtId="0" fontId="2" fillId="0" borderId="14" xfId="0" applyFont="1" applyBorder="1"/>
    <xf numFmtId="164" fontId="2" fillId="0" borderId="15" xfId="0" applyNumberFormat="1" applyFont="1" applyBorder="1"/>
    <xf numFmtId="0" fontId="2" fillId="0" borderId="15" xfId="0" applyFont="1" applyBorder="1"/>
    <xf numFmtId="44" fontId="2" fillId="0" borderId="3" xfId="3" applyFont="1" applyBorder="1"/>
    <xf numFmtId="0" fontId="2" fillId="0" borderId="3" xfId="0" applyFont="1" applyBorder="1" applyAlignment="1">
      <alignment wrapText="1"/>
    </xf>
    <xf numFmtId="44" fontId="13" fillId="0" borderId="3" xfId="0" applyNumberFormat="1" applyFont="1" applyBorder="1"/>
    <xf numFmtId="164" fontId="3" fillId="0" borderId="3" xfId="3" applyNumberFormat="1" applyFont="1" applyBorder="1" applyAlignment="1">
      <alignment horizontal="center" vertical="center"/>
    </xf>
    <xf numFmtId="164" fontId="13" fillId="0" borderId="13" xfId="0" applyNumberFormat="1" applyFont="1" applyBorder="1"/>
    <xf numFmtId="164" fontId="13" fillId="0" borderId="14" xfId="0" applyNumberFormat="1" applyFont="1" applyBorder="1"/>
    <xf numFmtId="164" fontId="13" fillId="0" borderId="15" xfId="0" applyNumberFormat="1" applyFont="1" applyBorder="1"/>
    <xf numFmtId="164" fontId="2" fillId="4" borderId="12" xfId="3" applyNumberFormat="1" applyFont="1" applyFill="1" applyBorder="1" applyAlignment="1">
      <alignment vertical="center"/>
    </xf>
    <xf numFmtId="42" fontId="2" fillId="4" borderId="3" xfId="0" applyNumberFormat="1" applyFont="1" applyFill="1" applyBorder="1"/>
    <xf numFmtId="42" fontId="3" fillId="0" borderId="1" xfId="0" applyNumberFormat="1" applyFont="1" applyBorder="1"/>
    <xf numFmtId="164" fontId="2" fillId="9" borderId="12" xfId="3" applyNumberFormat="1" applyFont="1" applyFill="1" applyBorder="1" applyAlignment="1">
      <alignment vertical="center"/>
    </xf>
    <xf numFmtId="0" fontId="6" fillId="3" borderId="1"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2" fillId="0" borderId="7" xfId="0" applyFont="1" applyBorder="1" applyAlignment="1">
      <alignment horizontal="justify" vertical="top" wrapText="1"/>
    </xf>
    <xf numFmtId="0" fontId="2" fillId="0" borderId="8" xfId="0" applyFont="1" applyBorder="1" applyAlignment="1">
      <alignment horizontal="justify" vertical="top" wrapText="1"/>
    </xf>
    <xf numFmtId="0" fontId="2" fillId="0" borderId="9" xfId="0" applyFont="1" applyBorder="1" applyAlignment="1">
      <alignment horizontal="justify" vertical="top" wrapText="1"/>
    </xf>
    <xf numFmtId="0" fontId="2" fillId="0" borderId="3" xfId="0" applyFont="1" applyBorder="1" applyAlignment="1" applyProtection="1">
      <alignment horizontal="justify" vertical="center" wrapText="1"/>
      <protection locked="0"/>
    </xf>
    <xf numFmtId="0" fontId="2" fillId="0" borderId="1"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2" xfId="0" applyFont="1" applyBorder="1" applyAlignment="1">
      <alignment horizontal="justify" vertical="center" wrapText="1"/>
    </xf>
    <xf numFmtId="0" fontId="3" fillId="0" borderId="3"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7" fillId="3" borderId="3"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2" xfId="0" applyFont="1" applyFill="1" applyBorder="1" applyAlignment="1">
      <alignment horizontal="center" vertical="center"/>
    </xf>
    <xf numFmtId="0" fontId="2" fillId="0" borderId="1"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9" fillId="0" borderId="1" xfId="2" applyFont="1" applyBorder="1" applyAlignment="1" applyProtection="1">
      <alignment horizontal="center" vertical="center"/>
      <protection locked="0"/>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applyAlignment="1">
      <alignment horizontal="center"/>
    </xf>
    <xf numFmtId="164" fontId="3" fillId="0" borderId="3" xfId="0" applyNumberFormat="1" applyFont="1" applyBorder="1" applyAlignment="1">
      <alignment horizontal="center"/>
    </xf>
    <xf numFmtId="0" fontId="3" fillId="0" borderId="3" xfId="0" applyFont="1" applyBorder="1" applyAlignment="1">
      <alignment horizontal="center"/>
    </xf>
    <xf numFmtId="0" fontId="14" fillId="0" borderId="3" xfId="0" applyFont="1" applyBorder="1" applyAlignment="1">
      <alignment horizontal="center"/>
    </xf>
    <xf numFmtId="0" fontId="15" fillId="0" borderId="3" xfId="0" applyFont="1" applyBorder="1" applyAlignment="1">
      <alignment horizontal="center" vertical="center"/>
    </xf>
    <xf numFmtId="14" fontId="15" fillId="0" borderId="3" xfId="0" applyNumberFormat="1" applyFont="1" applyBorder="1" applyAlignment="1">
      <alignment horizontal="center" vertical="center"/>
    </xf>
    <xf numFmtId="0" fontId="16" fillId="0" borderId="3" xfId="0" applyFont="1" applyBorder="1" applyAlignment="1">
      <alignment wrapText="1"/>
    </xf>
    <xf numFmtId="165" fontId="15" fillId="0" borderId="3" xfId="4" applyNumberFormat="1" applyFont="1" applyBorder="1"/>
    <xf numFmtId="0" fontId="15" fillId="0" borderId="3" xfId="0" applyFont="1" applyBorder="1" applyAlignment="1">
      <alignment horizontal="center" vertical="center"/>
    </xf>
    <xf numFmtId="14" fontId="15" fillId="0" borderId="3" xfId="0" applyNumberFormat="1" applyFont="1" applyBorder="1" applyAlignment="1">
      <alignment horizontal="center" vertical="center"/>
    </xf>
    <xf numFmtId="0" fontId="16" fillId="0" borderId="3" xfId="0" applyFont="1" applyBorder="1" applyAlignment="1">
      <alignment vertical="top" wrapText="1"/>
    </xf>
    <xf numFmtId="0" fontId="0" fillId="0" borderId="1"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165" fontId="0" fillId="0" borderId="3" xfId="0" applyNumberFormat="1" applyBorder="1"/>
  </cellXfs>
  <cellStyles count="5">
    <cellStyle name="Hipervínculo" xfId="2" builtinId="8"/>
    <cellStyle name="Millares" xfId="4" builtinId="3"/>
    <cellStyle name="Moneda" xfId="3" builtinId="4"/>
    <cellStyle name="Moneda [0]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34795-21FF-40B9-9B05-5C7F829ECFCF}">
  <dimension ref="B1:N48"/>
  <sheetViews>
    <sheetView showGridLines="0" topLeftCell="A22" zoomScale="85" zoomScaleNormal="85" workbookViewId="0">
      <selection activeCell="B30" sqref="B30:L32"/>
    </sheetView>
  </sheetViews>
  <sheetFormatPr baseColWidth="10" defaultColWidth="11.42578125" defaultRowHeight="14.25" x14ac:dyDescent="0.2"/>
  <cols>
    <col min="1" max="1" width="1" style="1" customWidth="1"/>
    <col min="2" max="2" width="3" style="1" customWidth="1"/>
    <col min="3" max="3" width="4.42578125" style="1" customWidth="1"/>
    <col min="4" max="4" width="6.7109375" style="2" customWidth="1"/>
    <col min="5" max="5" width="16.7109375" style="1" customWidth="1"/>
    <col min="6" max="6" width="39.5703125" style="1" customWidth="1"/>
    <col min="7" max="7" width="40.42578125" style="1" customWidth="1"/>
    <col min="8" max="8" width="20.140625" style="1" customWidth="1"/>
    <col min="9" max="9" width="10.85546875" style="1" customWidth="1"/>
    <col min="10" max="11" width="18.7109375" style="1" customWidth="1"/>
    <col min="12" max="12" width="16.140625" style="1" customWidth="1"/>
    <col min="13" max="13" width="14.28515625" style="1" customWidth="1"/>
    <col min="14" max="14" width="42.5703125" style="1" customWidth="1"/>
    <col min="15" max="16384" width="11.42578125" style="1"/>
  </cols>
  <sheetData>
    <row r="1" spans="2:14" ht="6.75" customHeight="1" x14ac:dyDescent="0.2"/>
    <row r="2" spans="2:14" ht="24" customHeight="1" x14ac:dyDescent="0.2">
      <c r="B2" s="132" t="s">
        <v>19</v>
      </c>
      <c r="C2" s="132"/>
      <c r="D2" s="132"/>
      <c r="E2" s="132"/>
      <c r="F2" s="132"/>
      <c r="G2" s="132"/>
      <c r="H2" s="132"/>
      <c r="I2" s="132"/>
      <c r="J2" s="132"/>
      <c r="K2" s="132"/>
      <c r="L2" s="132"/>
    </row>
    <row r="3" spans="2:14" ht="6.75" customHeight="1" x14ac:dyDescent="0.2"/>
    <row r="4" spans="2:14" ht="15" x14ac:dyDescent="0.2">
      <c r="B4" s="133" t="s">
        <v>0</v>
      </c>
      <c r="C4" s="134"/>
      <c r="D4" s="135"/>
      <c r="E4" s="26" t="s">
        <v>1</v>
      </c>
      <c r="F4" s="26" t="s">
        <v>2</v>
      </c>
      <c r="G4" s="26"/>
      <c r="H4" s="133" t="s">
        <v>3</v>
      </c>
      <c r="I4" s="135"/>
      <c r="J4" s="10" t="s">
        <v>4</v>
      </c>
      <c r="K4" s="10" t="s">
        <v>5</v>
      </c>
      <c r="L4" s="10" t="s">
        <v>6</v>
      </c>
    </row>
    <row r="5" spans="2:14" ht="21.75" customHeight="1" x14ac:dyDescent="0.2">
      <c r="B5" s="136" t="s">
        <v>81</v>
      </c>
      <c r="C5" s="137"/>
      <c r="D5" s="138"/>
      <c r="E5" s="27" t="s">
        <v>82</v>
      </c>
      <c r="F5" s="28"/>
      <c r="G5" s="28"/>
      <c r="H5" s="139"/>
      <c r="I5" s="138"/>
      <c r="J5" s="23"/>
      <c r="K5" s="23"/>
      <c r="L5" s="16"/>
    </row>
    <row r="6" spans="2:14" ht="9" customHeight="1" x14ac:dyDescent="0.2">
      <c r="B6" s="3"/>
      <c r="C6" s="4"/>
      <c r="D6" s="4"/>
      <c r="E6" s="4"/>
      <c r="F6" s="4"/>
      <c r="G6" s="4"/>
      <c r="H6" s="4"/>
      <c r="I6" s="4"/>
      <c r="J6" s="4"/>
      <c r="K6" s="4"/>
      <c r="L6" s="5"/>
    </row>
    <row r="7" spans="2:14" ht="30" x14ac:dyDescent="0.2">
      <c r="B7" s="125" t="s">
        <v>14</v>
      </c>
      <c r="C7" s="126"/>
      <c r="D7" s="127"/>
      <c r="E7" s="10" t="s">
        <v>7</v>
      </c>
      <c r="F7" s="25" t="s">
        <v>11</v>
      </c>
      <c r="G7" s="25" t="s">
        <v>41</v>
      </c>
      <c r="H7" s="11" t="s">
        <v>95</v>
      </c>
      <c r="I7" s="11" t="s">
        <v>24</v>
      </c>
      <c r="J7" s="11" t="s">
        <v>15</v>
      </c>
      <c r="K7" s="11" t="s">
        <v>16</v>
      </c>
      <c r="L7" s="11" t="s">
        <v>83</v>
      </c>
      <c r="M7" s="11" t="s">
        <v>17</v>
      </c>
      <c r="N7" s="11" t="s">
        <v>96</v>
      </c>
    </row>
    <row r="8" spans="2:14" ht="12.75" customHeight="1" x14ac:dyDescent="0.2">
      <c r="B8" s="124" t="s">
        <v>12</v>
      </c>
      <c r="C8" s="124"/>
      <c r="D8" s="124"/>
      <c r="E8" s="55">
        <v>2</v>
      </c>
      <c r="F8" s="52" t="s">
        <v>50</v>
      </c>
      <c r="G8" s="56" t="s">
        <v>49</v>
      </c>
      <c r="H8" s="37">
        <v>1</v>
      </c>
      <c r="I8" s="57" t="s">
        <v>25</v>
      </c>
      <c r="J8" s="58">
        <v>700000</v>
      </c>
      <c r="K8" s="58">
        <f>+J8*19%</f>
        <v>133000</v>
      </c>
      <c r="L8" s="59">
        <f>+K8+J8</f>
        <v>833000</v>
      </c>
      <c r="M8" s="39">
        <f>+L8*H8</f>
        <v>833000</v>
      </c>
      <c r="N8" s="63" t="s">
        <v>100</v>
      </c>
    </row>
    <row r="9" spans="2:14" ht="14.25" customHeight="1" x14ac:dyDescent="0.2">
      <c r="B9" s="124"/>
      <c r="C9" s="124"/>
      <c r="D9" s="124"/>
      <c r="E9" s="55">
        <v>5</v>
      </c>
      <c r="F9" s="52" t="s">
        <v>20</v>
      </c>
      <c r="G9" s="56" t="s">
        <v>66</v>
      </c>
      <c r="H9" s="37">
        <v>9</v>
      </c>
      <c r="I9" s="57" t="s">
        <v>25</v>
      </c>
      <c r="J9" s="58">
        <v>550000</v>
      </c>
      <c r="K9" s="58">
        <f t="shared" ref="K9" si="0">+J9*19%</f>
        <v>104500</v>
      </c>
      <c r="L9" s="59">
        <f t="shared" ref="L9" si="1">+K9+J9</f>
        <v>654500</v>
      </c>
      <c r="M9" s="39">
        <f t="shared" ref="M9" si="2">+L9*H9</f>
        <v>5890500</v>
      </c>
      <c r="N9" s="64" t="s">
        <v>98</v>
      </c>
    </row>
    <row r="10" spans="2:14" ht="13.9" customHeight="1" x14ac:dyDescent="0.2">
      <c r="B10" s="115" t="s">
        <v>8</v>
      </c>
      <c r="C10" s="116"/>
      <c r="D10" s="116"/>
      <c r="E10" s="116"/>
      <c r="F10" s="116"/>
      <c r="G10" s="116"/>
      <c r="H10" s="116"/>
      <c r="I10" s="116"/>
      <c r="J10" s="116"/>
      <c r="K10" s="24"/>
      <c r="L10" s="8">
        <f>SUM(L8:L9)</f>
        <v>1487500</v>
      </c>
      <c r="M10" s="8">
        <f>SUM(M8:M9)</f>
        <v>6723500</v>
      </c>
    </row>
    <row r="12" spans="2:14" x14ac:dyDescent="0.2">
      <c r="B12" s="12"/>
      <c r="C12" s="12"/>
      <c r="D12" s="12"/>
      <c r="E12" s="12"/>
      <c r="F12" s="12"/>
      <c r="G12" s="12"/>
      <c r="H12" s="12"/>
      <c r="I12" s="12"/>
      <c r="J12" s="12"/>
      <c r="K12" s="12"/>
      <c r="L12" s="12"/>
    </row>
    <row r="13" spans="2:14" ht="30" x14ac:dyDescent="0.2">
      <c r="B13" s="125" t="s">
        <v>14</v>
      </c>
      <c r="C13" s="126"/>
      <c r="D13" s="127"/>
      <c r="E13" s="10" t="s">
        <v>7</v>
      </c>
      <c r="F13" s="25" t="s">
        <v>11</v>
      </c>
      <c r="G13" s="25"/>
      <c r="H13" s="11" t="s">
        <v>95</v>
      </c>
      <c r="I13" s="11" t="s">
        <v>24</v>
      </c>
      <c r="J13" s="11" t="s">
        <v>15</v>
      </c>
      <c r="K13" s="11" t="s">
        <v>16</v>
      </c>
      <c r="L13" s="11" t="s">
        <v>83</v>
      </c>
      <c r="M13" s="11" t="s">
        <v>17</v>
      </c>
      <c r="N13" s="11" t="s">
        <v>96</v>
      </c>
    </row>
    <row r="14" spans="2:14" ht="12" customHeight="1" x14ac:dyDescent="0.2">
      <c r="B14" s="128" t="s">
        <v>18</v>
      </c>
      <c r="C14" s="129"/>
      <c r="D14" s="129"/>
      <c r="E14" s="60">
        <v>2</v>
      </c>
      <c r="F14" s="52" t="s">
        <v>50</v>
      </c>
      <c r="G14" s="56" t="s">
        <v>49</v>
      </c>
      <c r="H14" s="37">
        <v>1</v>
      </c>
      <c r="I14" s="57" t="s">
        <v>25</v>
      </c>
      <c r="J14" s="58">
        <v>700000</v>
      </c>
      <c r="K14" s="58">
        <f t="shared" ref="K14:K26" si="3">+J14*19%</f>
        <v>133000</v>
      </c>
      <c r="L14" s="59">
        <f t="shared" ref="L14:L26" si="4">+K14+J14</f>
        <v>833000</v>
      </c>
      <c r="M14" s="39">
        <f>+L14*H14</f>
        <v>833000</v>
      </c>
      <c r="N14" s="63" t="s">
        <v>100</v>
      </c>
    </row>
    <row r="15" spans="2:14" ht="12" customHeight="1" x14ac:dyDescent="0.2">
      <c r="B15" s="128"/>
      <c r="C15" s="129"/>
      <c r="D15" s="129"/>
      <c r="E15" s="60">
        <v>3</v>
      </c>
      <c r="F15" s="52" t="s">
        <v>68</v>
      </c>
      <c r="G15" s="56" t="s">
        <v>67</v>
      </c>
      <c r="H15" s="37">
        <v>1</v>
      </c>
      <c r="I15" s="57" t="s">
        <v>25</v>
      </c>
      <c r="J15" s="58">
        <v>300000</v>
      </c>
      <c r="K15" s="58">
        <f t="shared" si="3"/>
        <v>57000</v>
      </c>
      <c r="L15" s="59">
        <f>+K15+J15</f>
        <v>357000</v>
      </c>
      <c r="M15" s="39">
        <f t="shared" ref="M15:M26" si="5">+L15*H15</f>
        <v>357000</v>
      </c>
      <c r="N15" s="63" t="s">
        <v>100</v>
      </c>
    </row>
    <row r="16" spans="2:14" ht="12" customHeight="1" x14ac:dyDescent="0.2">
      <c r="B16" s="128"/>
      <c r="C16" s="129"/>
      <c r="D16" s="129"/>
      <c r="E16" s="60">
        <v>4</v>
      </c>
      <c r="F16" s="52" t="s">
        <v>20</v>
      </c>
      <c r="G16" s="56" t="s">
        <v>66</v>
      </c>
      <c r="H16" s="37">
        <v>16</v>
      </c>
      <c r="I16" s="57" t="s">
        <v>25</v>
      </c>
      <c r="J16" s="58">
        <v>550000</v>
      </c>
      <c r="K16" s="58">
        <f t="shared" si="3"/>
        <v>104500</v>
      </c>
      <c r="L16" s="59">
        <f t="shared" si="4"/>
        <v>654500</v>
      </c>
      <c r="M16" s="39">
        <f t="shared" si="5"/>
        <v>10472000</v>
      </c>
      <c r="N16" s="65" t="s">
        <v>98</v>
      </c>
    </row>
    <row r="17" spans="2:14" ht="12" customHeight="1" x14ac:dyDescent="0.2">
      <c r="B17" s="128"/>
      <c r="C17" s="129"/>
      <c r="D17" s="129"/>
      <c r="E17" s="60">
        <v>5</v>
      </c>
      <c r="F17" s="52" t="s">
        <v>39</v>
      </c>
      <c r="G17" s="56" t="s">
        <v>45</v>
      </c>
      <c r="H17" s="37">
        <v>1</v>
      </c>
      <c r="I17" s="57" t="s">
        <v>24</v>
      </c>
      <c r="J17" s="58">
        <v>1666000</v>
      </c>
      <c r="K17" s="58">
        <f t="shared" si="3"/>
        <v>316540</v>
      </c>
      <c r="L17" s="59">
        <f t="shared" si="4"/>
        <v>1982540</v>
      </c>
      <c r="M17" s="39">
        <f t="shared" si="5"/>
        <v>1982540</v>
      </c>
      <c r="N17" s="66" t="s">
        <v>97</v>
      </c>
    </row>
    <row r="18" spans="2:14" ht="12" customHeight="1" x14ac:dyDescent="0.2">
      <c r="B18" s="128"/>
      <c r="C18" s="129"/>
      <c r="D18" s="129"/>
      <c r="E18" s="60">
        <v>6</v>
      </c>
      <c r="F18" s="52" t="s">
        <v>28</v>
      </c>
      <c r="G18" s="52" t="s">
        <v>79</v>
      </c>
      <c r="H18" s="51">
        <v>29</v>
      </c>
      <c r="I18" s="61" t="s">
        <v>24</v>
      </c>
      <c r="J18" s="58">
        <v>4500</v>
      </c>
      <c r="K18" s="58">
        <f t="shared" si="3"/>
        <v>855</v>
      </c>
      <c r="L18" s="59">
        <f t="shared" si="4"/>
        <v>5355</v>
      </c>
      <c r="M18" s="39">
        <f t="shared" si="5"/>
        <v>155295</v>
      </c>
      <c r="N18" s="63" t="s">
        <v>100</v>
      </c>
    </row>
    <row r="19" spans="2:14" ht="12" customHeight="1" x14ac:dyDescent="0.2">
      <c r="B19" s="128"/>
      <c r="C19" s="129"/>
      <c r="D19" s="129"/>
      <c r="E19" s="60">
        <v>7</v>
      </c>
      <c r="F19" s="53" t="s">
        <v>29</v>
      </c>
      <c r="G19" s="52" t="s">
        <v>69</v>
      </c>
      <c r="H19" s="51">
        <v>5</v>
      </c>
      <c r="I19" s="61" t="s">
        <v>24</v>
      </c>
      <c r="J19" s="58">
        <v>40000</v>
      </c>
      <c r="K19" s="58">
        <f t="shared" si="3"/>
        <v>7600</v>
      </c>
      <c r="L19" s="59">
        <f t="shared" si="4"/>
        <v>47600</v>
      </c>
      <c r="M19" s="39">
        <f t="shared" si="5"/>
        <v>238000</v>
      </c>
      <c r="N19" s="63" t="s">
        <v>100</v>
      </c>
    </row>
    <row r="20" spans="2:14" ht="12" customHeight="1" x14ac:dyDescent="0.2">
      <c r="B20" s="128"/>
      <c r="C20" s="129"/>
      <c r="D20" s="129"/>
      <c r="E20" s="60">
        <v>8</v>
      </c>
      <c r="F20" s="53" t="s">
        <v>30</v>
      </c>
      <c r="G20" s="52" t="s">
        <v>70</v>
      </c>
      <c r="H20" s="51">
        <v>1</v>
      </c>
      <c r="I20" s="61" t="s">
        <v>24</v>
      </c>
      <c r="J20" s="58">
        <v>65000</v>
      </c>
      <c r="K20" s="58">
        <f t="shared" si="3"/>
        <v>12350</v>
      </c>
      <c r="L20" s="59">
        <f t="shared" si="4"/>
        <v>77350</v>
      </c>
      <c r="M20" s="39">
        <f t="shared" si="5"/>
        <v>77350</v>
      </c>
      <c r="N20" s="63" t="s">
        <v>100</v>
      </c>
    </row>
    <row r="21" spans="2:14" ht="12" customHeight="1" x14ac:dyDescent="0.2">
      <c r="B21" s="128"/>
      <c r="C21" s="129"/>
      <c r="D21" s="129"/>
      <c r="E21" s="60">
        <v>9</v>
      </c>
      <c r="F21" s="53" t="s">
        <v>72</v>
      </c>
      <c r="G21" s="52" t="s">
        <v>71</v>
      </c>
      <c r="H21" s="51">
        <v>1</v>
      </c>
      <c r="I21" s="61" t="s">
        <v>24</v>
      </c>
      <c r="J21" s="58">
        <v>30000</v>
      </c>
      <c r="K21" s="58">
        <f t="shared" si="3"/>
        <v>5700</v>
      </c>
      <c r="L21" s="59">
        <f t="shared" si="4"/>
        <v>35700</v>
      </c>
      <c r="M21" s="39">
        <f t="shared" si="5"/>
        <v>35700</v>
      </c>
      <c r="N21" s="63" t="s">
        <v>100</v>
      </c>
    </row>
    <row r="22" spans="2:14" ht="22.5" customHeight="1" x14ac:dyDescent="0.2">
      <c r="B22" s="128"/>
      <c r="C22" s="129"/>
      <c r="D22" s="129"/>
      <c r="E22" s="60">
        <v>10</v>
      </c>
      <c r="F22" s="53" t="s">
        <v>74</v>
      </c>
      <c r="G22" s="52" t="s">
        <v>73</v>
      </c>
      <c r="H22" s="51">
        <v>94</v>
      </c>
      <c r="I22" s="61" t="s">
        <v>24</v>
      </c>
      <c r="J22" s="58">
        <v>65000</v>
      </c>
      <c r="K22" s="58">
        <f t="shared" si="3"/>
        <v>12350</v>
      </c>
      <c r="L22" s="59">
        <f t="shared" si="4"/>
        <v>77350</v>
      </c>
      <c r="M22" s="39">
        <f>+L22*H22</f>
        <v>7270900</v>
      </c>
      <c r="N22" s="67" t="s">
        <v>99</v>
      </c>
    </row>
    <row r="23" spans="2:14" ht="12" customHeight="1" x14ac:dyDescent="0.2">
      <c r="B23" s="128"/>
      <c r="C23" s="129"/>
      <c r="D23" s="129"/>
      <c r="E23" s="60">
        <v>11</v>
      </c>
      <c r="F23" s="53" t="s">
        <v>31</v>
      </c>
      <c r="G23" s="52" t="s">
        <v>75</v>
      </c>
      <c r="H23" s="51">
        <v>3</v>
      </c>
      <c r="I23" s="61" t="s">
        <v>24</v>
      </c>
      <c r="J23" s="58">
        <v>30000</v>
      </c>
      <c r="K23" s="58">
        <f t="shared" si="3"/>
        <v>5700</v>
      </c>
      <c r="L23" s="59">
        <f t="shared" si="4"/>
        <v>35700</v>
      </c>
      <c r="M23" s="39">
        <f t="shared" si="5"/>
        <v>107100</v>
      </c>
      <c r="N23" s="63" t="s">
        <v>100</v>
      </c>
    </row>
    <row r="24" spans="2:14" ht="12" customHeight="1" x14ac:dyDescent="0.2">
      <c r="B24" s="128"/>
      <c r="C24" s="129"/>
      <c r="D24" s="129"/>
      <c r="E24" s="60">
        <v>12</v>
      </c>
      <c r="F24" s="53" t="s">
        <v>32</v>
      </c>
      <c r="G24" s="52" t="s">
        <v>76</v>
      </c>
      <c r="H24" s="51">
        <v>10</v>
      </c>
      <c r="I24" s="61" t="s">
        <v>24</v>
      </c>
      <c r="J24" s="58">
        <v>22000</v>
      </c>
      <c r="K24" s="58">
        <f t="shared" si="3"/>
        <v>4180</v>
      </c>
      <c r="L24" s="59">
        <f t="shared" si="4"/>
        <v>26180</v>
      </c>
      <c r="M24" s="39">
        <f t="shared" si="5"/>
        <v>261800</v>
      </c>
      <c r="N24" s="63" t="s">
        <v>100</v>
      </c>
    </row>
    <row r="25" spans="2:14" ht="12" customHeight="1" x14ac:dyDescent="0.2">
      <c r="B25" s="128"/>
      <c r="C25" s="129"/>
      <c r="D25" s="129"/>
      <c r="E25" s="60">
        <v>13</v>
      </c>
      <c r="F25" s="53" t="s">
        <v>33</v>
      </c>
      <c r="G25" s="52" t="s">
        <v>77</v>
      </c>
      <c r="H25" s="51">
        <v>10</v>
      </c>
      <c r="I25" s="61" t="s">
        <v>24</v>
      </c>
      <c r="J25" s="58">
        <v>22000</v>
      </c>
      <c r="K25" s="58">
        <f t="shared" si="3"/>
        <v>4180</v>
      </c>
      <c r="L25" s="59">
        <f t="shared" si="4"/>
        <v>26180</v>
      </c>
      <c r="M25" s="39">
        <f t="shared" si="5"/>
        <v>261800</v>
      </c>
      <c r="N25" s="63" t="s">
        <v>100</v>
      </c>
    </row>
    <row r="26" spans="2:14" ht="12" customHeight="1" x14ac:dyDescent="0.2">
      <c r="B26" s="130"/>
      <c r="C26" s="131"/>
      <c r="D26" s="131"/>
      <c r="E26" s="60">
        <v>14</v>
      </c>
      <c r="F26" s="53" t="s">
        <v>34</v>
      </c>
      <c r="G26" s="52" t="s">
        <v>78</v>
      </c>
      <c r="H26" s="62">
        <v>10</v>
      </c>
      <c r="I26" s="61" t="s">
        <v>24</v>
      </c>
      <c r="J26" s="58">
        <v>22000</v>
      </c>
      <c r="K26" s="58">
        <f t="shared" si="3"/>
        <v>4180</v>
      </c>
      <c r="L26" s="59">
        <f t="shared" si="4"/>
        <v>26180</v>
      </c>
      <c r="M26" s="39">
        <f t="shared" si="5"/>
        <v>261800</v>
      </c>
      <c r="N26" s="63" t="s">
        <v>100</v>
      </c>
    </row>
    <row r="27" spans="2:14" ht="15" x14ac:dyDescent="0.25">
      <c r="B27" s="115" t="s">
        <v>8</v>
      </c>
      <c r="C27" s="116"/>
      <c r="D27" s="116"/>
      <c r="E27" s="116"/>
      <c r="F27" s="116"/>
      <c r="G27" s="116"/>
      <c r="H27" s="116"/>
      <c r="I27" s="116"/>
      <c r="J27" s="116"/>
      <c r="K27" s="24"/>
      <c r="L27" s="17">
        <f>SUM(L14:L26)</f>
        <v>4184635</v>
      </c>
      <c r="M27" s="17">
        <f>SUM(M14:M26)</f>
        <v>22314285</v>
      </c>
    </row>
    <row r="28" spans="2:14" x14ac:dyDescent="0.2">
      <c r="B28" s="12"/>
      <c r="C28" s="12"/>
      <c r="D28" s="12"/>
      <c r="E28" s="12"/>
      <c r="F28" s="12"/>
      <c r="G28" s="12"/>
      <c r="H28" s="12"/>
      <c r="I28" s="12"/>
      <c r="J28" s="12"/>
      <c r="K28" s="12"/>
      <c r="L28" s="12"/>
    </row>
    <row r="29" spans="2:14" x14ac:dyDescent="0.2">
      <c r="B29" s="117" t="s">
        <v>9</v>
      </c>
      <c r="C29" s="118"/>
      <c r="D29" s="118"/>
      <c r="E29" s="118"/>
      <c r="F29" s="118"/>
      <c r="G29" s="118"/>
      <c r="H29" s="118"/>
      <c r="I29" s="118"/>
      <c r="J29" s="118"/>
      <c r="K29" s="118"/>
      <c r="L29" s="119"/>
    </row>
    <row r="30" spans="2:14" x14ac:dyDescent="0.2">
      <c r="B30" s="120" t="s">
        <v>80</v>
      </c>
      <c r="C30" s="120"/>
      <c r="D30" s="120"/>
      <c r="E30" s="120"/>
      <c r="F30" s="120"/>
      <c r="G30" s="120"/>
      <c r="H30" s="120"/>
      <c r="I30" s="120"/>
      <c r="J30" s="120"/>
      <c r="K30" s="120"/>
      <c r="L30" s="120"/>
    </row>
    <row r="31" spans="2:14" x14ac:dyDescent="0.2">
      <c r="B31" s="120"/>
      <c r="C31" s="120"/>
      <c r="D31" s="120"/>
      <c r="E31" s="120"/>
      <c r="F31" s="120"/>
      <c r="G31" s="120"/>
      <c r="H31" s="120"/>
      <c r="I31" s="120"/>
      <c r="J31" s="120"/>
      <c r="K31" s="120"/>
      <c r="L31" s="120"/>
    </row>
    <row r="32" spans="2:14" x14ac:dyDescent="0.2">
      <c r="B32" s="120"/>
      <c r="C32" s="120"/>
      <c r="D32" s="120"/>
      <c r="E32" s="120"/>
      <c r="F32" s="120"/>
      <c r="G32" s="120"/>
      <c r="H32" s="120"/>
      <c r="I32" s="120"/>
      <c r="J32" s="120"/>
      <c r="K32" s="120"/>
      <c r="L32" s="120"/>
    </row>
    <row r="33" spans="2:12" x14ac:dyDescent="0.2">
      <c r="B33" s="12"/>
      <c r="C33" s="12"/>
      <c r="D33" s="12"/>
      <c r="E33" s="12"/>
      <c r="F33" s="12"/>
      <c r="G33" s="12"/>
      <c r="H33" s="12"/>
      <c r="I33" s="12"/>
      <c r="J33" s="12"/>
      <c r="K33" s="12"/>
      <c r="L33" s="12"/>
    </row>
    <row r="34" spans="2:12" x14ac:dyDescent="0.2">
      <c r="B34" s="1" t="s">
        <v>10</v>
      </c>
    </row>
    <row r="35" spans="2:12" ht="58.5" customHeight="1" x14ac:dyDescent="0.2">
      <c r="B35" s="121" t="s">
        <v>27</v>
      </c>
      <c r="C35" s="122"/>
      <c r="D35" s="122"/>
      <c r="E35" s="122"/>
      <c r="F35" s="122"/>
      <c r="G35" s="122"/>
      <c r="H35" s="122"/>
      <c r="I35" s="122"/>
      <c r="J35" s="122"/>
      <c r="K35" s="122"/>
      <c r="L35" s="123"/>
    </row>
    <row r="38" spans="2:12" ht="28.5" x14ac:dyDescent="0.2">
      <c r="E38" s="75" t="s">
        <v>111</v>
      </c>
      <c r="F38" s="13" t="s">
        <v>108</v>
      </c>
      <c r="G38" s="6" t="s">
        <v>107</v>
      </c>
      <c r="H38" s="75" t="s">
        <v>109</v>
      </c>
      <c r="I38" s="75"/>
      <c r="J38" s="75" t="s">
        <v>110</v>
      </c>
    </row>
    <row r="39" spans="2:12" ht="33.75" x14ac:dyDescent="0.2">
      <c r="E39" s="85" t="s">
        <v>88</v>
      </c>
      <c r="F39" s="80">
        <v>3358335</v>
      </c>
      <c r="G39" s="60" t="s">
        <v>85</v>
      </c>
      <c r="H39" s="87">
        <f>M17</f>
        <v>1982540</v>
      </c>
      <c r="I39" s="83"/>
      <c r="J39" s="84">
        <f t="shared" ref="J39:J42" si="6">F39-H39</f>
        <v>1375795</v>
      </c>
    </row>
    <row r="40" spans="2:12" ht="45.75" x14ac:dyDescent="0.25">
      <c r="E40" s="74" t="s">
        <v>90</v>
      </c>
      <c r="F40" s="80">
        <v>17000000</v>
      </c>
      <c r="G40" s="60" t="s">
        <v>85</v>
      </c>
      <c r="H40" s="90">
        <f>M16+M9</f>
        <v>16362500</v>
      </c>
      <c r="I40" s="83"/>
      <c r="J40" s="84">
        <f t="shared" si="6"/>
        <v>637500</v>
      </c>
    </row>
    <row r="41" spans="2:12" ht="45" x14ac:dyDescent="0.2">
      <c r="E41" s="91" t="s">
        <v>94</v>
      </c>
      <c r="F41" s="80">
        <v>3426244</v>
      </c>
      <c r="G41" s="60" t="s">
        <v>85</v>
      </c>
      <c r="H41" s="92">
        <f>M8+M14+M15+M18+M19+M20+M21+M23+M24+M25+M26</f>
        <v>3421845</v>
      </c>
      <c r="I41" s="83"/>
      <c r="J41" s="84">
        <f t="shared" si="6"/>
        <v>4399</v>
      </c>
    </row>
    <row r="42" spans="2:12" ht="101.25" x14ac:dyDescent="0.2">
      <c r="E42" s="67" t="s">
        <v>93</v>
      </c>
      <c r="F42" s="80">
        <v>7333370</v>
      </c>
      <c r="G42" s="60" t="s">
        <v>85</v>
      </c>
      <c r="H42" s="96">
        <f>M22</f>
        <v>7270900</v>
      </c>
      <c r="I42" s="83"/>
      <c r="J42" s="84">
        <f t="shared" si="6"/>
        <v>62470</v>
      </c>
    </row>
    <row r="43" spans="2:12" ht="16.5" thickBot="1" x14ac:dyDescent="0.3">
      <c r="F43" s="77">
        <f>SUM(F39:F42)</f>
        <v>31117949</v>
      </c>
      <c r="G43" s="76"/>
      <c r="H43" s="108">
        <f>SUM(H39:H42)</f>
        <v>29037785</v>
      </c>
      <c r="I43" s="76"/>
      <c r="J43" s="77">
        <f>SUM(J39:J42)</f>
        <v>2080164</v>
      </c>
    </row>
    <row r="44" spans="2:12" ht="15" thickTop="1" x14ac:dyDescent="0.2"/>
    <row r="48" spans="2:12" x14ac:dyDescent="0.2">
      <c r="H48" s="29"/>
    </row>
  </sheetData>
  <mergeCells count="14">
    <mergeCell ref="B7:D7"/>
    <mergeCell ref="B2:L2"/>
    <mergeCell ref="B4:D4"/>
    <mergeCell ref="H4:I4"/>
    <mergeCell ref="B5:D5"/>
    <mergeCell ref="H5:I5"/>
    <mergeCell ref="B27:J27"/>
    <mergeCell ref="B29:L29"/>
    <mergeCell ref="B30:L32"/>
    <mergeCell ref="B35:L35"/>
    <mergeCell ref="B8:D9"/>
    <mergeCell ref="B10:J10"/>
    <mergeCell ref="B13:D13"/>
    <mergeCell ref="B14:D26"/>
  </mergeCells>
  <pageMargins left="0.7" right="0.7" top="0.75" bottom="0.75" header="0.3" footer="0.3"/>
  <pageSetup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F444B-F8C2-405A-B9FF-A622764F7E87}">
  <dimension ref="B1:N45"/>
  <sheetViews>
    <sheetView showGridLines="0" topLeftCell="D28" zoomScale="85" zoomScaleNormal="85" workbookViewId="0">
      <selection activeCell="H40" sqref="H40"/>
    </sheetView>
  </sheetViews>
  <sheetFormatPr baseColWidth="10" defaultColWidth="11.42578125" defaultRowHeight="14.25" x14ac:dyDescent="0.2"/>
  <cols>
    <col min="1" max="1" width="1" style="1" customWidth="1"/>
    <col min="2" max="2" width="3" style="1" customWidth="1"/>
    <col min="3" max="3" width="4.42578125" style="1" customWidth="1"/>
    <col min="4" max="4" width="4.5703125" style="2" customWidth="1"/>
    <col min="5" max="5" width="16.7109375" style="1" customWidth="1"/>
    <col min="6" max="6" width="39.5703125" style="1" customWidth="1"/>
    <col min="7" max="7" width="45.5703125" style="1" customWidth="1"/>
    <col min="8" max="8" width="20.140625" style="1" customWidth="1"/>
    <col min="9" max="9" width="10.85546875" style="1" customWidth="1"/>
    <col min="10" max="11" width="18.7109375" style="1" customWidth="1"/>
    <col min="12" max="12" width="16.140625" style="1" customWidth="1"/>
    <col min="13" max="13" width="14.28515625" style="1" customWidth="1"/>
    <col min="14" max="14" width="73.7109375" style="1" customWidth="1"/>
    <col min="15" max="16384" width="11.42578125" style="1"/>
  </cols>
  <sheetData>
    <row r="1" spans="2:14" ht="6.75" customHeight="1" x14ac:dyDescent="0.2"/>
    <row r="2" spans="2:14" ht="24" customHeight="1" x14ac:dyDescent="0.2">
      <c r="B2" s="132" t="s">
        <v>19</v>
      </c>
      <c r="C2" s="132"/>
      <c r="D2" s="132"/>
      <c r="E2" s="132"/>
      <c r="F2" s="132"/>
      <c r="G2" s="132"/>
      <c r="H2" s="132"/>
      <c r="I2" s="132"/>
      <c r="J2" s="132"/>
      <c r="K2" s="132"/>
      <c r="L2" s="132"/>
    </row>
    <row r="3" spans="2:14" ht="6.75" customHeight="1" x14ac:dyDescent="0.2"/>
    <row r="4" spans="2:14" ht="15" x14ac:dyDescent="0.2">
      <c r="B4" s="133" t="s">
        <v>0</v>
      </c>
      <c r="C4" s="134"/>
      <c r="D4" s="135"/>
      <c r="E4" s="26" t="s">
        <v>1</v>
      </c>
      <c r="F4" s="26" t="s">
        <v>2</v>
      </c>
      <c r="G4" s="26"/>
      <c r="H4" s="133" t="s">
        <v>3</v>
      </c>
      <c r="I4" s="135"/>
      <c r="J4" s="10" t="s">
        <v>4</v>
      </c>
      <c r="K4" s="10" t="s">
        <v>5</v>
      </c>
      <c r="L4" s="10" t="s">
        <v>6</v>
      </c>
    </row>
    <row r="5" spans="2:14" ht="21.75" customHeight="1" x14ac:dyDescent="0.2">
      <c r="B5" s="136" t="s">
        <v>81</v>
      </c>
      <c r="C5" s="137"/>
      <c r="D5" s="138"/>
      <c r="E5" s="27" t="s">
        <v>82</v>
      </c>
      <c r="F5" s="28"/>
      <c r="G5" s="28"/>
      <c r="H5" s="139"/>
      <c r="I5" s="138"/>
      <c r="J5" s="23"/>
      <c r="K5" s="23"/>
      <c r="L5" s="16"/>
    </row>
    <row r="6" spans="2:14" ht="9" customHeight="1" x14ac:dyDescent="0.2">
      <c r="B6" s="3"/>
      <c r="C6" s="4"/>
      <c r="D6" s="4"/>
      <c r="E6" s="4"/>
      <c r="F6" s="4"/>
      <c r="G6" s="4"/>
      <c r="H6" s="4"/>
      <c r="I6" s="4"/>
      <c r="J6" s="4"/>
      <c r="K6" s="4"/>
      <c r="L6" s="5"/>
    </row>
    <row r="7" spans="2:14" ht="30" x14ac:dyDescent="0.2">
      <c r="B7" s="125" t="s">
        <v>14</v>
      </c>
      <c r="C7" s="126"/>
      <c r="D7" s="127"/>
      <c r="E7" s="10" t="s">
        <v>7</v>
      </c>
      <c r="F7" s="25" t="s">
        <v>11</v>
      </c>
      <c r="G7" s="25" t="s">
        <v>41</v>
      </c>
      <c r="H7" s="11" t="s">
        <v>103</v>
      </c>
      <c r="I7" s="11" t="s">
        <v>24</v>
      </c>
      <c r="J7" s="11" t="s">
        <v>15</v>
      </c>
      <c r="K7" s="11" t="s">
        <v>16</v>
      </c>
      <c r="L7" s="11" t="s">
        <v>83</v>
      </c>
      <c r="M7" s="11" t="s">
        <v>17</v>
      </c>
      <c r="N7" s="11" t="s">
        <v>96</v>
      </c>
    </row>
    <row r="8" spans="2:14" ht="14.25" customHeight="1" x14ac:dyDescent="0.2">
      <c r="B8" s="124" t="s">
        <v>12</v>
      </c>
      <c r="C8" s="124"/>
      <c r="D8" s="124"/>
      <c r="E8" s="14">
        <v>1</v>
      </c>
      <c r="F8" s="52" t="s">
        <v>36</v>
      </c>
      <c r="G8" s="18" t="s">
        <v>42</v>
      </c>
      <c r="H8" s="54">
        <v>18</v>
      </c>
      <c r="I8" s="9" t="s">
        <v>24</v>
      </c>
      <c r="J8" s="7">
        <v>220000</v>
      </c>
      <c r="K8" s="7">
        <f>+J8*19%</f>
        <v>41800</v>
      </c>
      <c r="L8" s="8">
        <f>+K8+J8</f>
        <v>261800</v>
      </c>
      <c r="M8" s="39">
        <f>+L8*H8</f>
        <v>4712400</v>
      </c>
      <c r="N8" s="69" t="s">
        <v>104</v>
      </c>
    </row>
    <row r="9" spans="2:14" ht="14.25" customHeight="1" x14ac:dyDescent="0.2">
      <c r="B9" s="124"/>
      <c r="C9" s="124"/>
      <c r="D9" s="124"/>
      <c r="E9" s="14">
        <v>3</v>
      </c>
      <c r="F9" s="52" t="s">
        <v>47</v>
      </c>
      <c r="G9" s="18" t="s">
        <v>46</v>
      </c>
      <c r="H9" s="37">
        <v>14</v>
      </c>
      <c r="I9" s="9" t="s">
        <v>35</v>
      </c>
      <c r="J9" s="7">
        <v>210000</v>
      </c>
      <c r="K9" s="7">
        <f>+J9*19%</f>
        <v>39900</v>
      </c>
      <c r="L9" s="8">
        <f>+K9+J9</f>
        <v>249900</v>
      </c>
      <c r="M9" s="39">
        <f t="shared" ref="M9:M22" si="0">+L9*H9</f>
        <v>3498600</v>
      </c>
      <c r="N9" s="70" t="s">
        <v>105</v>
      </c>
    </row>
    <row r="10" spans="2:14" ht="14.25" customHeight="1" x14ac:dyDescent="0.2">
      <c r="B10" s="124"/>
      <c r="C10" s="124"/>
      <c r="D10" s="124"/>
      <c r="E10" s="14">
        <v>4</v>
      </c>
      <c r="F10" s="52" t="s">
        <v>40</v>
      </c>
      <c r="G10" s="18" t="s">
        <v>48</v>
      </c>
      <c r="H10" s="37">
        <v>9</v>
      </c>
      <c r="I10" s="9" t="s">
        <v>24</v>
      </c>
      <c r="J10" s="7">
        <v>120000</v>
      </c>
      <c r="K10" s="7">
        <f t="shared" ref="K10:K22" si="1">+J10*19%</f>
        <v>22800</v>
      </c>
      <c r="L10" s="8">
        <f t="shared" ref="L10:L22" si="2">+K10+J10</f>
        <v>142800</v>
      </c>
      <c r="M10" s="39">
        <f t="shared" si="0"/>
        <v>1285200</v>
      </c>
      <c r="N10" s="70" t="s">
        <v>105</v>
      </c>
    </row>
    <row r="11" spans="2:14" ht="14.25" customHeight="1" x14ac:dyDescent="0.2">
      <c r="B11" s="124"/>
      <c r="C11" s="124"/>
      <c r="D11" s="124"/>
      <c r="E11" s="14">
        <v>6</v>
      </c>
      <c r="F11" s="52" t="s">
        <v>39</v>
      </c>
      <c r="G11" s="18" t="s">
        <v>45</v>
      </c>
      <c r="H11" s="54">
        <v>3</v>
      </c>
      <c r="I11" s="9" t="s">
        <v>24</v>
      </c>
      <c r="J11" s="7">
        <v>1666000</v>
      </c>
      <c r="K11" s="7">
        <f t="shared" si="1"/>
        <v>316540</v>
      </c>
      <c r="L11" s="8">
        <f t="shared" si="2"/>
        <v>1982540</v>
      </c>
      <c r="M11" s="39">
        <f t="shared" si="0"/>
        <v>5947620</v>
      </c>
      <c r="N11" s="71" t="s">
        <v>97</v>
      </c>
    </row>
    <row r="12" spans="2:14" ht="14.25" customHeight="1" x14ac:dyDescent="0.2">
      <c r="B12" s="124"/>
      <c r="C12" s="124"/>
      <c r="D12" s="124"/>
      <c r="E12" s="14">
        <v>7</v>
      </c>
      <c r="F12" s="52" t="s">
        <v>38</v>
      </c>
      <c r="G12" s="18" t="s">
        <v>44</v>
      </c>
      <c r="H12" s="20">
        <v>1</v>
      </c>
      <c r="I12" s="9" t="s">
        <v>25</v>
      </c>
      <c r="J12" s="7">
        <v>3200000</v>
      </c>
      <c r="K12" s="7">
        <f t="shared" si="1"/>
        <v>608000</v>
      </c>
      <c r="L12" s="8">
        <f t="shared" si="2"/>
        <v>3808000</v>
      </c>
      <c r="M12" s="39">
        <f t="shared" si="0"/>
        <v>3808000</v>
      </c>
      <c r="N12" s="69" t="s">
        <v>104</v>
      </c>
    </row>
    <row r="13" spans="2:14" ht="14.25" customHeight="1" x14ac:dyDescent="0.2">
      <c r="B13" s="124"/>
      <c r="C13" s="124"/>
      <c r="D13" s="124"/>
      <c r="E13" s="14">
        <v>8</v>
      </c>
      <c r="F13" s="52" t="s">
        <v>37</v>
      </c>
      <c r="G13" s="18" t="s">
        <v>43</v>
      </c>
      <c r="H13" s="20">
        <v>2</v>
      </c>
      <c r="I13" s="9" t="s">
        <v>25</v>
      </c>
      <c r="J13" s="7">
        <v>9450000</v>
      </c>
      <c r="K13" s="7">
        <f t="shared" si="1"/>
        <v>1795500</v>
      </c>
      <c r="L13" s="8">
        <f t="shared" si="2"/>
        <v>11245500</v>
      </c>
      <c r="M13" s="39">
        <f t="shared" si="0"/>
        <v>22491000</v>
      </c>
      <c r="N13" s="69" t="s">
        <v>104</v>
      </c>
    </row>
    <row r="14" spans="2:14" ht="14.25" customHeight="1" x14ac:dyDescent="0.2">
      <c r="B14" s="124"/>
      <c r="C14" s="124"/>
      <c r="D14" s="124"/>
      <c r="E14" s="14">
        <v>9</v>
      </c>
      <c r="F14" s="52" t="s">
        <v>59</v>
      </c>
      <c r="G14" s="18" t="s">
        <v>58</v>
      </c>
      <c r="H14" s="20">
        <v>40</v>
      </c>
      <c r="I14" s="9" t="s">
        <v>25</v>
      </c>
      <c r="J14" s="7">
        <v>130000</v>
      </c>
      <c r="K14" s="7">
        <f t="shared" si="1"/>
        <v>24700</v>
      </c>
      <c r="L14" s="8">
        <f t="shared" si="2"/>
        <v>154700</v>
      </c>
      <c r="M14" s="39">
        <f t="shared" si="0"/>
        <v>6188000</v>
      </c>
      <c r="N14" s="72" t="s">
        <v>106</v>
      </c>
    </row>
    <row r="15" spans="2:14" ht="14.25" customHeight="1" x14ac:dyDescent="0.2">
      <c r="B15" s="124"/>
      <c r="C15" s="124"/>
      <c r="D15" s="124"/>
      <c r="E15" s="14">
        <v>10</v>
      </c>
      <c r="F15" s="52" t="s">
        <v>60</v>
      </c>
      <c r="G15" s="18" t="s">
        <v>61</v>
      </c>
      <c r="H15" s="20">
        <v>40</v>
      </c>
      <c r="I15" s="9" t="s">
        <v>24</v>
      </c>
      <c r="J15" s="7">
        <v>60000</v>
      </c>
      <c r="K15" s="7">
        <f t="shared" si="1"/>
        <v>11400</v>
      </c>
      <c r="L15" s="8">
        <f t="shared" si="2"/>
        <v>71400</v>
      </c>
      <c r="M15" s="39">
        <f t="shared" si="0"/>
        <v>2856000</v>
      </c>
      <c r="N15" s="72" t="s">
        <v>106</v>
      </c>
    </row>
    <row r="16" spans="2:14" ht="14.25" customHeight="1" x14ac:dyDescent="0.2">
      <c r="B16" s="124"/>
      <c r="C16" s="124"/>
      <c r="D16" s="124"/>
      <c r="E16" s="14">
        <v>11</v>
      </c>
      <c r="F16" s="52" t="s">
        <v>22</v>
      </c>
      <c r="G16" s="18" t="s">
        <v>62</v>
      </c>
      <c r="H16" s="20">
        <v>40</v>
      </c>
      <c r="I16" s="9" t="s">
        <v>26</v>
      </c>
      <c r="J16" s="7">
        <v>9900</v>
      </c>
      <c r="K16" s="7">
        <f t="shared" si="1"/>
        <v>1881</v>
      </c>
      <c r="L16" s="8">
        <f t="shared" si="2"/>
        <v>11781</v>
      </c>
      <c r="M16" s="39">
        <f t="shared" si="0"/>
        <v>471240</v>
      </c>
      <c r="N16" s="72" t="s">
        <v>106</v>
      </c>
    </row>
    <row r="17" spans="2:14" ht="14.25" customHeight="1" x14ac:dyDescent="0.2">
      <c r="B17" s="124"/>
      <c r="C17" s="124"/>
      <c r="D17" s="124"/>
      <c r="E17" s="14">
        <v>12</v>
      </c>
      <c r="F17" s="52" t="s">
        <v>64</v>
      </c>
      <c r="G17" s="18" t="s">
        <v>63</v>
      </c>
      <c r="H17" s="20">
        <v>40</v>
      </c>
      <c r="I17" s="9" t="s">
        <v>24</v>
      </c>
      <c r="J17" s="7">
        <v>20000</v>
      </c>
      <c r="K17" s="7">
        <f t="shared" si="1"/>
        <v>3800</v>
      </c>
      <c r="L17" s="8">
        <f t="shared" si="2"/>
        <v>23800</v>
      </c>
      <c r="M17" s="39">
        <f t="shared" si="0"/>
        <v>952000</v>
      </c>
      <c r="N17" s="72" t="s">
        <v>106</v>
      </c>
    </row>
    <row r="18" spans="2:14" ht="14.25" customHeight="1" x14ac:dyDescent="0.2">
      <c r="B18" s="124"/>
      <c r="C18" s="124"/>
      <c r="D18" s="124"/>
      <c r="E18" s="14">
        <v>13</v>
      </c>
      <c r="F18" s="52" t="s">
        <v>21</v>
      </c>
      <c r="G18" s="18" t="s">
        <v>65</v>
      </c>
      <c r="H18" s="20">
        <v>40</v>
      </c>
      <c r="I18" s="9" t="s">
        <v>24</v>
      </c>
      <c r="J18" s="7">
        <v>12000</v>
      </c>
      <c r="K18" s="7">
        <f t="shared" si="1"/>
        <v>2280</v>
      </c>
      <c r="L18" s="8">
        <f t="shared" si="2"/>
        <v>14280</v>
      </c>
      <c r="M18" s="39">
        <f t="shared" si="0"/>
        <v>571200</v>
      </c>
      <c r="N18" s="72" t="s">
        <v>106</v>
      </c>
    </row>
    <row r="19" spans="2:14" ht="14.25" customHeight="1" x14ac:dyDescent="0.2">
      <c r="B19" s="124"/>
      <c r="C19" s="124"/>
      <c r="D19" s="124"/>
      <c r="E19" s="14">
        <v>14</v>
      </c>
      <c r="F19" s="52" t="s">
        <v>23</v>
      </c>
      <c r="G19" s="18" t="s">
        <v>51</v>
      </c>
      <c r="H19" s="20">
        <v>35</v>
      </c>
      <c r="I19" s="9" t="s">
        <v>24</v>
      </c>
      <c r="J19" s="7">
        <v>160000</v>
      </c>
      <c r="K19" s="7">
        <f t="shared" si="1"/>
        <v>30400</v>
      </c>
      <c r="L19" s="8">
        <f t="shared" si="2"/>
        <v>190400</v>
      </c>
      <c r="M19" s="39">
        <f t="shared" si="0"/>
        <v>6664000</v>
      </c>
      <c r="N19" s="73" t="s">
        <v>102</v>
      </c>
    </row>
    <row r="20" spans="2:14" ht="14.25" customHeight="1" x14ac:dyDescent="0.2">
      <c r="B20" s="124"/>
      <c r="C20" s="124"/>
      <c r="D20" s="124"/>
      <c r="E20" s="14">
        <v>15</v>
      </c>
      <c r="F20" s="52" t="s">
        <v>56</v>
      </c>
      <c r="G20" s="18" t="s">
        <v>53</v>
      </c>
      <c r="H20" s="20">
        <v>34</v>
      </c>
      <c r="I20" s="9" t="s">
        <v>24</v>
      </c>
      <c r="J20" s="7">
        <v>60000</v>
      </c>
      <c r="K20" s="7">
        <f t="shared" si="1"/>
        <v>11400</v>
      </c>
      <c r="L20" s="8">
        <f t="shared" si="2"/>
        <v>71400</v>
      </c>
      <c r="M20" s="39">
        <f t="shared" si="0"/>
        <v>2427600</v>
      </c>
      <c r="N20" s="73" t="s">
        <v>102</v>
      </c>
    </row>
    <row r="21" spans="2:14" ht="14.25" customHeight="1" x14ac:dyDescent="0.2">
      <c r="B21" s="124"/>
      <c r="C21" s="124"/>
      <c r="D21" s="124"/>
      <c r="E21" s="14">
        <v>16</v>
      </c>
      <c r="F21" s="52" t="s">
        <v>55</v>
      </c>
      <c r="G21" s="18" t="s">
        <v>54</v>
      </c>
      <c r="H21" s="20">
        <v>34</v>
      </c>
      <c r="I21" s="9" t="s">
        <v>26</v>
      </c>
      <c r="J21" s="7">
        <v>365000</v>
      </c>
      <c r="K21" s="7">
        <f t="shared" si="1"/>
        <v>69350</v>
      </c>
      <c r="L21" s="8">
        <f>+K21+J21</f>
        <v>434350</v>
      </c>
      <c r="M21" s="39">
        <f t="shared" si="0"/>
        <v>14767900</v>
      </c>
      <c r="N21" s="73" t="s">
        <v>102</v>
      </c>
    </row>
    <row r="22" spans="2:14" ht="14.25" customHeight="1" x14ac:dyDescent="0.2">
      <c r="B22" s="124"/>
      <c r="C22" s="124"/>
      <c r="D22" s="124"/>
      <c r="E22" s="14">
        <v>17</v>
      </c>
      <c r="F22" s="53" t="s">
        <v>57</v>
      </c>
      <c r="G22" s="19" t="s">
        <v>52</v>
      </c>
      <c r="H22" s="20">
        <v>40</v>
      </c>
      <c r="I22" s="9" t="s">
        <v>24</v>
      </c>
      <c r="J22" s="7">
        <v>60000</v>
      </c>
      <c r="K22" s="7">
        <f t="shared" si="1"/>
        <v>11400</v>
      </c>
      <c r="L22" s="8">
        <f t="shared" si="2"/>
        <v>71400</v>
      </c>
      <c r="M22" s="39">
        <f t="shared" si="0"/>
        <v>2856000</v>
      </c>
      <c r="N22" s="73" t="s">
        <v>102</v>
      </c>
    </row>
    <row r="23" spans="2:14" ht="13.9" customHeight="1" x14ac:dyDescent="0.2">
      <c r="B23" s="115" t="s">
        <v>8</v>
      </c>
      <c r="C23" s="116"/>
      <c r="D23" s="116"/>
      <c r="E23" s="116"/>
      <c r="F23" s="116"/>
      <c r="G23" s="116"/>
      <c r="H23" s="116"/>
      <c r="I23" s="116"/>
      <c r="J23" s="116"/>
      <c r="K23" s="24"/>
      <c r="L23" s="8">
        <f>SUM(L8:L22)</f>
        <v>18734051</v>
      </c>
      <c r="M23" s="8">
        <f>SUM(M8:M22)</f>
        <v>79496760</v>
      </c>
    </row>
    <row r="25" spans="2:14" ht="18" customHeight="1" x14ac:dyDescent="0.2">
      <c r="B25" s="117" t="s">
        <v>9</v>
      </c>
      <c r="C25" s="118"/>
      <c r="D25" s="118"/>
      <c r="E25" s="118"/>
      <c r="F25" s="118"/>
      <c r="G25" s="118"/>
      <c r="H25" s="118"/>
      <c r="I25" s="118"/>
      <c r="J25" s="118"/>
      <c r="K25" s="118"/>
      <c r="L25" s="119"/>
    </row>
    <row r="26" spans="2:14" x14ac:dyDescent="0.2">
      <c r="B26" s="120"/>
      <c r="C26" s="120"/>
      <c r="D26" s="120"/>
      <c r="E26" s="120"/>
      <c r="F26" s="120"/>
      <c r="G26" s="120"/>
      <c r="H26" s="120"/>
      <c r="I26" s="120"/>
      <c r="J26" s="120"/>
      <c r="K26" s="120"/>
      <c r="L26" s="120"/>
    </row>
    <row r="27" spans="2:14" x14ac:dyDescent="0.2">
      <c r="B27" s="120"/>
      <c r="C27" s="120"/>
      <c r="D27" s="120"/>
      <c r="E27" s="120"/>
      <c r="F27" s="120"/>
      <c r="G27" s="120"/>
      <c r="H27" s="120"/>
      <c r="I27" s="120"/>
      <c r="J27" s="120"/>
      <c r="K27" s="120"/>
      <c r="L27" s="120"/>
    </row>
    <row r="28" spans="2:14" x14ac:dyDescent="0.2">
      <c r="B28" s="120"/>
      <c r="C28" s="120"/>
      <c r="D28" s="120"/>
      <c r="E28" s="120"/>
      <c r="F28" s="120"/>
      <c r="G28" s="120"/>
      <c r="H28" s="120"/>
      <c r="I28" s="120"/>
      <c r="J28" s="120"/>
      <c r="K28" s="120"/>
      <c r="L28" s="120"/>
    </row>
    <row r="29" spans="2:14" x14ac:dyDescent="0.2">
      <c r="B29" s="12"/>
      <c r="C29" s="12"/>
      <c r="D29" s="12"/>
      <c r="E29" s="12"/>
      <c r="F29" s="12"/>
      <c r="G29" s="12"/>
      <c r="H29" s="12"/>
      <c r="I29" s="12"/>
      <c r="J29" s="12"/>
      <c r="K29" s="12"/>
      <c r="L29" s="12"/>
    </row>
    <row r="30" spans="2:14" ht="30" x14ac:dyDescent="0.2">
      <c r="B30" s="125" t="s">
        <v>14</v>
      </c>
      <c r="C30" s="126"/>
      <c r="D30" s="127"/>
      <c r="E30" s="10" t="s">
        <v>7</v>
      </c>
      <c r="F30" s="25" t="s">
        <v>11</v>
      </c>
      <c r="G30" s="25"/>
      <c r="H30" s="11" t="s">
        <v>103</v>
      </c>
      <c r="I30" s="11" t="s">
        <v>24</v>
      </c>
      <c r="J30" s="11" t="s">
        <v>15</v>
      </c>
      <c r="K30" s="11" t="s">
        <v>16</v>
      </c>
      <c r="L30" s="11" t="s">
        <v>83</v>
      </c>
      <c r="M30" s="11" t="s">
        <v>17</v>
      </c>
      <c r="N30" s="11" t="s">
        <v>96</v>
      </c>
    </row>
    <row r="31" spans="2:14" ht="12" customHeight="1" x14ac:dyDescent="0.2">
      <c r="B31" s="140" t="s">
        <v>18</v>
      </c>
      <c r="C31" s="141"/>
      <c r="D31" s="141"/>
      <c r="E31" s="6">
        <v>1</v>
      </c>
      <c r="F31" s="52" t="s">
        <v>36</v>
      </c>
      <c r="G31" s="18" t="s">
        <v>42</v>
      </c>
      <c r="H31" s="37">
        <v>3</v>
      </c>
      <c r="I31" s="9" t="s">
        <v>24</v>
      </c>
      <c r="J31" s="7">
        <v>220000</v>
      </c>
      <c r="K31" s="7">
        <f>+J31*19%</f>
        <v>41800</v>
      </c>
      <c r="L31" s="8">
        <f>+K31+J31</f>
        <v>261800</v>
      </c>
      <c r="M31" s="39">
        <f>+L31*H31</f>
        <v>785400</v>
      </c>
      <c r="N31" s="69" t="s">
        <v>104</v>
      </c>
    </row>
    <row r="32" spans="2:14" ht="12" customHeight="1" x14ac:dyDescent="0.2">
      <c r="B32" s="128"/>
      <c r="C32" s="129"/>
      <c r="D32" s="129"/>
      <c r="E32" s="6">
        <v>4</v>
      </c>
      <c r="F32" s="52" t="s">
        <v>20</v>
      </c>
      <c r="G32" s="18" t="s">
        <v>66</v>
      </c>
      <c r="H32" s="37">
        <v>1</v>
      </c>
      <c r="I32" s="9" t="s">
        <v>25</v>
      </c>
      <c r="J32" s="7">
        <v>550000</v>
      </c>
      <c r="K32" s="7">
        <f t="shared" ref="K32" si="3">+J32*19%</f>
        <v>104500</v>
      </c>
      <c r="L32" s="8">
        <f t="shared" ref="L32" si="4">+K32+J32</f>
        <v>654500</v>
      </c>
      <c r="M32" s="39">
        <f t="shared" ref="M32" si="5">+L32*H32</f>
        <v>654500</v>
      </c>
      <c r="N32" s="74" t="s">
        <v>98</v>
      </c>
    </row>
    <row r="33" spans="2:13" ht="15" x14ac:dyDescent="0.25">
      <c r="B33" s="115" t="s">
        <v>8</v>
      </c>
      <c r="C33" s="116"/>
      <c r="D33" s="116"/>
      <c r="E33" s="116"/>
      <c r="F33" s="116"/>
      <c r="G33" s="116"/>
      <c r="H33" s="116"/>
      <c r="I33" s="116"/>
      <c r="J33" s="116"/>
      <c r="K33" s="24"/>
      <c r="L33" s="17">
        <f>SUM(L31:L32)</f>
        <v>916300</v>
      </c>
      <c r="M33" s="17">
        <f>SUM(M31:M32)</f>
        <v>1439900</v>
      </c>
    </row>
    <row r="34" spans="2:13" x14ac:dyDescent="0.2">
      <c r="B34" s="12"/>
      <c r="C34" s="12"/>
      <c r="D34" s="12"/>
      <c r="E34" s="12"/>
      <c r="F34" s="12"/>
      <c r="G34" s="12"/>
      <c r="H34" s="12"/>
      <c r="I34" s="12"/>
      <c r="J34" s="12"/>
      <c r="K34" s="12"/>
      <c r="L34" s="12"/>
    </row>
    <row r="37" spans="2:13" ht="28.5" x14ac:dyDescent="0.2">
      <c r="E37" s="75" t="s">
        <v>111</v>
      </c>
      <c r="F37" s="13" t="s">
        <v>108</v>
      </c>
      <c r="G37" s="6" t="s">
        <v>107</v>
      </c>
      <c r="H37" s="75" t="s">
        <v>109</v>
      </c>
      <c r="I37" s="75"/>
      <c r="J37" s="75" t="s">
        <v>110</v>
      </c>
    </row>
    <row r="38" spans="2:13" ht="57" x14ac:dyDescent="0.25">
      <c r="E38" s="79" t="s">
        <v>87</v>
      </c>
      <c r="F38" s="99">
        <f>6000000+25874999</f>
        <v>31874999</v>
      </c>
      <c r="G38" s="83" t="s">
        <v>84</v>
      </c>
      <c r="H38" s="82">
        <f>M8+M12+M13+M31</f>
        <v>31796800</v>
      </c>
      <c r="I38" s="83"/>
      <c r="J38" s="84">
        <f>F38-H38</f>
        <v>78199</v>
      </c>
    </row>
    <row r="39" spans="2:13" ht="34.5" x14ac:dyDescent="0.25">
      <c r="E39" s="85" t="s">
        <v>88</v>
      </c>
      <c r="F39" s="99">
        <v>7200000</v>
      </c>
      <c r="G39" s="83" t="s">
        <v>84</v>
      </c>
      <c r="H39" s="86">
        <f>M11</f>
        <v>5947620</v>
      </c>
      <c r="I39" s="83"/>
      <c r="J39" s="84">
        <f t="shared" ref="J39:J40" si="6">F39-H39</f>
        <v>1252380</v>
      </c>
    </row>
    <row r="40" spans="2:13" ht="57" x14ac:dyDescent="0.25">
      <c r="E40" s="88" t="s">
        <v>89</v>
      </c>
      <c r="F40" s="99">
        <f>16076+4800000</f>
        <v>4816076</v>
      </c>
      <c r="G40" s="83" t="s">
        <v>84</v>
      </c>
      <c r="H40" s="89">
        <f>M9+M10</f>
        <v>4783800</v>
      </c>
      <c r="I40" s="83"/>
      <c r="J40" s="84">
        <f t="shared" si="6"/>
        <v>32276</v>
      </c>
    </row>
    <row r="41" spans="2:13" ht="45.75" x14ac:dyDescent="0.25">
      <c r="E41" s="74" t="s">
        <v>90</v>
      </c>
      <c r="F41" s="99">
        <v>1503342</v>
      </c>
      <c r="G41" s="83" t="s">
        <v>84</v>
      </c>
      <c r="H41" s="90">
        <f>M32</f>
        <v>654500</v>
      </c>
      <c r="I41" s="83"/>
      <c r="J41" s="84">
        <f>F41-H41</f>
        <v>848842</v>
      </c>
    </row>
    <row r="42" spans="2:13" ht="45.75" x14ac:dyDescent="0.25">
      <c r="E42" s="93" t="s">
        <v>91</v>
      </c>
      <c r="F42" s="99">
        <v>26726334</v>
      </c>
      <c r="G42" s="83" t="s">
        <v>84</v>
      </c>
      <c r="H42" s="94">
        <f>M19+M20+M21+M22</f>
        <v>26715500</v>
      </c>
      <c r="I42" s="83"/>
      <c r="J42" s="84">
        <f>F42-H42</f>
        <v>10834</v>
      </c>
    </row>
    <row r="43" spans="2:13" ht="33.75" x14ac:dyDescent="0.2">
      <c r="E43" s="97" t="s">
        <v>92</v>
      </c>
      <c r="F43" s="99">
        <v>14222000</v>
      </c>
      <c r="G43" s="83" t="s">
        <v>84</v>
      </c>
      <c r="H43" s="98">
        <f>M14+M15+M16+M17+M18</f>
        <v>11038440</v>
      </c>
      <c r="I43" s="83"/>
      <c r="J43" s="84">
        <f>F43-H43</f>
        <v>3183560</v>
      </c>
    </row>
    <row r="44" spans="2:13" ht="16.5" thickBot="1" x14ac:dyDescent="0.3">
      <c r="F44" s="100">
        <f>SUM(F38:F43)</f>
        <v>86342751</v>
      </c>
      <c r="G44" s="101"/>
      <c r="H44" s="109">
        <f>SUM(H38:H43)</f>
        <v>80936660</v>
      </c>
      <c r="I44" s="101"/>
      <c r="J44" s="100">
        <f>SUM(J38:J43)</f>
        <v>5406091</v>
      </c>
    </row>
    <row r="45" spans="2:13" ht="15" thickTop="1" x14ac:dyDescent="0.2"/>
  </sheetData>
  <mergeCells count="13">
    <mergeCell ref="B7:D7"/>
    <mergeCell ref="B2:L2"/>
    <mergeCell ref="B4:D4"/>
    <mergeCell ref="H4:I4"/>
    <mergeCell ref="B5:D5"/>
    <mergeCell ref="H5:I5"/>
    <mergeCell ref="B33:J33"/>
    <mergeCell ref="B8:D22"/>
    <mergeCell ref="B23:J23"/>
    <mergeCell ref="B25:L25"/>
    <mergeCell ref="B26:L28"/>
    <mergeCell ref="B30:D30"/>
    <mergeCell ref="B31:D32"/>
  </mergeCells>
  <pageMargins left="0.7" right="0.7" top="0.75" bottom="0.75" header="0.3" footer="0.3"/>
  <pageSetup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67349-1188-4AFA-8E09-5307665EA4BF}">
  <dimension ref="B1:N18"/>
  <sheetViews>
    <sheetView showGridLines="0" zoomScale="85" zoomScaleNormal="85" workbookViewId="0">
      <selection activeCell="H17" sqref="H17"/>
    </sheetView>
  </sheetViews>
  <sheetFormatPr baseColWidth="10" defaultColWidth="11.42578125" defaultRowHeight="14.25" x14ac:dyDescent="0.2"/>
  <cols>
    <col min="1" max="1" width="1" style="1" customWidth="1"/>
    <col min="2" max="2" width="3" style="1" customWidth="1"/>
    <col min="3" max="3" width="4.42578125" style="1" customWidth="1"/>
    <col min="4" max="4" width="9" style="2" customWidth="1"/>
    <col min="5" max="5" width="16.7109375" style="1" customWidth="1"/>
    <col min="6" max="6" width="39.5703125" style="1" customWidth="1"/>
    <col min="7" max="7" width="45.5703125" style="1" customWidth="1"/>
    <col min="8" max="8" width="20.140625" style="1" customWidth="1"/>
    <col min="9" max="9" width="10.85546875" style="1" customWidth="1"/>
    <col min="10" max="10" width="21" style="1" customWidth="1"/>
    <col min="11" max="11" width="18.7109375" style="1" customWidth="1"/>
    <col min="12" max="12" width="16.140625" style="1" customWidth="1"/>
    <col min="13" max="13" width="14.28515625" style="1" customWidth="1"/>
    <col min="14" max="14" width="39.5703125" style="1" customWidth="1"/>
    <col min="15" max="16384" width="11.42578125" style="1"/>
  </cols>
  <sheetData>
    <row r="1" spans="2:14" ht="6.75" customHeight="1" x14ac:dyDescent="0.2"/>
    <row r="2" spans="2:14" ht="24" customHeight="1" x14ac:dyDescent="0.2">
      <c r="B2" s="132" t="s">
        <v>19</v>
      </c>
      <c r="C2" s="132"/>
      <c r="D2" s="132"/>
      <c r="E2" s="132"/>
      <c r="F2" s="132"/>
      <c r="G2" s="132"/>
      <c r="H2" s="132"/>
      <c r="I2" s="132"/>
      <c r="J2" s="132"/>
      <c r="K2" s="132"/>
      <c r="L2" s="132"/>
    </row>
    <row r="3" spans="2:14" ht="6.75" customHeight="1" x14ac:dyDescent="0.2"/>
    <row r="4" spans="2:14" ht="15" x14ac:dyDescent="0.2">
      <c r="B4" s="133" t="s">
        <v>0</v>
      </c>
      <c r="C4" s="134"/>
      <c r="D4" s="135"/>
      <c r="E4" s="26" t="s">
        <v>1</v>
      </c>
      <c r="F4" s="26" t="s">
        <v>2</v>
      </c>
      <c r="G4" s="26"/>
      <c r="H4" s="133" t="s">
        <v>3</v>
      </c>
      <c r="I4" s="135"/>
      <c r="J4" s="10" t="s">
        <v>4</v>
      </c>
      <c r="K4" s="10" t="s">
        <v>5</v>
      </c>
      <c r="L4" s="10" t="s">
        <v>6</v>
      </c>
    </row>
    <row r="5" spans="2:14" ht="21.75" customHeight="1" x14ac:dyDescent="0.2">
      <c r="B5" s="136" t="s">
        <v>81</v>
      </c>
      <c r="C5" s="137"/>
      <c r="D5" s="138"/>
      <c r="E5" s="27" t="s">
        <v>82</v>
      </c>
      <c r="F5" s="28"/>
      <c r="G5" s="28"/>
      <c r="H5" s="139"/>
      <c r="I5" s="138"/>
      <c r="J5" s="23"/>
      <c r="K5" s="23"/>
      <c r="L5" s="16"/>
    </row>
    <row r="6" spans="2:14" ht="9" customHeight="1" x14ac:dyDescent="0.2">
      <c r="B6" s="3"/>
      <c r="C6" s="4"/>
      <c r="D6" s="4"/>
      <c r="E6" s="4"/>
      <c r="F6" s="4"/>
      <c r="G6" s="4"/>
      <c r="H6" s="4"/>
      <c r="I6" s="4"/>
      <c r="J6" s="4"/>
      <c r="K6" s="4"/>
      <c r="L6" s="5"/>
    </row>
    <row r="7" spans="2:14" ht="30" x14ac:dyDescent="0.2">
      <c r="B7" s="125" t="s">
        <v>14</v>
      </c>
      <c r="C7" s="126"/>
      <c r="D7" s="127"/>
      <c r="E7" s="10" t="s">
        <v>7</v>
      </c>
      <c r="F7" s="25" t="s">
        <v>11</v>
      </c>
      <c r="G7" s="25" t="s">
        <v>41</v>
      </c>
      <c r="H7" s="11" t="s">
        <v>101</v>
      </c>
      <c r="I7" s="11" t="s">
        <v>24</v>
      </c>
      <c r="J7" s="11" t="s">
        <v>15</v>
      </c>
      <c r="K7" s="11" t="s">
        <v>16</v>
      </c>
      <c r="L7" s="11" t="s">
        <v>83</v>
      </c>
      <c r="M7" s="11" t="s">
        <v>17</v>
      </c>
      <c r="N7" s="11" t="s">
        <v>96</v>
      </c>
    </row>
    <row r="8" spans="2:14" ht="14.25" customHeight="1" x14ac:dyDescent="0.2">
      <c r="B8" s="124" t="s">
        <v>12</v>
      </c>
      <c r="C8" s="124"/>
      <c r="D8" s="124"/>
      <c r="E8" s="14">
        <v>15</v>
      </c>
      <c r="F8" s="52" t="s">
        <v>56</v>
      </c>
      <c r="G8" s="18" t="s">
        <v>53</v>
      </c>
      <c r="H8" s="20">
        <v>1</v>
      </c>
      <c r="I8" s="9" t="s">
        <v>24</v>
      </c>
      <c r="J8" s="7">
        <v>60000</v>
      </c>
      <c r="K8" s="7">
        <f t="shared" ref="K8:K9" si="0">+J8*19%</f>
        <v>11400</v>
      </c>
      <c r="L8" s="8">
        <f t="shared" ref="L8" si="1">+K8+J8</f>
        <v>71400</v>
      </c>
      <c r="M8" s="39">
        <f t="shared" ref="M8:M9" si="2">+L8*H8</f>
        <v>71400</v>
      </c>
      <c r="N8" s="68" t="s">
        <v>102</v>
      </c>
    </row>
    <row r="9" spans="2:14" ht="14.25" customHeight="1" x14ac:dyDescent="0.2">
      <c r="B9" s="124"/>
      <c r="C9" s="124"/>
      <c r="D9" s="124"/>
      <c r="E9" s="14">
        <v>16</v>
      </c>
      <c r="F9" s="52" t="s">
        <v>55</v>
      </c>
      <c r="G9" s="18" t="s">
        <v>54</v>
      </c>
      <c r="H9" s="20">
        <v>2</v>
      </c>
      <c r="I9" s="9" t="s">
        <v>26</v>
      </c>
      <c r="J9" s="7">
        <v>365000</v>
      </c>
      <c r="K9" s="7">
        <f t="shared" si="0"/>
        <v>69350</v>
      </c>
      <c r="L9" s="8">
        <f>+K9+J9</f>
        <v>434350</v>
      </c>
      <c r="M9" s="39">
        <f t="shared" si="2"/>
        <v>868700</v>
      </c>
      <c r="N9" s="68" t="s">
        <v>102</v>
      </c>
    </row>
    <row r="10" spans="2:14" ht="13.9" customHeight="1" x14ac:dyDescent="0.2">
      <c r="B10" s="115" t="s">
        <v>8</v>
      </c>
      <c r="C10" s="116"/>
      <c r="D10" s="116"/>
      <c r="E10" s="116"/>
      <c r="F10" s="116"/>
      <c r="G10" s="116"/>
      <c r="H10" s="116"/>
      <c r="I10" s="116"/>
      <c r="J10" s="116"/>
      <c r="K10" s="24"/>
      <c r="L10" s="8">
        <f>SUM(L8:L9)</f>
        <v>505750</v>
      </c>
      <c r="M10" s="8">
        <f>SUM(M8:M9)</f>
        <v>940100</v>
      </c>
    </row>
    <row r="12" spans="2:14" x14ac:dyDescent="0.2">
      <c r="B12" s="12"/>
      <c r="C12" s="12"/>
      <c r="D12" s="12"/>
      <c r="E12" s="12"/>
      <c r="F12" s="12"/>
      <c r="G12" s="12"/>
      <c r="H12" s="12"/>
      <c r="I12" s="12"/>
      <c r="J12" s="12"/>
      <c r="K12" s="12"/>
      <c r="L12" s="12"/>
    </row>
    <row r="15" spans="2:14" ht="28.5" x14ac:dyDescent="0.2">
      <c r="E15" s="75" t="s">
        <v>111</v>
      </c>
      <c r="F15" s="13" t="s">
        <v>108</v>
      </c>
      <c r="G15" s="6" t="s">
        <v>107</v>
      </c>
      <c r="H15" s="75" t="s">
        <v>109</v>
      </c>
      <c r="I15" s="75"/>
      <c r="J15" s="75" t="s">
        <v>110</v>
      </c>
    </row>
    <row r="16" spans="2:14" ht="45.75" x14ac:dyDescent="0.25">
      <c r="E16" s="93" t="s">
        <v>91</v>
      </c>
      <c r="F16" s="99">
        <v>1000000</v>
      </c>
      <c r="G16" s="83" t="s">
        <v>86</v>
      </c>
      <c r="H16" s="95">
        <f>M8+M9</f>
        <v>940100</v>
      </c>
      <c r="I16" s="83"/>
      <c r="J16" s="84">
        <f>F16-H16</f>
        <v>59900</v>
      </c>
    </row>
    <row r="17" spans="6:10" ht="16.5" thickBot="1" x14ac:dyDescent="0.3">
      <c r="F17" s="102">
        <f>SUM(F16:F16)</f>
        <v>1000000</v>
      </c>
      <c r="G17" s="103"/>
      <c r="H17" s="110">
        <f>SUM(H16:H16)</f>
        <v>940100</v>
      </c>
      <c r="I17" s="103"/>
      <c r="J17" s="102">
        <f>SUM(J16:J16)</f>
        <v>59900</v>
      </c>
    </row>
    <row r="18" spans="6:10" ht="15" thickTop="1" x14ac:dyDescent="0.2"/>
  </sheetData>
  <mergeCells count="8">
    <mergeCell ref="B8:D9"/>
    <mergeCell ref="B10:J10"/>
    <mergeCell ref="B2:L2"/>
    <mergeCell ref="B4:D4"/>
    <mergeCell ref="H4:I4"/>
    <mergeCell ref="B5:D5"/>
    <mergeCell ref="H5:I5"/>
    <mergeCell ref="B7:D7"/>
  </mergeCells>
  <pageMargins left="0.7" right="0.7" top="0.75" bottom="0.75" header="0.3" footer="0.3"/>
  <pageSetup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38A2C-AC5F-4C16-8648-929E881EFD2C}">
  <dimension ref="B1:O79"/>
  <sheetViews>
    <sheetView showGridLines="0" topLeftCell="A64" zoomScale="85" zoomScaleNormal="85" workbookViewId="0">
      <selection activeCell="K99" sqref="K99"/>
    </sheetView>
  </sheetViews>
  <sheetFormatPr baseColWidth="10" defaultColWidth="11.42578125" defaultRowHeight="14.25" x14ac:dyDescent="0.2"/>
  <cols>
    <col min="1" max="1" width="1" style="1" customWidth="1"/>
    <col min="2" max="2" width="3" style="1" customWidth="1"/>
    <col min="3" max="3" width="4.42578125" style="1" customWidth="1"/>
    <col min="4" max="4" width="4.5703125" style="2" customWidth="1"/>
    <col min="5" max="5" width="17.7109375" style="1" customWidth="1"/>
    <col min="6" max="6" width="26.42578125" style="1" customWidth="1"/>
    <col min="7" max="7" width="34.140625" style="1" customWidth="1"/>
    <col min="8" max="8" width="20.140625" style="1" customWidth="1"/>
    <col min="9" max="9" width="10.85546875" style="1" customWidth="1"/>
    <col min="10" max="10" width="24.140625" style="1" customWidth="1"/>
    <col min="11" max="11" width="18.7109375" style="1" customWidth="1"/>
    <col min="12" max="12" width="16.140625" style="1" customWidth="1"/>
    <col min="13" max="13" width="14.28515625" style="1" customWidth="1"/>
    <col min="14" max="14" width="14.42578125" style="1" customWidth="1"/>
    <col min="15" max="16384" width="11.42578125" style="1"/>
  </cols>
  <sheetData>
    <row r="1" spans="2:14" ht="6.75" customHeight="1" x14ac:dyDescent="0.2"/>
    <row r="2" spans="2:14" ht="24" customHeight="1" x14ac:dyDescent="0.2">
      <c r="B2" s="132" t="s">
        <v>19</v>
      </c>
      <c r="C2" s="132"/>
      <c r="D2" s="132"/>
      <c r="E2" s="132"/>
      <c r="F2" s="132"/>
      <c r="G2" s="132"/>
      <c r="H2" s="132"/>
      <c r="I2" s="132"/>
      <c r="J2" s="132"/>
      <c r="K2" s="132"/>
      <c r="L2" s="132"/>
    </row>
    <row r="3" spans="2:14" ht="6.75" customHeight="1" x14ac:dyDescent="0.2"/>
    <row r="4" spans="2:14" ht="15" x14ac:dyDescent="0.2">
      <c r="B4" s="133" t="s">
        <v>0</v>
      </c>
      <c r="C4" s="134"/>
      <c r="D4" s="135"/>
      <c r="E4" s="26" t="s">
        <v>1</v>
      </c>
      <c r="F4" s="26" t="s">
        <v>2</v>
      </c>
      <c r="G4" s="26"/>
      <c r="H4" s="133" t="s">
        <v>3</v>
      </c>
      <c r="I4" s="135"/>
      <c r="J4" s="10" t="s">
        <v>4</v>
      </c>
      <c r="K4" s="10" t="s">
        <v>5</v>
      </c>
      <c r="L4" s="10" t="s">
        <v>6</v>
      </c>
    </row>
    <row r="5" spans="2:14" ht="21.75" customHeight="1" x14ac:dyDescent="0.2">
      <c r="B5" s="136" t="s">
        <v>81</v>
      </c>
      <c r="C5" s="137"/>
      <c r="D5" s="138"/>
      <c r="E5" s="27" t="s">
        <v>82</v>
      </c>
      <c r="F5" s="28"/>
      <c r="G5" s="28"/>
      <c r="H5" s="139"/>
      <c r="I5" s="138"/>
      <c r="J5" s="23"/>
      <c r="K5" s="23"/>
      <c r="L5" s="16"/>
    </row>
    <row r="6" spans="2:14" ht="9" customHeight="1" x14ac:dyDescent="0.2">
      <c r="B6" s="3"/>
      <c r="C6" s="4"/>
      <c r="D6" s="4"/>
      <c r="E6" s="4"/>
      <c r="F6" s="4"/>
      <c r="G6" s="4"/>
      <c r="H6" s="4"/>
      <c r="I6" s="4"/>
      <c r="J6" s="4"/>
      <c r="K6" s="4"/>
      <c r="L6" s="5"/>
    </row>
    <row r="7" spans="2:14" ht="30" x14ac:dyDescent="0.2">
      <c r="B7" s="125" t="s">
        <v>14</v>
      </c>
      <c r="C7" s="126"/>
      <c r="D7" s="127"/>
      <c r="E7" s="10" t="s">
        <v>7</v>
      </c>
      <c r="F7" s="25" t="s">
        <v>11</v>
      </c>
      <c r="G7" s="25" t="s">
        <v>41</v>
      </c>
      <c r="H7" s="11" t="s">
        <v>13</v>
      </c>
      <c r="I7" s="11" t="s">
        <v>13</v>
      </c>
      <c r="J7" s="11" t="s">
        <v>24</v>
      </c>
      <c r="K7" s="11" t="s">
        <v>15</v>
      </c>
      <c r="L7" s="11" t="s">
        <v>16</v>
      </c>
      <c r="M7" s="11" t="s">
        <v>83</v>
      </c>
      <c r="N7" s="11" t="s">
        <v>17</v>
      </c>
    </row>
    <row r="8" spans="2:14" ht="14.25" customHeight="1" x14ac:dyDescent="0.2">
      <c r="B8" s="124" t="s">
        <v>12</v>
      </c>
      <c r="C8" s="124"/>
      <c r="D8" s="124"/>
      <c r="E8" s="14">
        <v>1</v>
      </c>
      <c r="F8" s="41" t="s">
        <v>36</v>
      </c>
      <c r="G8" s="18" t="s">
        <v>42</v>
      </c>
      <c r="H8" s="54">
        <v>18</v>
      </c>
      <c r="I8" s="54"/>
      <c r="J8" s="9" t="s">
        <v>24</v>
      </c>
      <c r="K8" s="7">
        <v>220000</v>
      </c>
      <c r="L8" s="7">
        <f>+K8*19%</f>
        <v>41800</v>
      </c>
      <c r="M8" s="8">
        <f>+L8+K8</f>
        <v>261800</v>
      </c>
      <c r="N8" s="30">
        <f t="shared" ref="N8:N24" si="0">+M8*H8</f>
        <v>4712400</v>
      </c>
    </row>
    <row r="9" spans="2:14" ht="14.25" customHeight="1" x14ac:dyDescent="0.2">
      <c r="B9" s="124"/>
      <c r="C9" s="124"/>
      <c r="D9" s="124"/>
      <c r="E9" s="14">
        <v>2</v>
      </c>
      <c r="F9" s="42" t="s">
        <v>50</v>
      </c>
      <c r="G9" s="18" t="s">
        <v>49</v>
      </c>
      <c r="H9" s="37">
        <v>1</v>
      </c>
      <c r="I9" s="37"/>
      <c r="J9" s="9" t="s">
        <v>25</v>
      </c>
      <c r="K9" s="7">
        <v>700000</v>
      </c>
      <c r="L9" s="7">
        <f>+K9*19%</f>
        <v>133000</v>
      </c>
      <c r="M9" s="8">
        <f>+L9+K9</f>
        <v>833000</v>
      </c>
      <c r="N9" s="36">
        <f t="shared" si="0"/>
        <v>833000</v>
      </c>
    </row>
    <row r="10" spans="2:14" ht="14.25" customHeight="1" x14ac:dyDescent="0.2">
      <c r="B10" s="124"/>
      <c r="C10" s="124"/>
      <c r="D10" s="124"/>
      <c r="E10" s="14">
        <v>3</v>
      </c>
      <c r="F10" s="43" t="s">
        <v>47</v>
      </c>
      <c r="G10" s="18" t="s">
        <v>46</v>
      </c>
      <c r="H10" s="37">
        <v>14</v>
      </c>
      <c r="I10" s="37"/>
      <c r="J10" s="9" t="s">
        <v>35</v>
      </c>
      <c r="K10" s="7">
        <v>210000</v>
      </c>
      <c r="L10" s="7">
        <f>+K10*19%</f>
        <v>39900</v>
      </c>
      <c r="M10" s="8">
        <f>+L10+K10</f>
        <v>249900</v>
      </c>
      <c r="N10" s="33">
        <f t="shared" si="0"/>
        <v>3498600</v>
      </c>
    </row>
    <row r="11" spans="2:14" ht="14.25" customHeight="1" x14ac:dyDescent="0.2">
      <c r="B11" s="124"/>
      <c r="C11" s="124"/>
      <c r="D11" s="124"/>
      <c r="E11" s="14">
        <v>4</v>
      </c>
      <c r="F11" s="43" t="s">
        <v>40</v>
      </c>
      <c r="G11" s="18" t="s">
        <v>48</v>
      </c>
      <c r="H11" s="37">
        <v>9</v>
      </c>
      <c r="I11" s="37"/>
      <c r="J11" s="9" t="s">
        <v>24</v>
      </c>
      <c r="K11" s="7">
        <v>120000</v>
      </c>
      <c r="L11" s="7">
        <f t="shared" ref="L11:L24" si="1">+K11*19%</f>
        <v>22800</v>
      </c>
      <c r="M11" s="8">
        <f t="shared" ref="M11:M24" si="2">+L11+K11</f>
        <v>142800</v>
      </c>
      <c r="N11" s="33">
        <f t="shared" si="0"/>
        <v>1285200</v>
      </c>
    </row>
    <row r="12" spans="2:14" ht="14.25" customHeight="1" x14ac:dyDescent="0.2">
      <c r="B12" s="124"/>
      <c r="C12" s="124"/>
      <c r="D12" s="124"/>
      <c r="E12" s="14">
        <v>5</v>
      </c>
      <c r="F12" s="44" t="s">
        <v>20</v>
      </c>
      <c r="G12" s="18" t="s">
        <v>66</v>
      </c>
      <c r="H12" s="37">
        <v>9</v>
      </c>
      <c r="I12" s="37"/>
      <c r="J12" s="9" t="s">
        <v>25</v>
      </c>
      <c r="K12" s="7">
        <v>550000</v>
      </c>
      <c r="L12" s="7">
        <f t="shared" si="1"/>
        <v>104500</v>
      </c>
      <c r="M12" s="8">
        <f t="shared" si="2"/>
        <v>654500</v>
      </c>
      <c r="N12" s="31">
        <f t="shared" si="0"/>
        <v>5890500</v>
      </c>
    </row>
    <row r="13" spans="2:14" ht="14.25" customHeight="1" x14ac:dyDescent="0.2">
      <c r="B13" s="124"/>
      <c r="C13" s="124"/>
      <c r="D13" s="124"/>
      <c r="E13" s="14">
        <v>6</v>
      </c>
      <c r="F13" s="45" t="s">
        <v>39</v>
      </c>
      <c r="G13" s="18" t="s">
        <v>45</v>
      </c>
      <c r="H13" s="54">
        <v>3</v>
      </c>
      <c r="I13" s="54"/>
      <c r="J13" s="9" t="s">
        <v>24</v>
      </c>
      <c r="K13" s="7">
        <v>1666000</v>
      </c>
      <c r="L13" s="7">
        <f t="shared" si="1"/>
        <v>316540</v>
      </c>
      <c r="M13" s="8">
        <f t="shared" si="2"/>
        <v>1982540</v>
      </c>
      <c r="N13" s="32">
        <f t="shared" si="0"/>
        <v>5947620</v>
      </c>
    </row>
    <row r="14" spans="2:14" ht="14.25" customHeight="1" x14ac:dyDescent="0.2">
      <c r="B14" s="124"/>
      <c r="C14" s="124"/>
      <c r="D14" s="124"/>
      <c r="E14" s="14">
        <v>7</v>
      </c>
      <c r="F14" s="41" t="s">
        <v>38</v>
      </c>
      <c r="G14" s="18" t="s">
        <v>44</v>
      </c>
      <c r="H14" s="20">
        <v>1</v>
      </c>
      <c r="I14" s="20"/>
      <c r="J14" s="9" t="s">
        <v>25</v>
      </c>
      <c r="K14" s="7">
        <v>3200000</v>
      </c>
      <c r="L14" s="7">
        <f t="shared" si="1"/>
        <v>608000</v>
      </c>
      <c r="M14" s="8">
        <f t="shared" si="2"/>
        <v>3808000</v>
      </c>
      <c r="N14" s="30">
        <f t="shared" si="0"/>
        <v>3808000</v>
      </c>
    </row>
    <row r="15" spans="2:14" ht="14.25" customHeight="1" x14ac:dyDescent="0.2">
      <c r="B15" s="124"/>
      <c r="C15" s="124"/>
      <c r="D15" s="124"/>
      <c r="E15" s="14">
        <v>8</v>
      </c>
      <c r="F15" s="41" t="s">
        <v>37</v>
      </c>
      <c r="G15" s="18" t="s">
        <v>43</v>
      </c>
      <c r="H15" s="20">
        <v>2</v>
      </c>
      <c r="I15" s="20"/>
      <c r="J15" s="9" t="s">
        <v>25</v>
      </c>
      <c r="K15" s="7">
        <v>9450000</v>
      </c>
      <c r="L15" s="7">
        <f t="shared" si="1"/>
        <v>1795500</v>
      </c>
      <c r="M15" s="8">
        <f t="shared" si="2"/>
        <v>11245500</v>
      </c>
      <c r="N15" s="30">
        <f t="shared" si="0"/>
        <v>22491000</v>
      </c>
    </row>
    <row r="16" spans="2:14" ht="14.25" customHeight="1" x14ac:dyDescent="0.2">
      <c r="B16" s="124"/>
      <c r="C16" s="124"/>
      <c r="D16" s="124"/>
      <c r="E16" s="14">
        <v>9</v>
      </c>
      <c r="F16" s="46" t="s">
        <v>59</v>
      </c>
      <c r="G16" s="18" t="s">
        <v>58</v>
      </c>
      <c r="H16" s="20">
        <v>40</v>
      </c>
      <c r="I16" s="20"/>
      <c r="J16" s="9" t="s">
        <v>25</v>
      </c>
      <c r="K16" s="7">
        <v>130000</v>
      </c>
      <c r="L16" s="7">
        <f t="shared" si="1"/>
        <v>24700</v>
      </c>
      <c r="M16" s="8">
        <f t="shared" si="2"/>
        <v>154700</v>
      </c>
      <c r="N16" s="34">
        <f t="shared" si="0"/>
        <v>6188000</v>
      </c>
    </row>
    <row r="17" spans="2:15" ht="14.25" customHeight="1" x14ac:dyDescent="0.2">
      <c r="B17" s="124"/>
      <c r="C17" s="124"/>
      <c r="D17" s="124"/>
      <c r="E17" s="14">
        <v>10</v>
      </c>
      <c r="F17" s="46" t="s">
        <v>60</v>
      </c>
      <c r="G17" s="18" t="s">
        <v>61</v>
      </c>
      <c r="H17" s="20">
        <v>40</v>
      </c>
      <c r="I17" s="20"/>
      <c r="J17" s="9" t="s">
        <v>24</v>
      </c>
      <c r="K17" s="7">
        <v>60000</v>
      </c>
      <c r="L17" s="7">
        <f t="shared" si="1"/>
        <v>11400</v>
      </c>
      <c r="M17" s="8">
        <f t="shared" si="2"/>
        <v>71400</v>
      </c>
      <c r="N17" s="34">
        <f t="shared" si="0"/>
        <v>2856000</v>
      </c>
    </row>
    <row r="18" spans="2:15" ht="14.25" customHeight="1" x14ac:dyDescent="0.2">
      <c r="B18" s="124"/>
      <c r="C18" s="124"/>
      <c r="D18" s="124"/>
      <c r="E18" s="14">
        <v>11</v>
      </c>
      <c r="F18" s="46" t="s">
        <v>22</v>
      </c>
      <c r="G18" s="18" t="s">
        <v>62</v>
      </c>
      <c r="H18" s="20">
        <v>40</v>
      </c>
      <c r="I18" s="20"/>
      <c r="J18" s="9" t="s">
        <v>26</v>
      </c>
      <c r="K18" s="7">
        <v>9900</v>
      </c>
      <c r="L18" s="7">
        <f t="shared" si="1"/>
        <v>1881</v>
      </c>
      <c r="M18" s="8">
        <f t="shared" si="2"/>
        <v>11781</v>
      </c>
      <c r="N18" s="34">
        <f t="shared" si="0"/>
        <v>471240</v>
      </c>
    </row>
    <row r="19" spans="2:15" ht="14.25" customHeight="1" x14ac:dyDescent="0.2">
      <c r="B19" s="124"/>
      <c r="C19" s="124"/>
      <c r="D19" s="124"/>
      <c r="E19" s="14">
        <v>12</v>
      </c>
      <c r="F19" s="46" t="s">
        <v>64</v>
      </c>
      <c r="G19" s="18" t="s">
        <v>63</v>
      </c>
      <c r="H19" s="20">
        <v>40</v>
      </c>
      <c r="I19" s="20"/>
      <c r="J19" s="9" t="s">
        <v>24</v>
      </c>
      <c r="K19" s="7">
        <v>20000</v>
      </c>
      <c r="L19" s="7">
        <f t="shared" si="1"/>
        <v>3800</v>
      </c>
      <c r="M19" s="8">
        <f t="shared" si="2"/>
        <v>23800</v>
      </c>
      <c r="N19" s="34">
        <f t="shared" si="0"/>
        <v>952000</v>
      </c>
    </row>
    <row r="20" spans="2:15" ht="14.25" customHeight="1" x14ac:dyDescent="0.2">
      <c r="B20" s="124"/>
      <c r="C20" s="124"/>
      <c r="D20" s="124"/>
      <c r="E20" s="14">
        <v>13</v>
      </c>
      <c r="F20" s="46" t="s">
        <v>21</v>
      </c>
      <c r="G20" s="18" t="s">
        <v>65</v>
      </c>
      <c r="H20" s="20">
        <v>40</v>
      </c>
      <c r="I20" s="20"/>
      <c r="J20" s="9" t="s">
        <v>24</v>
      </c>
      <c r="K20" s="7">
        <v>12000</v>
      </c>
      <c r="L20" s="7">
        <f t="shared" si="1"/>
        <v>2280</v>
      </c>
      <c r="M20" s="8">
        <f t="shared" si="2"/>
        <v>14280</v>
      </c>
      <c r="N20" s="34">
        <f t="shared" si="0"/>
        <v>571200</v>
      </c>
    </row>
    <row r="21" spans="2:15" ht="14.25" customHeight="1" x14ac:dyDescent="0.2">
      <c r="B21" s="124"/>
      <c r="C21" s="124"/>
      <c r="D21" s="124"/>
      <c r="E21" s="14">
        <v>14</v>
      </c>
      <c r="F21" s="47" t="s">
        <v>23</v>
      </c>
      <c r="G21" s="18" t="s">
        <v>51</v>
      </c>
      <c r="H21" s="20">
        <v>35</v>
      </c>
      <c r="I21" s="20"/>
      <c r="J21" s="9" t="s">
        <v>24</v>
      </c>
      <c r="K21" s="7">
        <v>160000</v>
      </c>
      <c r="L21" s="7">
        <f t="shared" si="1"/>
        <v>30400</v>
      </c>
      <c r="M21" s="8">
        <f t="shared" si="2"/>
        <v>190400</v>
      </c>
      <c r="N21" s="35">
        <f t="shared" si="0"/>
        <v>6664000</v>
      </c>
      <c r="O21" s="40"/>
    </row>
    <row r="22" spans="2:15" ht="14.25" customHeight="1" x14ac:dyDescent="0.2">
      <c r="B22" s="124"/>
      <c r="C22" s="124"/>
      <c r="D22" s="124"/>
      <c r="E22" s="14">
        <v>15</v>
      </c>
      <c r="F22" s="47" t="s">
        <v>56</v>
      </c>
      <c r="G22" s="18" t="s">
        <v>53</v>
      </c>
      <c r="H22" s="20">
        <v>34</v>
      </c>
      <c r="I22" s="20">
        <v>1</v>
      </c>
      <c r="J22" s="9" t="s">
        <v>24</v>
      </c>
      <c r="K22" s="7">
        <v>60000</v>
      </c>
      <c r="L22" s="7">
        <f t="shared" si="1"/>
        <v>11400</v>
      </c>
      <c r="M22" s="8">
        <f t="shared" si="2"/>
        <v>71400</v>
      </c>
      <c r="N22" s="35">
        <f t="shared" si="0"/>
        <v>2427600</v>
      </c>
      <c r="O22" s="112">
        <f>M22*I22</f>
        <v>71400</v>
      </c>
    </row>
    <row r="23" spans="2:15" ht="14.25" customHeight="1" x14ac:dyDescent="0.2">
      <c r="B23" s="124"/>
      <c r="C23" s="124"/>
      <c r="D23" s="124"/>
      <c r="E23" s="14">
        <v>16</v>
      </c>
      <c r="F23" s="47" t="s">
        <v>55</v>
      </c>
      <c r="G23" s="18" t="s">
        <v>54</v>
      </c>
      <c r="H23" s="20">
        <v>34</v>
      </c>
      <c r="I23" s="20">
        <v>2</v>
      </c>
      <c r="J23" s="9" t="s">
        <v>26</v>
      </c>
      <c r="K23" s="7">
        <v>365000</v>
      </c>
      <c r="L23" s="7">
        <f t="shared" si="1"/>
        <v>69350</v>
      </c>
      <c r="M23" s="8">
        <f>+L23+K23</f>
        <v>434350</v>
      </c>
      <c r="N23" s="35">
        <f t="shared" si="0"/>
        <v>14767900</v>
      </c>
      <c r="O23" s="112">
        <f>M23*I23</f>
        <v>868700</v>
      </c>
    </row>
    <row r="24" spans="2:15" ht="14.25" customHeight="1" x14ac:dyDescent="0.2">
      <c r="B24" s="124"/>
      <c r="C24" s="124"/>
      <c r="D24" s="124"/>
      <c r="E24" s="14">
        <v>17</v>
      </c>
      <c r="F24" s="48" t="s">
        <v>57</v>
      </c>
      <c r="G24" s="19" t="s">
        <v>52</v>
      </c>
      <c r="H24" s="20">
        <v>40</v>
      </c>
      <c r="I24" s="20"/>
      <c r="J24" s="9" t="s">
        <v>24</v>
      </c>
      <c r="K24" s="7">
        <v>60000</v>
      </c>
      <c r="L24" s="7">
        <f t="shared" si="1"/>
        <v>11400</v>
      </c>
      <c r="M24" s="8">
        <f t="shared" si="2"/>
        <v>71400</v>
      </c>
      <c r="N24" s="111">
        <f t="shared" si="0"/>
        <v>2856000</v>
      </c>
    </row>
    <row r="25" spans="2:15" ht="13.9" customHeight="1" x14ac:dyDescent="0.2">
      <c r="B25" s="115" t="s">
        <v>8</v>
      </c>
      <c r="C25" s="116"/>
      <c r="D25" s="116"/>
      <c r="E25" s="116"/>
      <c r="F25" s="116"/>
      <c r="G25" s="116"/>
      <c r="H25" s="116"/>
      <c r="I25" s="116"/>
      <c r="J25" s="116"/>
      <c r="K25" s="24"/>
      <c r="L25" s="8">
        <f>SUM(M8:M24)</f>
        <v>20221551</v>
      </c>
      <c r="M25" s="8">
        <f>SUM(N8:N24)</f>
        <v>86220260</v>
      </c>
      <c r="N25" s="84">
        <f>SUM(N8:N24)</f>
        <v>86220260</v>
      </c>
      <c r="O25" s="84">
        <f>SUM(O8:O24)</f>
        <v>940100</v>
      </c>
    </row>
    <row r="26" spans="2:15" ht="15" x14ac:dyDescent="0.25">
      <c r="N26" s="143">
        <f>N25+O25</f>
        <v>87160360</v>
      </c>
      <c r="O26" s="144"/>
    </row>
    <row r="27" spans="2:15" ht="18" customHeight="1" x14ac:dyDescent="0.2">
      <c r="B27" s="117" t="s">
        <v>9</v>
      </c>
      <c r="C27" s="118"/>
      <c r="D27" s="118"/>
      <c r="E27" s="118"/>
      <c r="F27" s="118"/>
      <c r="G27" s="118"/>
      <c r="H27" s="118"/>
      <c r="I27" s="118"/>
      <c r="J27" s="118"/>
      <c r="K27" s="118"/>
      <c r="L27" s="119"/>
    </row>
    <row r="28" spans="2:15" x14ac:dyDescent="0.2">
      <c r="B28" s="120"/>
      <c r="C28" s="120"/>
      <c r="D28" s="120"/>
      <c r="E28" s="120"/>
      <c r="F28" s="120"/>
      <c r="G28" s="120"/>
      <c r="H28" s="120"/>
      <c r="I28" s="120"/>
      <c r="J28" s="120"/>
      <c r="K28" s="120"/>
      <c r="L28" s="120"/>
    </row>
    <row r="29" spans="2:15" x14ac:dyDescent="0.2">
      <c r="B29" s="120"/>
      <c r="C29" s="120"/>
      <c r="D29" s="120"/>
      <c r="E29" s="120"/>
      <c r="F29" s="120"/>
      <c r="G29" s="120"/>
      <c r="H29" s="120"/>
      <c r="I29" s="120"/>
      <c r="J29" s="120"/>
      <c r="K29" s="120"/>
      <c r="L29" s="120"/>
    </row>
    <row r="30" spans="2:15" x14ac:dyDescent="0.2">
      <c r="B30" s="120"/>
      <c r="C30" s="120"/>
      <c r="D30" s="120"/>
      <c r="E30" s="120"/>
      <c r="F30" s="120"/>
      <c r="G30" s="120"/>
      <c r="H30" s="120"/>
      <c r="I30" s="120"/>
      <c r="J30" s="120"/>
      <c r="K30" s="120"/>
      <c r="L30" s="120"/>
    </row>
    <row r="31" spans="2:15" x14ac:dyDescent="0.2">
      <c r="B31" s="12"/>
      <c r="C31" s="12"/>
      <c r="D31" s="12"/>
      <c r="E31" s="12"/>
      <c r="F31" s="12"/>
      <c r="G31" s="12"/>
      <c r="H31" s="12"/>
      <c r="I31" s="12"/>
      <c r="J31" s="12"/>
      <c r="K31" s="12"/>
      <c r="L31" s="12"/>
    </row>
    <row r="32" spans="2:15" ht="30" x14ac:dyDescent="0.2">
      <c r="B32" s="125" t="s">
        <v>14</v>
      </c>
      <c r="C32" s="126"/>
      <c r="D32" s="127"/>
      <c r="E32" s="10" t="s">
        <v>7</v>
      </c>
      <c r="F32" s="25" t="s">
        <v>11</v>
      </c>
      <c r="G32" s="25"/>
      <c r="H32" s="11" t="s">
        <v>13</v>
      </c>
      <c r="I32" s="11" t="s">
        <v>13</v>
      </c>
      <c r="J32" s="11" t="s">
        <v>24</v>
      </c>
      <c r="K32" s="11" t="s">
        <v>15</v>
      </c>
      <c r="L32" s="11" t="s">
        <v>16</v>
      </c>
      <c r="M32" s="11" t="s">
        <v>83</v>
      </c>
      <c r="N32" s="11" t="s">
        <v>17</v>
      </c>
    </row>
    <row r="33" spans="2:15" ht="12" customHeight="1" x14ac:dyDescent="0.2">
      <c r="B33" s="140" t="s">
        <v>18</v>
      </c>
      <c r="C33" s="141"/>
      <c r="D33" s="141"/>
      <c r="E33" s="6">
        <v>1</v>
      </c>
      <c r="F33" s="41" t="s">
        <v>36</v>
      </c>
      <c r="G33" s="18" t="s">
        <v>42</v>
      </c>
      <c r="H33" s="20">
        <v>3</v>
      </c>
      <c r="I33" s="20"/>
      <c r="J33" s="9" t="s">
        <v>24</v>
      </c>
      <c r="K33" s="7">
        <v>220000</v>
      </c>
      <c r="L33" s="7">
        <f>+K33*19%</f>
        <v>41800</v>
      </c>
      <c r="M33" s="8">
        <f>+L33+K33</f>
        <v>261800</v>
      </c>
      <c r="N33" s="30">
        <f t="shared" ref="N33:N46" si="3">+M33*H33</f>
        <v>785400</v>
      </c>
    </row>
    <row r="34" spans="2:15" ht="12" customHeight="1" x14ac:dyDescent="0.2">
      <c r="B34" s="128"/>
      <c r="C34" s="129"/>
      <c r="D34" s="129"/>
      <c r="E34" s="6">
        <v>2</v>
      </c>
      <c r="F34" s="42" t="s">
        <v>50</v>
      </c>
      <c r="G34" s="18" t="s">
        <v>49</v>
      </c>
      <c r="H34" s="37">
        <v>1</v>
      </c>
      <c r="I34" s="37"/>
      <c r="J34" s="9" t="s">
        <v>25</v>
      </c>
      <c r="K34" s="7">
        <v>700000</v>
      </c>
      <c r="L34" s="7">
        <f t="shared" ref="L34:L46" si="4">+K34*19%</f>
        <v>133000</v>
      </c>
      <c r="M34" s="8">
        <f t="shared" ref="M34:M46" si="5">+L34+K34</f>
        <v>833000</v>
      </c>
      <c r="N34" s="36">
        <f t="shared" si="3"/>
        <v>833000</v>
      </c>
    </row>
    <row r="35" spans="2:15" ht="12" customHeight="1" x14ac:dyDescent="0.2">
      <c r="B35" s="128"/>
      <c r="C35" s="129"/>
      <c r="D35" s="129"/>
      <c r="E35" s="6">
        <v>3</v>
      </c>
      <c r="F35" s="42" t="s">
        <v>68</v>
      </c>
      <c r="G35" s="18" t="s">
        <v>67</v>
      </c>
      <c r="H35" s="37">
        <v>1</v>
      </c>
      <c r="I35" s="37"/>
      <c r="J35" s="9" t="s">
        <v>25</v>
      </c>
      <c r="K35" s="7">
        <v>300000</v>
      </c>
      <c r="L35" s="7">
        <f t="shared" si="4"/>
        <v>57000</v>
      </c>
      <c r="M35" s="8">
        <f t="shared" si="5"/>
        <v>357000</v>
      </c>
      <c r="N35" s="36">
        <f t="shared" si="3"/>
        <v>357000</v>
      </c>
    </row>
    <row r="36" spans="2:15" ht="12" customHeight="1" x14ac:dyDescent="0.2">
      <c r="B36" s="128"/>
      <c r="C36" s="129"/>
      <c r="D36" s="129"/>
      <c r="E36" s="6">
        <v>4</v>
      </c>
      <c r="F36" s="44" t="s">
        <v>20</v>
      </c>
      <c r="G36" s="18" t="s">
        <v>66</v>
      </c>
      <c r="H36" s="37">
        <v>16</v>
      </c>
      <c r="I36" s="37">
        <v>1</v>
      </c>
      <c r="J36" s="9" t="s">
        <v>25</v>
      </c>
      <c r="K36" s="7">
        <v>550000</v>
      </c>
      <c r="L36" s="7">
        <f t="shared" si="4"/>
        <v>104500</v>
      </c>
      <c r="M36" s="8">
        <f t="shared" si="5"/>
        <v>654500</v>
      </c>
      <c r="N36" s="31">
        <f t="shared" si="3"/>
        <v>10472000</v>
      </c>
      <c r="O36" s="31">
        <f>M36*I36</f>
        <v>654500</v>
      </c>
    </row>
    <row r="37" spans="2:15" ht="12" customHeight="1" x14ac:dyDescent="0.2">
      <c r="B37" s="128"/>
      <c r="C37" s="129"/>
      <c r="D37" s="129"/>
      <c r="E37" s="6">
        <v>5</v>
      </c>
      <c r="F37" s="45" t="s">
        <v>39</v>
      </c>
      <c r="G37" s="18" t="s">
        <v>45</v>
      </c>
      <c r="H37" s="37">
        <v>1</v>
      </c>
      <c r="I37" s="37"/>
      <c r="J37" s="9" t="s">
        <v>24</v>
      </c>
      <c r="K37" s="7">
        <v>1666000</v>
      </c>
      <c r="L37" s="7">
        <f t="shared" si="4"/>
        <v>316540</v>
      </c>
      <c r="M37" s="8">
        <f t="shared" si="5"/>
        <v>1982540</v>
      </c>
      <c r="N37" s="32">
        <f t="shared" si="3"/>
        <v>1982540</v>
      </c>
    </row>
    <row r="38" spans="2:15" ht="12" customHeight="1" x14ac:dyDescent="0.2">
      <c r="B38" s="128"/>
      <c r="C38" s="129"/>
      <c r="D38" s="129"/>
      <c r="E38" s="6">
        <v>6</v>
      </c>
      <c r="F38" s="42" t="s">
        <v>28</v>
      </c>
      <c r="G38" s="19" t="s">
        <v>79</v>
      </c>
      <c r="H38" s="51">
        <v>29</v>
      </c>
      <c r="I38" s="51"/>
      <c r="J38" s="15" t="s">
        <v>24</v>
      </c>
      <c r="K38" s="7">
        <v>4500</v>
      </c>
      <c r="L38" s="7">
        <f t="shared" si="4"/>
        <v>855</v>
      </c>
      <c r="M38" s="8">
        <f t="shared" si="5"/>
        <v>5355</v>
      </c>
      <c r="N38" s="36">
        <f t="shared" si="3"/>
        <v>155295</v>
      </c>
    </row>
    <row r="39" spans="2:15" ht="12" customHeight="1" x14ac:dyDescent="0.2">
      <c r="B39" s="128"/>
      <c r="C39" s="129"/>
      <c r="D39" s="129"/>
      <c r="E39" s="6">
        <v>7</v>
      </c>
      <c r="F39" s="49" t="s">
        <v>29</v>
      </c>
      <c r="G39" s="19" t="s">
        <v>69</v>
      </c>
      <c r="H39" s="22">
        <v>5</v>
      </c>
      <c r="I39" s="22"/>
      <c r="J39" s="15" t="s">
        <v>24</v>
      </c>
      <c r="K39" s="7">
        <v>40000</v>
      </c>
      <c r="L39" s="7">
        <f t="shared" si="4"/>
        <v>7600</v>
      </c>
      <c r="M39" s="8">
        <f t="shared" si="5"/>
        <v>47600</v>
      </c>
      <c r="N39" s="36">
        <f t="shared" si="3"/>
        <v>238000</v>
      </c>
    </row>
    <row r="40" spans="2:15" ht="12" customHeight="1" x14ac:dyDescent="0.2">
      <c r="B40" s="128"/>
      <c r="C40" s="129"/>
      <c r="D40" s="129"/>
      <c r="E40" s="6">
        <v>8</v>
      </c>
      <c r="F40" s="49" t="s">
        <v>30</v>
      </c>
      <c r="G40" s="19" t="s">
        <v>70</v>
      </c>
      <c r="H40" s="22">
        <v>1</v>
      </c>
      <c r="I40" s="22"/>
      <c r="J40" s="15" t="s">
        <v>24</v>
      </c>
      <c r="K40" s="7">
        <v>65000</v>
      </c>
      <c r="L40" s="7">
        <f t="shared" si="4"/>
        <v>12350</v>
      </c>
      <c r="M40" s="8">
        <f t="shared" si="5"/>
        <v>77350</v>
      </c>
      <c r="N40" s="36">
        <f t="shared" si="3"/>
        <v>77350</v>
      </c>
    </row>
    <row r="41" spans="2:15" ht="12" customHeight="1" x14ac:dyDescent="0.2">
      <c r="B41" s="128"/>
      <c r="C41" s="129"/>
      <c r="D41" s="129"/>
      <c r="E41" s="6">
        <v>9</v>
      </c>
      <c r="F41" s="49" t="s">
        <v>72</v>
      </c>
      <c r="G41" s="19" t="s">
        <v>71</v>
      </c>
      <c r="H41" s="22">
        <v>1</v>
      </c>
      <c r="I41" s="22"/>
      <c r="J41" s="15" t="s">
        <v>24</v>
      </c>
      <c r="K41" s="7">
        <v>30000</v>
      </c>
      <c r="L41" s="7">
        <f t="shared" si="4"/>
        <v>5700</v>
      </c>
      <c r="M41" s="8">
        <f t="shared" si="5"/>
        <v>35700</v>
      </c>
      <c r="N41" s="36">
        <f t="shared" si="3"/>
        <v>35700</v>
      </c>
    </row>
    <row r="42" spans="2:15" ht="12" customHeight="1" x14ac:dyDescent="0.2">
      <c r="B42" s="128"/>
      <c r="C42" s="129"/>
      <c r="D42" s="129"/>
      <c r="E42" s="6">
        <v>10</v>
      </c>
      <c r="F42" s="50" t="s">
        <v>74</v>
      </c>
      <c r="G42" s="19" t="s">
        <v>73</v>
      </c>
      <c r="H42" s="22">
        <v>94</v>
      </c>
      <c r="I42" s="22"/>
      <c r="J42" s="15" t="s">
        <v>24</v>
      </c>
      <c r="K42" s="7">
        <v>65000</v>
      </c>
      <c r="L42" s="7">
        <f t="shared" si="4"/>
        <v>12350</v>
      </c>
      <c r="M42" s="8">
        <f t="shared" si="5"/>
        <v>77350</v>
      </c>
      <c r="N42" s="38">
        <f t="shared" si="3"/>
        <v>7270900</v>
      </c>
    </row>
    <row r="43" spans="2:15" ht="12" customHeight="1" x14ac:dyDescent="0.2">
      <c r="B43" s="128"/>
      <c r="C43" s="129"/>
      <c r="D43" s="129"/>
      <c r="E43" s="6">
        <v>11</v>
      </c>
      <c r="F43" s="49" t="s">
        <v>31</v>
      </c>
      <c r="G43" s="19" t="s">
        <v>75</v>
      </c>
      <c r="H43" s="22">
        <v>3</v>
      </c>
      <c r="I43" s="22"/>
      <c r="J43" s="15" t="s">
        <v>24</v>
      </c>
      <c r="K43" s="7">
        <v>30000</v>
      </c>
      <c r="L43" s="7">
        <f t="shared" si="4"/>
        <v>5700</v>
      </c>
      <c r="M43" s="8">
        <f t="shared" si="5"/>
        <v>35700</v>
      </c>
      <c r="N43" s="36">
        <f t="shared" si="3"/>
        <v>107100</v>
      </c>
    </row>
    <row r="44" spans="2:15" ht="12" customHeight="1" x14ac:dyDescent="0.2">
      <c r="B44" s="128"/>
      <c r="C44" s="129"/>
      <c r="D44" s="129"/>
      <c r="E44" s="6">
        <v>12</v>
      </c>
      <c r="F44" s="49" t="s">
        <v>32</v>
      </c>
      <c r="G44" s="19" t="s">
        <v>76</v>
      </c>
      <c r="H44" s="22">
        <v>10</v>
      </c>
      <c r="I44" s="22"/>
      <c r="J44" s="15" t="s">
        <v>24</v>
      </c>
      <c r="K44" s="7">
        <v>22000</v>
      </c>
      <c r="L44" s="7">
        <f t="shared" si="4"/>
        <v>4180</v>
      </c>
      <c r="M44" s="8">
        <f t="shared" si="5"/>
        <v>26180</v>
      </c>
      <c r="N44" s="36">
        <f t="shared" si="3"/>
        <v>261800</v>
      </c>
    </row>
    <row r="45" spans="2:15" ht="12" customHeight="1" x14ac:dyDescent="0.2">
      <c r="B45" s="128"/>
      <c r="C45" s="129"/>
      <c r="D45" s="129"/>
      <c r="E45" s="6">
        <v>13</v>
      </c>
      <c r="F45" s="49" t="s">
        <v>33</v>
      </c>
      <c r="G45" s="19" t="s">
        <v>77</v>
      </c>
      <c r="H45" s="22">
        <v>10</v>
      </c>
      <c r="I45" s="22"/>
      <c r="J45" s="15" t="s">
        <v>24</v>
      </c>
      <c r="K45" s="7">
        <v>22000</v>
      </c>
      <c r="L45" s="7">
        <f t="shared" si="4"/>
        <v>4180</v>
      </c>
      <c r="M45" s="8">
        <f t="shared" si="5"/>
        <v>26180</v>
      </c>
      <c r="N45" s="36">
        <f t="shared" si="3"/>
        <v>261800</v>
      </c>
    </row>
    <row r="46" spans="2:15" ht="12" customHeight="1" x14ac:dyDescent="0.2">
      <c r="B46" s="130"/>
      <c r="C46" s="131"/>
      <c r="D46" s="131"/>
      <c r="E46" s="6">
        <v>14</v>
      </c>
      <c r="F46" s="49" t="s">
        <v>34</v>
      </c>
      <c r="G46" s="19" t="s">
        <v>78</v>
      </c>
      <c r="H46" s="21">
        <v>10</v>
      </c>
      <c r="I46" s="21"/>
      <c r="J46" s="15" t="s">
        <v>24</v>
      </c>
      <c r="K46" s="7">
        <v>22000</v>
      </c>
      <c r="L46" s="7">
        <f t="shared" si="4"/>
        <v>4180</v>
      </c>
      <c r="M46" s="8">
        <f t="shared" si="5"/>
        <v>26180</v>
      </c>
      <c r="N46" s="114">
        <f t="shared" si="3"/>
        <v>261800</v>
      </c>
    </row>
    <row r="47" spans="2:15" ht="15" x14ac:dyDescent="0.25">
      <c r="B47" s="115" t="s">
        <v>8</v>
      </c>
      <c r="C47" s="116"/>
      <c r="D47" s="116"/>
      <c r="E47" s="116"/>
      <c r="F47" s="116"/>
      <c r="G47" s="116"/>
      <c r="H47" s="116"/>
      <c r="I47" s="116"/>
      <c r="J47" s="116"/>
      <c r="K47" s="24"/>
      <c r="L47" s="17">
        <f>SUM(M33:M46)</f>
        <v>4446435</v>
      </c>
      <c r="M47" s="113">
        <f>SUM(N33:N46)</f>
        <v>23099685</v>
      </c>
      <c r="N47" s="84">
        <f>SUM(N33:N46)</f>
        <v>23099685</v>
      </c>
      <c r="O47" s="84">
        <f>SUM(O33:O46)</f>
        <v>654500</v>
      </c>
    </row>
    <row r="48" spans="2:15" ht="15" x14ac:dyDescent="0.25">
      <c r="B48" s="12"/>
      <c r="C48" s="12"/>
      <c r="D48" s="12"/>
      <c r="E48" s="12"/>
      <c r="F48" s="12"/>
      <c r="G48" s="12"/>
      <c r="H48" s="12"/>
      <c r="I48" s="12"/>
      <c r="J48" s="12"/>
      <c r="K48" s="12"/>
      <c r="L48" s="12"/>
      <c r="N48" s="143">
        <f>N47+O47</f>
        <v>23754185</v>
      </c>
      <c r="O48" s="144"/>
    </row>
    <row r="49" spans="2:12" x14ac:dyDescent="0.2">
      <c r="B49" s="117" t="s">
        <v>9</v>
      </c>
      <c r="C49" s="118"/>
      <c r="D49" s="118"/>
      <c r="E49" s="118"/>
      <c r="F49" s="118"/>
      <c r="G49" s="118"/>
      <c r="H49" s="118"/>
      <c r="I49" s="118"/>
      <c r="J49" s="118"/>
      <c r="K49" s="118"/>
      <c r="L49" s="119"/>
    </row>
    <row r="50" spans="2:12" x14ac:dyDescent="0.2">
      <c r="B50" s="120" t="s">
        <v>80</v>
      </c>
      <c r="C50" s="120"/>
      <c r="D50" s="120"/>
      <c r="E50" s="120"/>
      <c r="F50" s="120"/>
      <c r="G50" s="120"/>
      <c r="H50" s="120"/>
      <c r="I50" s="120"/>
      <c r="J50" s="120"/>
      <c r="K50" s="120"/>
      <c r="L50" s="120"/>
    </row>
    <row r="51" spans="2:12" x14ac:dyDescent="0.2">
      <c r="B51" s="120"/>
      <c r="C51" s="120"/>
      <c r="D51" s="120"/>
      <c r="E51" s="120"/>
      <c r="F51" s="120"/>
      <c r="G51" s="120"/>
      <c r="H51" s="120"/>
      <c r="I51" s="120"/>
      <c r="J51" s="120"/>
      <c r="K51" s="120"/>
      <c r="L51" s="120"/>
    </row>
    <row r="52" spans="2:12" x14ac:dyDescent="0.2">
      <c r="B52" s="120"/>
      <c r="C52" s="120"/>
      <c r="D52" s="120"/>
      <c r="E52" s="120"/>
      <c r="F52" s="120"/>
      <c r="G52" s="120"/>
      <c r="H52" s="120"/>
      <c r="I52" s="120"/>
      <c r="J52" s="120"/>
      <c r="K52" s="120"/>
      <c r="L52" s="120"/>
    </row>
    <row r="53" spans="2:12" x14ac:dyDescent="0.2">
      <c r="B53" s="12"/>
      <c r="C53" s="12"/>
      <c r="D53" s="12"/>
      <c r="E53" s="12"/>
      <c r="F53" s="12"/>
      <c r="G53" s="12"/>
      <c r="H53" s="12"/>
      <c r="I53" s="12"/>
      <c r="J53" s="12"/>
      <c r="K53" s="12"/>
      <c r="L53" s="12"/>
    </row>
    <row r="54" spans="2:12" x14ac:dyDescent="0.2">
      <c r="B54" s="1" t="s">
        <v>10</v>
      </c>
    </row>
    <row r="55" spans="2:12" ht="58.5" customHeight="1" x14ac:dyDescent="0.2">
      <c r="B55" s="121" t="s">
        <v>27</v>
      </c>
      <c r="C55" s="122"/>
      <c r="D55" s="122"/>
      <c r="E55" s="122"/>
      <c r="F55" s="122"/>
      <c r="G55" s="122"/>
      <c r="H55" s="122"/>
      <c r="I55" s="122"/>
      <c r="J55" s="122"/>
      <c r="K55" s="122"/>
      <c r="L55" s="123"/>
    </row>
    <row r="58" spans="2:12" ht="47.25" customHeight="1" x14ac:dyDescent="0.2">
      <c r="E58" s="75" t="s">
        <v>111</v>
      </c>
      <c r="F58" s="13" t="s">
        <v>108</v>
      </c>
      <c r="G58" s="6" t="s">
        <v>107</v>
      </c>
      <c r="H58" s="75" t="s">
        <v>109</v>
      </c>
      <c r="I58" s="75"/>
      <c r="J58" s="75" t="s">
        <v>110</v>
      </c>
    </row>
    <row r="59" spans="2:12" ht="57" x14ac:dyDescent="0.25">
      <c r="E59" s="79" t="s">
        <v>87</v>
      </c>
      <c r="F59" s="107">
        <f>6000000+25874999</f>
        <v>31874999</v>
      </c>
      <c r="G59" s="81" t="s">
        <v>84</v>
      </c>
      <c r="H59" s="82">
        <f>N8+N14+N15+N33</f>
        <v>31796800</v>
      </c>
      <c r="I59" s="83"/>
      <c r="J59" s="84">
        <f>F59-H59</f>
        <v>78199</v>
      </c>
    </row>
    <row r="60" spans="2:12" ht="34.5" x14ac:dyDescent="0.25">
      <c r="E60" s="85" t="s">
        <v>88</v>
      </c>
      <c r="F60" s="107">
        <v>7200000</v>
      </c>
      <c r="G60" s="81" t="s">
        <v>84</v>
      </c>
      <c r="H60" s="86">
        <f>N13</f>
        <v>5947620</v>
      </c>
      <c r="I60" s="83"/>
      <c r="J60" s="84">
        <f t="shared" ref="J60:J68" si="6">F60-H60</f>
        <v>1252380</v>
      </c>
    </row>
    <row r="61" spans="2:12" ht="33.75" x14ac:dyDescent="0.2">
      <c r="E61" s="85" t="s">
        <v>88</v>
      </c>
      <c r="F61" s="107">
        <v>3358335</v>
      </c>
      <c r="G61" s="81" t="s">
        <v>85</v>
      </c>
      <c r="H61" s="87">
        <f>N37</f>
        <v>1982540</v>
      </c>
      <c r="I61" s="83"/>
      <c r="J61" s="84">
        <f t="shared" si="6"/>
        <v>1375795</v>
      </c>
    </row>
    <row r="62" spans="2:12" ht="45.75" x14ac:dyDescent="0.25">
      <c r="E62" s="88" t="s">
        <v>89</v>
      </c>
      <c r="F62" s="107">
        <f>16076+4800000</f>
        <v>4816076</v>
      </c>
      <c r="G62" s="81" t="s">
        <v>84</v>
      </c>
      <c r="H62" s="89">
        <f>N10+N11</f>
        <v>4783800</v>
      </c>
      <c r="I62" s="83"/>
      <c r="J62" s="84">
        <f t="shared" si="6"/>
        <v>32276</v>
      </c>
    </row>
    <row r="63" spans="2:12" ht="45.75" x14ac:dyDescent="0.25">
      <c r="E63" s="74" t="s">
        <v>90</v>
      </c>
      <c r="F63" s="107">
        <v>1503342</v>
      </c>
      <c r="G63" s="81" t="s">
        <v>84</v>
      </c>
      <c r="H63" s="90">
        <f>O36</f>
        <v>654500</v>
      </c>
      <c r="I63" s="83"/>
      <c r="J63" s="84">
        <f>F63-H63</f>
        <v>848842</v>
      </c>
    </row>
    <row r="64" spans="2:12" ht="45.75" x14ac:dyDescent="0.25">
      <c r="E64" s="74" t="s">
        <v>90</v>
      </c>
      <c r="F64" s="107">
        <v>17000000</v>
      </c>
      <c r="G64" s="81" t="s">
        <v>85</v>
      </c>
      <c r="H64" s="90">
        <f>N36+N12</f>
        <v>16362500</v>
      </c>
      <c r="I64" s="83"/>
      <c r="J64" s="84">
        <f t="shared" si="6"/>
        <v>637500</v>
      </c>
    </row>
    <row r="65" spans="5:10" ht="45" x14ac:dyDescent="0.2">
      <c r="E65" s="91" t="s">
        <v>94</v>
      </c>
      <c r="F65" s="107">
        <v>3426244</v>
      </c>
      <c r="G65" s="81" t="s">
        <v>85</v>
      </c>
      <c r="H65" s="92">
        <f>N9+N34+N35+N38+N39+N40+N41+N43+N44+N45+N46</f>
        <v>3421845</v>
      </c>
      <c r="I65" s="83"/>
      <c r="J65" s="84">
        <f t="shared" si="6"/>
        <v>4399</v>
      </c>
    </row>
    <row r="66" spans="5:10" ht="45.75" x14ac:dyDescent="0.25">
      <c r="E66" s="93" t="s">
        <v>91</v>
      </c>
      <c r="F66" s="107">
        <v>26726334</v>
      </c>
      <c r="G66" s="81" t="s">
        <v>84</v>
      </c>
      <c r="H66" s="94">
        <f>N21+N22+N23+N24</f>
        <v>26715500</v>
      </c>
      <c r="I66" s="83"/>
      <c r="J66" s="84">
        <f>F66-H66</f>
        <v>10834</v>
      </c>
    </row>
    <row r="67" spans="5:10" ht="45.75" x14ac:dyDescent="0.25">
      <c r="E67" s="93" t="s">
        <v>91</v>
      </c>
      <c r="F67" s="107">
        <v>1000000</v>
      </c>
      <c r="G67" s="81" t="s">
        <v>86</v>
      </c>
      <c r="H67" s="95">
        <f>O22+O23</f>
        <v>940100</v>
      </c>
      <c r="I67" s="83"/>
      <c r="J67" s="84">
        <f>F67-H67</f>
        <v>59900</v>
      </c>
    </row>
    <row r="68" spans="5:10" ht="101.25" x14ac:dyDescent="0.2">
      <c r="E68" s="67" t="s">
        <v>93</v>
      </c>
      <c r="F68" s="107">
        <v>7333370</v>
      </c>
      <c r="G68" s="81" t="s">
        <v>85</v>
      </c>
      <c r="H68" s="96">
        <f>N42</f>
        <v>7270900</v>
      </c>
      <c r="I68" s="83"/>
      <c r="J68" s="84">
        <f t="shared" si="6"/>
        <v>62470</v>
      </c>
    </row>
    <row r="69" spans="5:10" ht="33.75" x14ac:dyDescent="0.2">
      <c r="E69" s="97" t="s">
        <v>92</v>
      </c>
      <c r="F69" s="107">
        <v>14222000</v>
      </c>
      <c r="G69" s="81" t="s">
        <v>84</v>
      </c>
      <c r="H69" s="98">
        <f>N16+N17+N18+N19+N20</f>
        <v>11038440</v>
      </c>
      <c r="I69" s="83"/>
      <c r="J69" s="84">
        <f>F69-H69</f>
        <v>3183560</v>
      </c>
    </row>
    <row r="70" spans="5:10" ht="16.5" thickBot="1" x14ac:dyDescent="0.3">
      <c r="E70" s="76"/>
      <c r="F70" s="78">
        <f>SUM(F59:F69)</f>
        <v>118460700</v>
      </c>
      <c r="G70" s="76"/>
      <c r="H70" s="108">
        <f>SUM(H59:H69)</f>
        <v>110914545</v>
      </c>
      <c r="I70" s="76"/>
      <c r="J70" s="77">
        <f>SUM(J59:J69)</f>
        <v>7546155</v>
      </c>
    </row>
    <row r="71" spans="5:10" ht="15" thickTop="1" x14ac:dyDescent="0.2"/>
    <row r="74" spans="5:10" ht="15" x14ac:dyDescent="0.25">
      <c r="E74" s="142" t="s">
        <v>112</v>
      </c>
      <c r="F74" s="142"/>
    </row>
    <row r="76" spans="5:10" x14ac:dyDescent="0.2">
      <c r="E76" s="83" t="s">
        <v>113</v>
      </c>
      <c r="F76" s="104">
        <v>29037785</v>
      </c>
    </row>
    <row r="77" spans="5:10" x14ac:dyDescent="0.2">
      <c r="E77" s="83" t="s">
        <v>114</v>
      </c>
      <c r="F77" s="104">
        <v>80936660</v>
      </c>
    </row>
    <row r="78" spans="5:10" x14ac:dyDescent="0.2">
      <c r="E78" s="83" t="s">
        <v>115</v>
      </c>
      <c r="F78" s="104">
        <v>940100</v>
      </c>
    </row>
    <row r="79" spans="5:10" ht="29.25" x14ac:dyDescent="0.25">
      <c r="E79" s="105" t="s">
        <v>116</v>
      </c>
      <c r="F79" s="106">
        <f>SUM(F76:F78)</f>
        <v>110914545</v>
      </c>
    </row>
  </sheetData>
  <mergeCells count="19">
    <mergeCell ref="B7:D7"/>
    <mergeCell ref="B2:L2"/>
    <mergeCell ref="B4:D4"/>
    <mergeCell ref="H4:I4"/>
    <mergeCell ref="B5:D5"/>
    <mergeCell ref="H5:I5"/>
    <mergeCell ref="N26:O26"/>
    <mergeCell ref="N48:O48"/>
    <mergeCell ref="B8:D24"/>
    <mergeCell ref="B25:J25"/>
    <mergeCell ref="B27:L27"/>
    <mergeCell ref="B28:L30"/>
    <mergeCell ref="B32:D32"/>
    <mergeCell ref="B33:D46"/>
    <mergeCell ref="B47:J47"/>
    <mergeCell ref="B49:L49"/>
    <mergeCell ref="B50:L52"/>
    <mergeCell ref="B55:L55"/>
    <mergeCell ref="E74:F74"/>
  </mergeCells>
  <pageMargins left="0.7" right="0.7" top="0.75" bottom="0.75" header="0.3" footer="0.3"/>
  <pageSetup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58D65-CFD7-4BA8-B1E2-72A07EAC3083}">
  <dimension ref="B3:G17"/>
  <sheetViews>
    <sheetView tabSelected="1" workbookViewId="0">
      <selection activeCell="G6" sqref="G6"/>
    </sheetView>
  </sheetViews>
  <sheetFormatPr baseColWidth="10" defaultRowHeight="15" x14ac:dyDescent="0.25"/>
  <cols>
    <col min="4" max="4" width="16.42578125" bestFit="1" customWidth="1"/>
    <col min="5" max="5" width="33.28515625" customWidth="1"/>
    <col min="6" max="6" width="12.5703125" bestFit="1" customWidth="1"/>
    <col min="7" max="7" width="20.7109375" customWidth="1"/>
  </cols>
  <sheetData>
    <row r="3" spans="2:7" x14ac:dyDescent="0.25">
      <c r="B3" s="145" t="s">
        <v>117</v>
      </c>
      <c r="C3" s="145" t="s">
        <v>118</v>
      </c>
      <c r="D3" s="145" t="s">
        <v>119</v>
      </c>
      <c r="E3" s="145" t="s">
        <v>111</v>
      </c>
      <c r="F3" s="145" t="s">
        <v>120</v>
      </c>
      <c r="G3" s="145" t="s">
        <v>121</v>
      </c>
    </row>
    <row r="4" spans="2:7" ht="23.25" x14ac:dyDescent="0.25">
      <c r="B4" s="146">
        <v>2524</v>
      </c>
      <c r="C4" s="147">
        <v>45645</v>
      </c>
      <c r="D4" s="146" t="s">
        <v>122</v>
      </c>
      <c r="E4" s="148" t="s">
        <v>102</v>
      </c>
      <c r="F4" s="149">
        <v>1000000</v>
      </c>
      <c r="G4" s="149">
        <v>940100</v>
      </c>
    </row>
    <row r="5" spans="2:7" x14ac:dyDescent="0.25">
      <c r="B5" s="150">
        <v>7424</v>
      </c>
      <c r="C5" s="151">
        <v>45645</v>
      </c>
      <c r="D5" s="150" t="s">
        <v>123</v>
      </c>
      <c r="E5" s="148" t="s">
        <v>97</v>
      </c>
      <c r="F5" s="149">
        <v>3358335</v>
      </c>
      <c r="G5" s="149">
        <v>1982540</v>
      </c>
    </row>
    <row r="6" spans="2:7" ht="23.25" x14ac:dyDescent="0.25">
      <c r="B6" s="150"/>
      <c r="C6" s="151"/>
      <c r="D6" s="150"/>
      <c r="E6" s="148" t="s">
        <v>100</v>
      </c>
      <c r="F6" s="149">
        <v>3426244</v>
      </c>
      <c r="G6" s="149">
        <v>3421845</v>
      </c>
    </row>
    <row r="7" spans="2:7" ht="23.25" x14ac:dyDescent="0.25">
      <c r="B7" s="150"/>
      <c r="C7" s="151"/>
      <c r="D7" s="150"/>
      <c r="E7" s="148" t="s">
        <v>98</v>
      </c>
      <c r="F7" s="149">
        <v>17000000</v>
      </c>
      <c r="G7" s="149">
        <v>16362500</v>
      </c>
    </row>
    <row r="8" spans="2:7" ht="45.75" x14ac:dyDescent="0.25">
      <c r="B8" s="150"/>
      <c r="C8" s="151"/>
      <c r="D8" s="150"/>
      <c r="E8" s="148" t="s">
        <v>99</v>
      </c>
      <c r="F8" s="149">
        <v>7333370</v>
      </c>
      <c r="G8" s="149">
        <v>7270900</v>
      </c>
    </row>
    <row r="9" spans="2:7" ht="22.5" x14ac:dyDescent="0.25">
      <c r="B9" s="150">
        <v>13124</v>
      </c>
      <c r="C9" s="151">
        <v>45645</v>
      </c>
      <c r="D9" s="150" t="s">
        <v>124</v>
      </c>
      <c r="E9" s="152" t="s">
        <v>105</v>
      </c>
      <c r="F9" s="149">
        <v>16076</v>
      </c>
      <c r="G9" s="149">
        <v>16076</v>
      </c>
    </row>
    <row r="10" spans="2:7" ht="24" customHeight="1" x14ac:dyDescent="0.25">
      <c r="B10" s="150"/>
      <c r="C10" s="151"/>
      <c r="D10" s="150"/>
      <c r="E10" s="152" t="s">
        <v>125</v>
      </c>
      <c r="F10" s="149">
        <v>25874999</v>
      </c>
      <c r="G10" s="149">
        <v>25874999</v>
      </c>
    </row>
    <row r="11" spans="2:7" x14ac:dyDescent="0.25">
      <c r="B11" s="150"/>
      <c r="C11" s="151"/>
      <c r="D11" s="150"/>
      <c r="E11" s="148" t="s">
        <v>97</v>
      </c>
      <c r="F11" s="149">
        <v>7200000</v>
      </c>
      <c r="G11" s="149">
        <v>5947620</v>
      </c>
    </row>
    <row r="12" spans="2:7" ht="23.25" x14ac:dyDescent="0.25">
      <c r="B12" s="150"/>
      <c r="C12" s="151"/>
      <c r="D12" s="150"/>
      <c r="E12" s="148" t="s">
        <v>102</v>
      </c>
      <c r="F12" s="149">
        <v>26726334</v>
      </c>
      <c r="G12" s="149">
        <v>26715500</v>
      </c>
    </row>
    <row r="13" spans="2:7" ht="23.25" x14ac:dyDescent="0.25">
      <c r="B13" s="150"/>
      <c r="C13" s="151"/>
      <c r="D13" s="150"/>
      <c r="E13" s="148" t="s">
        <v>106</v>
      </c>
      <c r="F13" s="149">
        <v>14222000</v>
      </c>
      <c r="G13" s="149">
        <v>11038440</v>
      </c>
    </row>
    <row r="14" spans="2:7" ht="23.25" x14ac:dyDescent="0.25">
      <c r="B14" s="150"/>
      <c r="C14" s="151"/>
      <c r="D14" s="150"/>
      <c r="E14" s="148" t="s">
        <v>126</v>
      </c>
      <c r="F14" s="149">
        <v>1503342</v>
      </c>
      <c r="G14" s="149">
        <v>654500</v>
      </c>
    </row>
    <row r="15" spans="2:7" ht="22.5" x14ac:dyDescent="0.25">
      <c r="B15" s="150"/>
      <c r="C15" s="151"/>
      <c r="D15" s="150"/>
      <c r="E15" s="152" t="s">
        <v>105</v>
      </c>
      <c r="F15" s="149">
        <v>4800000</v>
      </c>
      <c r="G15" s="149">
        <v>4767724</v>
      </c>
    </row>
    <row r="16" spans="2:7" ht="24.75" customHeight="1" x14ac:dyDescent="0.25">
      <c r="B16" s="150"/>
      <c r="C16" s="151"/>
      <c r="D16" s="150"/>
      <c r="E16" s="152" t="s">
        <v>125</v>
      </c>
      <c r="F16" s="149">
        <v>6000000</v>
      </c>
      <c r="G16" s="149">
        <v>5921801</v>
      </c>
    </row>
    <row r="17" spans="2:7" x14ac:dyDescent="0.25">
      <c r="B17" s="153" t="s">
        <v>127</v>
      </c>
      <c r="C17" s="154"/>
      <c r="D17" s="154"/>
      <c r="E17" s="155"/>
      <c r="F17" s="156">
        <f>SUM(F4:F16)</f>
        <v>118460700</v>
      </c>
      <c r="G17" s="156">
        <f>SUM(G4:G16)</f>
        <v>110914545</v>
      </c>
    </row>
  </sheetData>
  <mergeCells count="7">
    <mergeCell ref="B17:E17"/>
    <mergeCell ref="B5:B8"/>
    <mergeCell ref="C5:C8"/>
    <mergeCell ref="D5:D8"/>
    <mergeCell ref="B9:B16"/>
    <mergeCell ref="C9:C16"/>
    <mergeCell ref="D9:D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proyecc U 2</vt:lpstr>
      <vt:lpstr>proyecc U8</vt:lpstr>
      <vt:lpstr>proyecc U 9</vt:lpstr>
      <vt:lpstr>OFERTA AJUSTADA AL PPTO</vt:lpstr>
      <vt:lpstr>DISTRIBUCION X RUBROS PPTALES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Villafor Ovalle Valenzuela</dc:creator>
  <cp:lastModifiedBy>Mayoli Sunce Tapiero</cp:lastModifiedBy>
  <dcterms:created xsi:type="dcterms:W3CDTF">2021-04-16T17:04:42Z</dcterms:created>
  <dcterms:modified xsi:type="dcterms:W3CDTF">2024-12-28T00:29:15Z</dcterms:modified>
</cp:coreProperties>
</file>