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C:\Users\oscar.maestre\Downloads\"/>
    </mc:Choice>
  </mc:AlternateContent>
  <xr:revisionPtr revIDLastSave="0" documentId="8_{09021529-C883-4B79-B6C3-06B4B8407F05}" xr6:coauthVersionLast="47" xr6:coauthVersionMax="47" xr10:uidLastSave="{00000000-0000-0000-0000-000000000000}"/>
  <bookViews>
    <workbookView xWindow="-120" yWindow="-120" windowWidth="29040" windowHeight="15720" firstSheet="3" activeTab="1" xr2:uid="{00000000-000D-0000-FFFF-FFFF00000000}"/>
  </bookViews>
  <sheets>
    <sheet name="PROPONENTES" sheetId="1" r:id="rId1"/>
    <sheet name="Consolidado FH" sheetId="2" r:id="rId2"/>
    <sheet name="1. JURÍDICOS" sheetId="3" r:id="rId3"/>
    <sheet name="2. EXPERIENCIA" sheetId="4" r:id="rId4"/>
    <sheet name="3. FINANCIERA" sheetId="5" r:id="rId5"/>
    <sheet name="4. CAPACIDAD ORGANIZACIONAL" sheetId="6" r:id="rId6"/>
    <sheet name="5. CAPITAL DE TRABAJO" sheetId="7" state="hidden" r:id="rId7"/>
    <sheet name="Hoja de formulas" sheetId="9" state="hidden" r:id="rId8"/>
    <sheet name="6. REQUISITOS TÉCNICOS" sheetId="8" r:id="rId9"/>
  </sheets>
  <definedNames>
    <definedName name="_xlnm._FilterDatabase" localSheetId="3" hidden="1">'2. EXPERIENCIA'!$Q$1:$Q$869</definedName>
    <definedName name="tdRepliesUniqueIdentifierCol_lnkRepliesUniqueIdentifierViewLink_0" localSheetId="0">#REF!</definedName>
    <definedName name="tdRepliesUniqueIdentifierCol_lnkRepliesUniqueIdentifierViewLink_1" localSheetId="0">#REF!</definedName>
    <definedName name="tdRepliesUniqueIdentifierCol_lnkRepliesUniqueIdentifierViewLink_10" localSheetId="0">#REF!</definedName>
    <definedName name="tdRepliesUniqueIdentifierCol_lnkRepliesUniqueIdentifierViewLink_11" localSheetId="0">#REF!</definedName>
    <definedName name="tdRepliesUniqueIdentifierCol_lnkRepliesUniqueIdentifierViewLink_12" localSheetId="0">#REF!</definedName>
    <definedName name="tdRepliesUniqueIdentifierCol_lnkRepliesUniqueIdentifierViewLink_13" localSheetId="0">#REF!</definedName>
    <definedName name="tdRepliesUniqueIdentifierCol_lnkRepliesUniqueIdentifierViewLink_14" localSheetId="0">#REF!</definedName>
    <definedName name="tdRepliesUniqueIdentifierCol_lnkRepliesUniqueIdentifierViewLink_15" localSheetId="0">#REF!</definedName>
    <definedName name="tdRepliesUniqueIdentifierCol_lnkRepliesUniqueIdentifierViewLink_16" localSheetId="0">#REF!</definedName>
    <definedName name="tdRepliesUniqueIdentifierCol_lnkRepliesUniqueIdentifierViewLink_17" localSheetId="0">#REF!</definedName>
    <definedName name="tdRepliesUniqueIdentifierCol_lnkRepliesUniqueIdentifierViewLink_18" localSheetId="0">#REF!</definedName>
    <definedName name="tdRepliesUniqueIdentifierCol_lnkRepliesUniqueIdentifierViewLink_19" localSheetId="0">#REF!</definedName>
    <definedName name="tdRepliesUniqueIdentifierCol_lnkRepliesUniqueIdentifierViewLink_2" localSheetId="0">#REF!</definedName>
    <definedName name="tdRepliesUniqueIdentifierCol_lnkRepliesUniqueIdentifierViewLink_20" localSheetId="0">#REF!</definedName>
    <definedName name="tdRepliesUniqueIdentifierCol_lnkRepliesUniqueIdentifierViewLink_21" localSheetId="0">#REF!</definedName>
    <definedName name="tdRepliesUniqueIdentifierCol_lnkRepliesUniqueIdentifierViewLink_3" localSheetId="0">#REF!</definedName>
    <definedName name="tdRepliesUniqueIdentifierCol_lnkRepliesUniqueIdentifierViewLink_4" localSheetId="0">#REF!</definedName>
    <definedName name="tdRepliesUniqueIdentifierCol_lnkRepliesUniqueIdentifierViewLink_5" localSheetId="0">#REF!</definedName>
    <definedName name="tdRepliesUniqueIdentifierCol_lnkRepliesUniqueIdentifierViewLink_6" localSheetId="0">#REF!</definedName>
    <definedName name="tdRepliesUniqueIdentifierCol_lnkRepliesUniqueIdentifierViewLink_7" localSheetId="0">#REF!</definedName>
    <definedName name="tdRepliesUniqueIdentifierCol_lnkRepliesUniqueIdentifierViewLink_8" localSheetId="0">#REF!</definedName>
    <definedName name="tdRepliesUniqueIdentifierCol_lnkRepliesUniqueIdentifierViewLink_9"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e3h3b1XF8Dhfx144TgtuGt7DCV6SvS0fVunH3v5+Va8="/>
    </ext>
  </extLst>
</workbook>
</file>

<file path=xl/calcChain.xml><?xml version="1.0" encoding="utf-8"?>
<calcChain xmlns="http://schemas.openxmlformats.org/spreadsheetml/2006/main">
  <c r="E10" i="4" l="1"/>
  <c r="R6" i="8"/>
  <c r="S6" i="8"/>
  <c r="S7" i="5"/>
  <c r="D6" i="6"/>
  <c r="E6" i="6"/>
  <c r="F6" i="6"/>
  <c r="G6" i="6"/>
  <c r="H6" i="6"/>
  <c r="I6" i="6"/>
  <c r="J6" i="6"/>
  <c r="D7" i="6"/>
  <c r="E7" i="6"/>
  <c r="F7" i="6"/>
  <c r="G7" i="6"/>
  <c r="H7" i="6"/>
  <c r="I7" i="6"/>
  <c r="J7" i="6"/>
  <c r="D8" i="6"/>
  <c r="E8" i="6"/>
  <c r="F8" i="6"/>
  <c r="G8" i="6"/>
  <c r="H8" i="6"/>
  <c r="I8" i="6"/>
  <c r="J8" i="6"/>
  <c r="E5" i="6"/>
  <c r="F5" i="6"/>
  <c r="G5" i="6"/>
  <c r="H5" i="6"/>
  <c r="I5" i="6"/>
  <c r="J5" i="6"/>
  <c r="D5" i="6"/>
  <c r="C6" i="6"/>
  <c r="C7" i="6"/>
  <c r="C8" i="6"/>
  <c r="C5" i="6"/>
  <c r="B6" i="6"/>
  <c r="B7" i="6"/>
  <c r="B8" i="6"/>
  <c r="B5" i="6"/>
  <c r="A6" i="6"/>
  <c r="A7" i="6"/>
  <c r="A8" i="6"/>
  <c r="A5" i="6"/>
  <c r="D6" i="5"/>
  <c r="E6" i="5"/>
  <c r="F6" i="5"/>
  <c r="G6" i="5"/>
  <c r="H6" i="5"/>
  <c r="I6" i="5"/>
  <c r="J6" i="5"/>
  <c r="D7" i="5"/>
  <c r="E7" i="5"/>
  <c r="F7" i="5"/>
  <c r="G7" i="5"/>
  <c r="H7" i="5"/>
  <c r="I7" i="5"/>
  <c r="J7" i="5"/>
  <c r="D8" i="5"/>
  <c r="E8" i="5"/>
  <c r="F8" i="5"/>
  <c r="G8" i="5"/>
  <c r="H8" i="5"/>
  <c r="I8" i="5"/>
  <c r="J8" i="5"/>
  <c r="E5" i="5"/>
  <c r="F5" i="5"/>
  <c r="G5" i="5"/>
  <c r="H5" i="5"/>
  <c r="I5" i="5"/>
  <c r="J5" i="5"/>
  <c r="D5" i="5"/>
  <c r="C6" i="5"/>
  <c r="C7" i="5"/>
  <c r="C8" i="5"/>
  <c r="C5" i="5"/>
  <c r="B6" i="5"/>
  <c r="B7" i="5"/>
  <c r="B8" i="5"/>
  <c r="B5" i="5"/>
  <c r="A6" i="5"/>
  <c r="A6" i="7"/>
  <c r="A7" i="5"/>
  <c r="A7" i="8"/>
  <c r="A8" i="5"/>
  <c r="A8" i="7"/>
  <c r="A5" i="5"/>
  <c r="D6" i="4"/>
  <c r="D8" i="4"/>
  <c r="D10" i="4"/>
  <c r="D4" i="4"/>
  <c r="C6" i="4"/>
  <c r="C8" i="4"/>
  <c r="C10" i="4"/>
  <c r="C4" i="4"/>
  <c r="B6" i="4"/>
  <c r="B8" i="4"/>
  <c r="E8" i="4"/>
  <c r="B10" i="4"/>
  <c r="B4" i="4"/>
  <c r="A6" i="4"/>
  <c r="A8" i="4"/>
  <c r="A10" i="4"/>
  <c r="A4" i="4"/>
  <c r="E5" i="3"/>
  <c r="E6" i="3"/>
  <c r="E7" i="3"/>
  <c r="E4" i="3"/>
  <c r="D5" i="3"/>
  <c r="D6" i="3"/>
  <c r="D7" i="3"/>
  <c r="D4" i="3"/>
  <c r="C5" i="3"/>
  <c r="C6" i="3"/>
  <c r="C7" i="3"/>
  <c r="C4" i="3"/>
  <c r="B5" i="3"/>
  <c r="B6" i="3"/>
  <c r="B7" i="3"/>
  <c r="B4" i="3"/>
  <c r="A5" i="3"/>
  <c r="A6" i="3"/>
  <c r="A7" i="3"/>
  <c r="A4" i="3"/>
  <c r="B8" i="2"/>
  <c r="B9" i="2"/>
  <c r="B10" i="2"/>
  <c r="B7" i="2"/>
  <c r="A8" i="2"/>
  <c r="A9" i="2"/>
  <c r="A10" i="2"/>
  <c r="A7" i="2"/>
  <c r="H10" i="2"/>
  <c r="H9" i="2"/>
  <c r="H8" i="2"/>
  <c r="H7" i="2"/>
  <c r="F10" i="2"/>
  <c r="F9" i="2"/>
  <c r="F8" i="2"/>
  <c r="F7" i="2"/>
  <c r="E10" i="2"/>
  <c r="E9" i="2"/>
  <c r="E8" i="2"/>
  <c r="E7" i="2"/>
  <c r="D10" i="2"/>
  <c r="D9" i="2"/>
  <c r="D8" i="2"/>
  <c r="D7" i="2"/>
  <c r="C10" i="2"/>
  <c r="C9" i="2"/>
  <c r="C8" i="2"/>
  <c r="C7" i="2"/>
  <c r="A8" i="8"/>
  <c r="A9" i="8"/>
  <c r="A10" i="8"/>
  <c r="A11" i="8"/>
  <c r="A12" i="8"/>
  <c r="A13" i="8"/>
  <c r="A14" i="8"/>
  <c r="A15" i="8"/>
  <c r="A16" i="8"/>
  <c r="A17" i="8"/>
  <c r="A18" i="8"/>
  <c r="A5" i="8"/>
  <c r="E11" i="7"/>
  <c r="E12" i="7"/>
  <c r="E13" i="7"/>
  <c r="E14" i="7"/>
  <c r="E15" i="7"/>
  <c r="E16" i="7"/>
  <c r="E17" i="7"/>
  <c r="E18" i="7"/>
  <c r="A18" i="7"/>
  <c r="A9" i="7"/>
  <c r="A10" i="7"/>
  <c r="A11" i="7"/>
  <c r="A12" i="7"/>
  <c r="A13" i="7"/>
  <c r="A14" i="7"/>
  <c r="A15" i="7"/>
  <c r="A16" i="7"/>
  <c r="A17" i="7"/>
  <c r="A5" i="7"/>
  <c r="C17" i="8"/>
  <c r="C18" i="7"/>
  <c r="B8" i="8"/>
  <c r="B9" i="8"/>
  <c r="B10" i="8"/>
  <c r="B11" i="8"/>
  <c r="B12" i="7"/>
  <c r="B13" i="7"/>
  <c r="B16" i="8"/>
  <c r="B17" i="8"/>
  <c r="B18" i="8"/>
  <c r="C6" i="8"/>
  <c r="C7" i="8"/>
  <c r="C8" i="8"/>
  <c r="C9" i="7"/>
  <c r="C10" i="7"/>
  <c r="C11" i="7"/>
  <c r="C14" i="8"/>
  <c r="C15" i="8"/>
  <c r="C16" i="8"/>
  <c r="C5" i="7"/>
  <c r="B5" i="7"/>
  <c r="H4" i="1"/>
  <c r="E5" i="7"/>
  <c r="E6" i="7"/>
  <c r="E7" i="7"/>
  <c r="E8" i="7"/>
  <c r="E9" i="7"/>
  <c r="E10" i="7"/>
  <c r="C3" i="2"/>
  <c r="N8" i="5"/>
  <c r="E6" i="4"/>
  <c r="E7" i="4"/>
  <c r="A7" i="7"/>
  <c r="A6" i="8"/>
  <c r="B6" i="8"/>
  <c r="O5" i="5"/>
  <c r="B14" i="8"/>
  <c r="S8" i="5"/>
  <c r="O7" i="5"/>
  <c r="B16" i="7"/>
  <c r="B15" i="7"/>
  <c r="B5" i="8"/>
  <c r="C8" i="7"/>
  <c r="B13" i="8"/>
  <c r="D11" i="7"/>
  <c r="F11" i="7"/>
  <c r="B17" i="7"/>
  <c r="C7" i="7"/>
  <c r="B9" i="7"/>
  <c r="B8" i="7"/>
  <c r="C5" i="8"/>
  <c r="B7" i="7"/>
  <c r="C11" i="8"/>
  <c r="C16" i="7"/>
  <c r="C10" i="8"/>
  <c r="C15" i="7"/>
  <c r="C9" i="8"/>
  <c r="D17" i="7"/>
  <c r="F17" i="7"/>
  <c r="B11" i="7"/>
  <c r="C17" i="7"/>
  <c r="B15" i="8"/>
  <c r="B7" i="8"/>
  <c r="C13" i="8"/>
  <c r="B18" i="7"/>
  <c r="B10" i="7"/>
  <c r="C12" i="8"/>
  <c r="C14" i="7"/>
  <c r="C6" i="7"/>
  <c r="B12" i="8"/>
  <c r="C18" i="8"/>
  <c r="C13" i="7"/>
  <c r="B14" i="7"/>
  <c r="B6" i="7"/>
  <c r="C12" i="7"/>
  <c r="D18" i="7"/>
  <c r="F18" i="7"/>
  <c r="D16" i="7"/>
  <c r="F16" i="7"/>
  <c r="D12" i="7"/>
  <c r="F12" i="7"/>
  <c r="D14" i="7"/>
  <c r="F14" i="7"/>
  <c r="D15" i="7"/>
  <c r="F15" i="7"/>
  <c r="D13" i="7"/>
  <c r="F13" i="7"/>
  <c r="D10" i="7"/>
  <c r="F10" i="7"/>
  <c r="O8" i="5"/>
  <c r="P8" i="5"/>
  <c r="T8" i="5"/>
  <c r="L8" i="5"/>
  <c r="K8" i="5"/>
  <c r="Q8" i="5"/>
  <c r="R8" i="5"/>
  <c r="C2" i="2"/>
  <c r="R5" i="8"/>
  <c r="S5" i="8"/>
  <c r="R7" i="8"/>
  <c r="S7" i="8"/>
  <c r="R8" i="8"/>
  <c r="S8" i="8"/>
  <c r="R9" i="8"/>
  <c r="S9" i="8"/>
  <c r="N5" i="6"/>
  <c r="N6" i="5"/>
  <c r="N7" i="5"/>
  <c r="N5" i="5"/>
  <c r="L6" i="6"/>
  <c r="D6" i="7"/>
  <c r="F6" i="7"/>
  <c r="L7" i="6"/>
  <c r="D7" i="7"/>
  <c r="F7" i="7"/>
  <c r="Q8" i="6"/>
  <c r="R8" i="6"/>
  <c r="O8" i="6"/>
  <c r="P8" i="6"/>
  <c r="Q6" i="6"/>
  <c r="R6" i="6"/>
  <c r="O6" i="6"/>
  <c r="P6" i="6"/>
  <c r="Q7" i="6"/>
  <c r="R7" i="6"/>
  <c r="O7" i="6"/>
  <c r="P7" i="6"/>
  <c r="Q6" i="5"/>
  <c r="R6" i="5"/>
  <c r="Q7" i="5"/>
  <c r="R7" i="5"/>
  <c r="P7" i="5"/>
  <c r="T7" i="5"/>
  <c r="T6" i="5"/>
  <c r="O6" i="5"/>
  <c r="P6" i="5"/>
  <c r="L8" i="6"/>
  <c r="D8" i="7"/>
  <c r="F8" i="7"/>
  <c r="D9" i="7"/>
  <c r="F9" i="7"/>
  <c r="K8" i="6"/>
  <c r="K6" i="5"/>
  <c r="K6" i="6"/>
  <c r="K7" i="5"/>
  <c r="L7" i="5"/>
  <c r="L6" i="5"/>
  <c r="K7" i="6"/>
  <c r="N8" i="6"/>
  <c r="N7" i="6"/>
  <c r="N6" i="6"/>
  <c r="L9" i="2"/>
  <c r="M9" i="2"/>
  <c r="L8" i="2"/>
  <c r="M8" i="2"/>
  <c r="L7" i="2"/>
  <c r="M7" i="2"/>
  <c r="S5" i="5"/>
  <c r="T5" i="5"/>
  <c r="L5" i="5"/>
  <c r="K5" i="5"/>
  <c r="L5" i="6"/>
  <c r="D5" i="7"/>
  <c r="F5" i="7"/>
  <c r="P5" i="5"/>
  <c r="Q5" i="6"/>
  <c r="R5" i="6"/>
  <c r="O5" i="6"/>
  <c r="P5" i="6"/>
  <c r="Q5" i="5"/>
  <c r="R5" i="5"/>
  <c r="K5" i="6"/>
</calcChain>
</file>

<file path=xl/sharedStrings.xml><?xml version="1.0" encoding="utf-8"?>
<sst xmlns="http://schemas.openxmlformats.org/spreadsheetml/2006/main" count="488" uniqueCount="174">
  <si>
    <t>PROCESO</t>
  </si>
  <si>
    <t>FDLCH-SASI-004-2024 (121110).</t>
  </si>
  <si>
    <t>OBJETO</t>
  </si>
  <si>
    <t>PRESTAR SERVICIOS PARA EL FORTALECIMIENTO, CONSTRUCCIÓN DE
SOSTENIBILIDAD A LARGO PLAZO Y CAPACITACIÓN DE LAS ORGANIZACIONES
SOCIALES, COMUNITARIAS E INSTANCIAS DE PARTICIPACIÓN CIUDADANA. Y EL
FOMENTO DE LA PARTICIPACIÓN CIUDADANA, ESTRATEGIA DE PRESUPUESTOS
PARTICIPATIVOS, EL GOBIERNO ABIERTO, EN LA LOCALIDAD DE CHAPINERO.</t>
  </si>
  <si>
    <t>PRESUPUESTO OFICIAL</t>
  </si>
  <si>
    <t>INFORMACIÓN GENERAL</t>
  </si>
  <si>
    <t>FINANCIERO</t>
  </si>
  <si>
    <t>No.</t>
  </si>
  <si>
    <t xml:space="preserve">OFERENTES  </t>
  </si>
  <si>
    <t>INTEGRANTES</t>
  </si>
  <si>
    <t>NIT</t>
  </si>
  <si>
    <t>Oferta</t>
  </si>
  <si>
    <t>AÑO</t>
  </si>
  <si>
    <t>Participación</t>
  </si>
  <si>
    <t>Activo Corriente</t>
  </si>
  <si>
    <t>Activo Total</t>
  </si>
  <si>
    <t>Pasivo Corriente</t>
  </si>
  <si>
    <t>Pasivo Total</t>
  </si>
  <si>
    <t xml:space="preserve">Patrimonio  </t>
  </si>
  <si>
    <t>Utilidad / Perdida Operacional</t>
  </si>
  <si>
    <t>Gastos De Intereses</t>
  </si>
  <si>
    <t xml:space="preserve"> ADIFCOL</t>
  </si>
  <si>
    <t>N/A</t>
  </si>
  <si>
    <t>900.216.251-5</t>
  </si>
  <si>
    <t>BONGA BUSTAMANTE S.A.S.</t>
  </si>
  <si>
    <t>800.181.439-7</t>
  </si>
  <si>
    <t>CORPORACION INSTITUTO DE ADMINISTRACION Y FINANZAS</t>
  </si>
  <si>
    <t>891.408.248-5</t>
  </si>
  <si>
    <t>FUNVIVIR ONG</t>
  </si>
  <si>
    <t>900.239.272-9</t>
  </si>
  <si>
    <t>FACTOR</t>
  </si>
  <si>
    <t>1. Requisitos Habilitantes De Carácter Jurídico</t>
  </si>
  <si>
    <t>2. Requisito Habilitante Condiciones De Experiencia</t>
  </si>
  <si>
    <t>3. Requisito Habilitante De Carácter Financiero</t>
  </si>
  <si>
    <t>4. Requisito Habilitante De Carácter Organizacional</t>
  </si>
  <si>
    <t>5. Capital de Trabajo</t>
  </si>
  <si>
    <t>6. REQUISITOS TÉCNICOS</t>
  </si>
  <si>
    <t>RESULTADO EVALUACIÓN FINAL</t>
  </si>
  <si>
    <t>ENTIDAD</t>
  </si>
  <si>
    <t>HABILITADO</t>
  </si>
  <si>
    <t xml:space="preserve">RECHAZADO </t>
  </si>
  <si>
    <t>HABILITANTES JURIDICOS</t>
  </si>
  <si>
    <t xml:space="preserve">EVALUACIÓN REQUISITOS HABILITANTES DE CARÁCTER JURÍDICO PARA INFORME </t>
  </si>
  <si>
    <t>EMPRESAS QUE CONFORMAN CONSORCIO</t>
  </si>
  <si>
    <t>% PARTICIPACIÓN</t>
  </si>
  <si>
    <t>CARTA DE PRESENTACION DE LA PROPUESTA</t>
  </si>
  <si>
    <t>OBJETO SOCIAL</t>
  </si>
  <si>
    <t>DOCUMENTO CONFORMACION CONSORCIO O UNION TEMPORAL</t>
  </si>
  <si>
    <t>CERTIFICADO DE EXISTENCIA Y REPRESENTACION LEGAL O CERTIFICADO INSCRIPCION REGISTRO MERCANTIL</t>
  </si>
  <si>
    <t xml:space="preserve">FOTOCOPIA CEDULA DE CIUDADANIA </t>
  </si>
  <si>
    <t>APORTES SISTEMA SEGURIDAD SOCIAL</t>
  </si>
  <si>
    <t>BOLETIN RESPONSABLES FISCALES DE LA CONTRALORIA GENERAL DE LA REPUBLICA
PERSONA JURIDICA</t>
  </si>
  <si>
    <t>BOLETIN RESPONSABLES FISCALES DE LA CONTRALORIA GENERAL DE LA REPUBLICA
PERSONA NATURAL</t>
  </si>
  <si>
    <t>ANTECEDENTES DISCIPLINARIOS PROCURADURIA
PERSONA JURIDICA</t>
  </si>
  <si>
    <t>ANTECEDENTES DISCIPLINARIOS PROCURADURIA
PERSONA NATURAL</t>
  </si>
  <si>
    <t>ANTECEDENTES PERSONERIA DISTRITAL</t>
  </si>
  <si>
    <t>ANTECEDENTES JUDICIALES</t>
  </si>
  <si>
    <t>CERTIFICADO SISTEMA NACIONAL DE MEDIDAS CORRECTIVAS 
RNMC</t>
  </si>
  <si>
    <t>CONSULTA INHABILIDADES DELITOS SEXUALES</t>
  </si>
  <si>
    <t>REGISTRO DEUDORES ALIMENTARIOS MOROSOS REDAM</t>
  </si>
  <si>
    <t>CERTIFICADO DE INSCRIPCION Y CLASIFICACION DEL PROPONENTE
RUP</t>
  </si>
  <si>
    <t>REGSTRO UNICO TRIBUTARIO
RUT</t>
  </si>
  <si>
    <t>GARANTIA DE SERIEDAD DE LA PROPUESTA</t>
  </si>
  <si>
    <t>COMPROMISO ANTICORRUPCION</t>
  </si>
  <si>
    <t xml:space="preserve">DECLARACION INHABILIDADES E INCOMPATIBILIDADES </t>
  </si>
  <si>
    <t xml:space="preserve">RESULTADO EVALUACIÓN </t>
  </si>
  <si>
    <t>OBSERVACIONES</t>
  </si>
  <si>
    <t>Cumple</t>
  </si>
  <si>
    <t>No aplica</t>
  </si>
  <si>
    <t>CUMPLE</t>
  </si>
  <si>
    <t xml:space="preserve">El proponente allega durante el termino de traslado, los documentos requeridos por parte del comite evaluador, en consecuencia, subsana en debida forma su propuesta, y cumple con los requisitos juridicos habilitantes. </t>
  </si>
  <si>
    <t>CONDICIONES EXPERIENCIA</t>
  </si>
  <si>
    <t xml:space="preserve">EVALUACIÓN REQUISITO HABILITANTE DE CONDICIONES DE EXPERIENCIA PARA INFORME </t>
  </si>
  <si>
    <t>EMPRESA QUE APORTA LA EXPERIENCIA</t>
  </si>
  <si>
    <t>VALOR DEL CONTRATO EN SMMLV</t>
  </si>
  <si>
    <t>PORCENTAJE DE PARTICIPACION (SI APLICA)</t>
  </si>
  <si>
    <t xml:space="preserve">No. CONTRATO </t>
  </si>
  <si>
    <t>Nombre o razón social del contratante</t>
  </si>
  <si>
    <t>Objeto del contrato (relacionado con el proceso)</t>
  </si>
  <si>
    <t xml:space="preserve">firma autorizada </t>
  </si>
  <si>
    <t xml:space="preserve">códigos </t>
  </si>
  <si>
    <t>Fecha de iniciación</t>
  </si>
  <si>
    <t>Fecha de terminación</t>
  </si>
  <si>
    <t>PROPONENTE</t>
  </si>
  <si>
    <t>ADIFCOL</t>
  </si>
  <si>
    <t>FDLCH-CPS-256-2020</t>
  </si>
  <si>
    <r>
      <rPr>
        <sz val="10"/>
        <color rgb="FF000000"/>
        <rFont val="Arial"/>
      </rPr>
      <t xml:space="preserve">El oferente subsana, conforme lo relacionado en el pliego de condiciones especificación 3 del numeral 8.1.3.1. EXPERIENCIA DEL PROPONENTE, </t>
    </r>
    <r>
      <rPr>
        <i/>
        <u/>
        <sz val="10"/>
        <color rgb="FF000000"/>
        <rFont val="Arial"/>
      </rPr>
      <t>"Los contratos aportados para la verificar la experiencia específica, se deben
relacionar con número consecutivo como se encuentra en el respectivo RUP y
para ello se diligenciará el anexo correspondiente.".</t>
    </r>
    <r>
      <rPr>
        <sz val="10"/>
        <color rgb="FF000000"/>
        <rFont val="Arial"/>
      </rPr>
      <t xml:space="preserve"> Asi las cosas, el formato aportado para validar experiencia contiene esta información.</t>
    </r>
  </si>
  <si>
    <t>243-2020</t>
  </si>
  <si>
    <r>
      <rPr>
        <sz val="10"/>
        <color rgb="FF000000"/>
        <rFont val="Arial"/>
      </rPr>
      <t xml:space="preserve">Conforme lo relacionado en el pliego de condiciones especificación 3 del numeral 8.1.3.1. EXPERIENCIA DEL PROPONENTE, </t>
    </r>
    <r>
      <rPr>
        <i/>
        <u/>
        <sz val="10"/>
        <color rgb="FF000000"/>
        <rFont val="Arial"/>
      </rPr>
      <t xml:space="preserve">"Los contratos aportados para la verificar la experiencia específica, se deben
relacionar con número consecutivo como se encuentra en el respectivo RUP y
para ello se diligenciará el anexo correspondiente.". </t>
    </r>
    <r>
      <rPr>
        <sz val="10"/>
        <color rgb="FF000000"/>
        <rFont val="Arial"/>
      </rPr>
      <t xml:space="preserve">Asi las cosas, el formato aportado para validar experiencia no contiene esta información lo que hace imposible verificar en el RUP el referido contrato. </t>
    </r>
  </si>
  <si>
    <t>194-08</t>
  </si>
  <si>
    <t>No Cumple</t>
  </si>
  <si>
    <t>NO CUMPLE</t>
  </si>
  <si>
    <t> El contrato no cumple con lo establecido en Especificación 2: Se requiere que al menos una (1) de las experiencias
corresponda al código clase: 81111800: “Servicios de sistemas y administración
de componentes de sistemas” o 81112300: “Mantenimiento y soporte de Hardware
de Computador”. del numeral 8.1.3.1. EXPERIENCIA DEL PROPONENTE del pliego de condiciones, pues no registra alguno de los codigos referidos en dicha especificación.</t>
  </si>
  <si>
    <t>073-10</t>
  </si>
  <si>
    <r>
      <rPr>
        <sz val="10"/>
        <color rgb="FF000000"/>
        <rFont val="Arial"/>
      </rPr>
      <t xml:space="preserve"> El oferente subsana, no obstante, el contrato no cumple con lo establecido en el numeral 8.1.3.1. EXPERIENCIA DEL PROPONENTE </t>
    </r>
    <r>
      <rPr>
        <i/>
        <sz val="10"/>
        <color rgb="FF000000"/>
        <rFont val="Arial"/>
      </rPr>
      <t xml:space="preserve">"El proponente debe acreditar la experiencia con base en la liquidación de máximo dos (2) contratos, </t>
    </r>
    <r>
      <rPr>
        <b/>
        <i/>
        <sz val="10"/>
        <color rgb="FF000000"/>
        <rFont val="Arial"/>
      </rPr>
      <t>cuyo objeto corresponda a actividades relacionadas con el objeto contractual, tales como, generación de espacios de participación a lideres o capacitaciones y fortalecimiento a centros, ya sea con entidad públicas o privadas</t>
    </r>
    <r>
      <rPr>
        <i/>
        <sz val="10"/>
        <color rgb="FF000000"/>
        <rFont val="Arial"/>
      </rPr>
      <t xml:space="preserve">", </t>
    </r>
    <r>
      <rPr>
        <sz val="10"/>
        <color rgb="FF000000"/>
        <rFont val="Arial"/>
      </rPr>
      <t>toda vez que la certificación no permite verificar que el contrato este liquidado ni se evidencia en el objeto alguna de esas actividades solicitadas en el referido numeral.</t>
    </r>
  </si>
  <si>
    <t>330,37_x000D_</t>
  </si>
  <si>
    <t>004 CIAF</t>
  </si>
  <si>
    <t> El oferente subsana, conforme lo relacionado en el pliego de condiciones especificación 3 del numeral 8.1.3.1. EXPERIENCIA DEL PROPONENTE, "Los contratos aportados para la verificar la experiencia específica, se deben
relacionar con número consecutivo como se encuentra en el respectivo RUP y
para ello se diligenciará el anexo correspondiente.". Asi las cosas, el formato aportado para validar experiencia no contiene esta información lo que hace imposible verificar en el RUP el referido contrato.Adicionalmente no cumple con lo establecido en el numeral 8.1.3.1. EXPERIENCIA DEL PROPONENTE "El proponente debe acreditar la experiencia con base en la liquidación de máximo dos (2) contratos, cuyo objeto corresponda a actividades relacionadas con el objeto contractual, tales como, generación de espacios de participación a lideres o capacitaciones y fortalecimiento a centros, ya
sea con entidad públicas o privadas".</t>
  </si>
  <si>
    <t>3260 DE 28 DE ENERO DE 2022</t>
  </si>
  <si>
    <t xml:space="preserve"> El oferente subsana, conforme lo relacionado en el pliego de condiciones especificación 3 del numeral 8.1.3.1. EXPERIENCIA DEL PROPONENTE, "Los contratos aportados para la verificar la experiencia específica, se deben
relacionar con número consecutivo como se encuentra en el respectivo RUP y
para ello se diligenciará el anexo correspondiente.". Asi las cosas, el formato aportado para validar experiencia no contiene esta información lo que hace imposible verificar en el RUP el referido contrato.Adicionalmente no cumple con lo establecido en el numeral 8.1.3.1. EXPERIENCIA DEL PROPONENTE "El proponente debe acreditar la experiencia con base en la liquidación de máximo dos (2) contratos, cuyo objeto corresponda a actividades relacionadas con el objeto contractual, tales como, generación de espacios de participación a lideres o capacitaciones y fortalecimiento a centros, ya
sea con entidad públicas o privadas".</t>
  </si>
  <si>
    <t>182 DE 2009</t>
  </si>
  <si>
    <t>El oferente subsana, conforme lo relacionado en el pliego de condiciones especificación 3 del numeral 8.1.3.1. EXPERIENCIA DEL PROPONENTE, "Los contratos aportados para la verificar la experiencia específica, se deben
relacionar con número consecutivo como se encuentra en el respectivo RUP y
para ello se diligenciará el anexo correspondiente.".</t>
  </si>
  <si>
    <t>3774-2015</t>
  </si>
  <si>
    <t>El oferente subsana, conforme lo relacionado en el pliego de condiciones especificación 3 del numeral 8.1.3.1. EXPERIENCIA DEL PROPONENTE, "Los contratos aportados para la verificar la experiencia específica, se deben
relacionar con número consecutivo como se encuentra en el respectivo RUP y
para ello se diligenciará el anexo correspondiente.". Asi las cosas, el formato aportado para validar experiencia no contiene esta información lo que hace imposible verificar en el RUP el referido contrato. Adicionalmente no cumple con lo establecido en el numeral 8.1.3.1. EXPERIENCIA DEL PROPONENTE "El proponente debe acreditar la experiencia con base en la liquidación de máximo dos (2) contratos, cuyo objeto corresponda a actividades relacionadas con el objeto contractual, tales como, generación de espacios de participación a lideres o capacitaciones y fortalecimiento a centros, ya
sea con entidad públicas o privadas", No obtante la certificación no permite verificar que el contrato este liquidado.</t>
  </si>
  <si>
    <t>CARÁCTER FINANCIERO</t>
  </si>
  <si>
    <t>INDICADORES DE CAPACIDAD FINANCIERA</t>
  </si>
  <si>
    <t xml:space="preserve">EVALUACIÓN REQUISITO HABILITANTE DE CARÁCTER FINANCIERO PARA INFORME </t>
  </si>
  <si>
    <t>ACTIVO CORRIENTE</t>
  </si>
  <si>
    <t>ACTIVO TOTAL</t>
  </si>
  <si>
    <t>PASIVO CORRIENTE</t>
  </si>
  <si>
    <t>PASIVO TOTAL</t>
  </si>
  <si>
    <t xml:space="preserve">PATRIMONIO  </t>
  </si>
  <si>
    <t>UTILIDAD / PERDIDA OPERACIONAL</t>
  </si>
  <si>
    <t>GASTOS DE INTERESES</t>
  </si>
  <si>
    <t>ACTIVO TOTAL - PASIVO TOTAL - PATRIMONIO</t>
  </si>
  <si>
    <t>CAPITAL DE TRABAJO
(Activo Corriente - Pasivo Corriente)</t>
  </si>
  <si>
    <t>Porcentaje de participación ( en caso de consorcio o unión temporal)</t>
  </si>
  <si>
    <t>VALOR  DEL PRESUPUESTO OFICIAL</t>
  </si>
  <si>
    <t>Liquidez   (Activo Corriente / Pasivo Corriente)</t>
  </si>
  <si>
    <t xml:space="preserve">Endeudamiento (Pasivo Total / Activo Total) </t>
  </si>
  <si>
    <t>Razón Cobertura de Intereses (Utilidad Operacional / Gastos de Intereses)</t>
  </si>
  <si>
    <t>INDICE</t>
  </si>
  <si>
    <t>RESULTADO</t>
  </si>
  <si>
    <t>INDETERMINADO</t>
  </si>
  <si>
    <t>CARÁCTER ORGANIZACIONAL</t>
  </si>
  <si>
    <t>INDICADORES CAPACIDAD ORGANIZACIONAL</t>
  </si>
  <si>
    <t>EVALUACIÓN REQUISITO HABILITANTE DE CARÁCTER ORGANIZACIONAL PARA INFORME</t>
  </si>
  <si>
    <t xml:space="preserve">Rentabilidad del Patrimonio 
MAYOR O IGUAL &gt;= A 0 
(Utilidad Operacional / Patrimonio)  </t>
  </si>
  <si>
    <t>Rentabilidad del Activo 
MAYOR O IGUAL &gt;= A 0 
(Utilidad Operacional / Activo Total)</t>
  </si>
  <si>
    <t>70% 30%</t>
  </si>
  <si>
    <t>CAPITAL DE TRABAJO</t>
  </si>
  <si>
    <t>EVALUACIÓN REQUISITO HABILITANTE CAPITAL DE TRABAJO</t>
  </si>
  <si>
    <t>Juridica</t>
  </si>
  <si>
    <t>Carta de presentación de la propuesta (Anexo No.1 CARTA DE PRESENTACIÓN DE LA PROPUESTA)</t>
  </si>
  <si>
    <t>Póliza de seriedad de la oferta (valor del 10% del valor del presupuesto oficial, con una vigencia mínima de 3 meses)</t>
  </si>
  <si>
    <t>Fotocopia de la cédula de ciudadanía del proponente o representante legal.</t>
  </si>
  <si>
    <t>Certificado de existencia y representación legal o certificado de matrícula mercantil (No superior a 30 días calendario)</t>
  </si>
  <si>
    <t>Acta de Junta de Socios</t>
  </si>
  <si>
    <t>Poder cuando la propuesta se presente por un representante</t>
  </si>
  <si>
    <t>Documento de conformación del consorcio o unión temporal si es la condición del oferente</t>
  </si>
  <si>
    <t>Apoderado para proponentes extranjeros (poder especial)</t>
  </si>
  <si>
    <t>Certificaciones sobre el cumplimiento de las obligaciones de seguridad social y pago de aportes parafiscales (Anexo 2. Certificación de pagos de seguridad social y aportes parafiscales)</t>
  </si>
  <si>
    <t>Verificación boletín de responsables fiscales</t>
  </si>
  <si>
    <t>Verificación de antecendes disciplinarios procuraduría</t>
  </si>
  <si>
    <t>Verificación de antecedentes judiales policía nacional</t>
  </si>
  <si>
    <t>Verificación de antecedentes disciplinarios personería</t>
  </si>
  <si>
    <t>Registro Único Tributario RUT</t>
  </si>
  <si>
    <t>Registro de Información Tributaria RIT</t>
  </si>
  <si>
    <t>Declaración de no estar incluido en la slistas nacionales e internacionales de lavados de activos (Anexo.3)</t>
  </si>
  <si>
    <t>Verificación de estar al día en el pago de multas en el registro nacional de medidas correctivas del Ministerio de Defensa Nacional - Policia Nacional</t>
  </si>
  <si>
    <t>EXPERIENCIA</t>
  </si>
  <si>
    <t>• Nombre del contratante que certifica</t>
  </si>
  <si>
    <t>• Nombre del ejecutor a quien se le expide la certificación</t>
  </si>
  <si>
    <t>• Objeto del Contrato, el cual debe estar relacionado con el objeto de la presente convocatoria</t>
  </si>
  <si>
    <t>• Fecha del contrato</t>
  </si>
  <si>
    <t>• Firma de la persona que expide la certificación</t>
  </si>
  <si>
    <t>• Dirección y teléfono de verificación.</t>
  </si>
  <si>
    <t>Si</t>
  </si>
  <si>
    <t>No</t>
  </si>
  <si>
    <t>FINANCIERA</t>
  </si>
  <si>
    <t>No cumple</t>
  </si>
  <si>
    <t>RESULTADO EVALUACIÓN PRELIMINAR</t>
  </si>
  <si>
    <t>Habilitado</t>
  </si>
  <si>
    <t>RUP</t>
  </si>
  <si>
    <t>Esp Técnicas</t>
  </si>
  <si>
    <t>No habilitado</t>
  </si>
  <si>
    <t>REQUISITOS TÉCNICOS</t>
  </si>
  <si>
    <t>EVALUACIÓN REQUISITOS TÉCNICOS</t>
  </si>
  <si>
    <t>FORMATO DE BUENAS PRACTICAS AMBIENTALES</t>
  </si>
  <si>
    <t>EQUIPO MINIMO DE TRABAJO</t>
  </si>
  <si>
    <t>El oferente subsana, allega los perfiles expuestos en el punto 5.1.3 de los estudios previos. Equipo Mínimo de Trabajo COORDINADOR GENERAL y APOYO ADMINISTRATIVO.</t>
  </si>
  <si>
    <t>No se allega por parte del proponente Carta de Compromiso de
Buenas Prácticas Ambientales (FORMATO) conforme a lo estipulado en literal Buenas prácticas ambientales del numeral 8.1.3.1. EXPERIENCIA DEL PROPONENTE del pliego de condiciones. Por otro lado, tampoco se allega por parte del proponente las hojas de vida del personal relacionado en el literal Equipo Mínimo de Trabajo del numeral 8.1.3.1. EXPERIENCIA DEL PROPONENTE del pliego de condiciones.</t>
  </si>
  <si>
    <t>Cumple con los REQUISITOS HABILITANTES TÉCNICOS, expuestos en el punto 5.1.3 de los estudios previos. Equipo Mínimo de Trabajo COORDINADOR GENERAL y APOYO ADMINISTRATIVO.</t>
  </si>
  <si>
    <t>El proponente subsana y se allega por parte del proponente las hojas de vida del personal relacionado en el literal Equipo Mínimo de Trabajo del numeral 8.1.3.1.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</si>
</sst>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00_-;\-&quot;$&quot;\ * #,##0.00_-;_-&quot;$&quot;\ * &quot;-&quot;??_-;_-@_-"/>
    <numFmt numFmtId="165" formatCode="_-&quot;$&quot;\ * #,##0.00_-;\-&quot;$&quot;\ * #,##0.00_-;_-&quot;$&quot;\ * &quot;-&quot;_-;_-@"/>
    <numFmt numFmtId="166" formatCode="_-&quot;$&quot;\ * #,##0_-;\-&quot;$&quot;\ * #,##0_-;_-&quot;$&quot;\ * &quot;-&quot;_-;_-@"/>
    <numFmt numFmtId="167" formatCode="&quot;$&quot;\ #,##0.00"/>
    <numFmt numFmtId="168" formatCode="_-&quot;$&quot;\ * #,##0_-;\-&quot;$&quot;\ * #,##0_-;_-&quot;$&quot;\ * &quot;-&quot;??_-;_-@_-"/>
    <numFmt numFmtId="169" formatCode="0.0%"/>
    <numFmt numFmtId="170" formatCode="#,##0.00\ &quot;€&quot;"/>
  </numFmts>
  <fonts count="24">
    <font>
      <sz val="11"/>
      <color theme="1"/>
      <name val="Arial"/>
      <scheme val="minor"/>
    </font>
    <font>
      <sz val="11"/>
      <color theme="1"/>
      <name val="Arial"/>
      <family val="2"/>
      <scheme val="minor"/>
    </font>
    <font>
      <sz val="10"/>
      <color theme="1"/>
      <name val="Arial"/>
      <family val="2"/>
    </font>
    <font>
      <b/>
      <sz val="10"/>
      <color theme="1"/>
      <name val="Arial"/>
      <family val="2"/>
    </font>
    <font>
      <sz val="11"/>
      <name val="Arial"/>
      <family val="2"/>
    </font>
    <font>
      <b/>
      <sz val="12"/>
      <color theme="1"/>
      <name val="Arial"/>
      <family val="2"/>
    </font>
    <font>
      <b/>
      <sz val="10"/>
      <color rgb="FF000000"/>
      <name val="Arial"/>
      <family val="2"/>
    </font>
    <font>
      <sz val="10"/>
      <color rgb="FF000000"/>
      <name val="Arial"/>
      <family val="2"/>
    </font>
    <font>
      <b/>
      <u/>
      <sz val="12"/>
      <color theme="1"/>
      <name val="Arial"/>
      <family val="2"/>
    </font>
    <font>
      <sz val="11"/>
      <color theme="1"/>
      <name val="Arial"/>
      <family val="2"/>
    </font>
    <font>
      <b/>
      <sz val="11"/>
      <color theme="1"/>
      <name val="Arial"/>
      <family val="2"/>
    </font>
    <font>
      <b/>
      <sz val="10"/>
      <color rgb="FFFF0000"/>
      <name val="Arial"/>
      <family val="2"/>
    </font>
    <font>
      <sz val="11"/>
      <color theme="1"/>
      <name val="Calibri"/>
      <family val="2"/>
    </font>
    <font>
      <b/>
      <sz val="11"/>
      <color theme="1"/>
      <name val="Calibri"/>
      <family val="2"/>
    </font>
    <font>
      <sz val="11"/>
      <color theme="1"/>
      <name val="Arial"/>
      <family val="2"/>
      <scheme val="minor"/>
    </font>
    <font>
      <sz val="12"/>
      <color theme="1"/>
      <name val="Arial"/>
      <family val="2"/>
    </font>
    <font>
      <b/>
      <sz val="11"/>
      <color rgb="FF000000"/>
      <name val="Arial"/>
      <family val="2"/>
    </font>
    <font>
      <sz val="11"/>
      <color theme="1"/>
      <name val="Arial"/>
      <family val="2"/>
      <scheme val="minor"/>
    </font>
    <font>
      <sz val="8"/>
      <name val="Arial"/>
      <family val="2"/>
      <scheme val="minor"/>
    </font>
    <font>
      <sz val="10"/>
      <color rgb="FF000000"/>
      <name val="Arial"/>
    </font>
    <font>
      <i/>
      <u/>
      <sz val="10"/>
      <color rgb="FF000000"/>
      <name val="Arial"/>
    </font>
    <font>
      <i/>
      <sz val="10"/>
      <color rgb="FF000000"/>
      <name val="Arial"/>
    </font>
    <font>
      <b/>
      <i/>
      <sz val="10"/>
      <color rgb="FF000000"/>
      <name val="Arial"/>
    </font>
    <font>
      <sz val="11"/>
      <color rgb="FF000000"/>
      <name val="Arial"/>
      <scheme val="minor"/>
    </font>
  </fonts>
  <fills count="16">
    <fill>
      <patternFill patternType="none"/>
    </fill>
    <fill>
      <patternFill patternType="gray125"/>
    </fill>
    <fill>
      <patternFill patternType="solid">
        <fgColor rgb="FFB4C6E7"/>
        <bgColor rgb="FFB4C6E7"/>
      </patternFill>
    </fill>
    <fill>
      <patternFill patternType="solid">
        <fgColor rgb="FFBDD6EE"/>
        <bgColor rgb="FFBDD6EE"/>
      </patternFill>
    </fill>
    <fill>
      <patternFill patternType="solid">
        <fgColor rgb="FFCCE3FA"/>
        <bgColor rgb="FFCCE3FA"/>
      </patternFill>
    </fill>
    <fill>
      <patternFill patternType="solid">
        <fgColor rgb="FFD8D8D8"/>
        <bgColor rgb="FFD8D8D8"/>
      </patternFill>
    </fill>
    <fill>
      <patternFill patternType="solid">
        <fgColor rgb="FFFFFFFF"/>
        <bgColor rgb="FFFFFFFF"/>
      </patternFill>
    </fill>
    <fill>
      <patternFill patternType="solid">
        <fgColor rgb="FFF2F2F2"/>
        <bgColor rgb="FFF2F2F2"/>
      </patternFill>
    </fill>
    <fill>
      <patternFill patternType="solid">
        <fgColor rgb="FFFFE598"/>
        <bgColor rgb="FFFFE598"/>
      </patternFill>
    </fill>
    <fill>
      <patternFill patternType="solid">
        <fgColor rgb="FFFFFF00"/>
        <bgColor rgb="FFFFFF00"/>
      </patternFill>
    </fill>
    <fill>
      <patternFill patternType="solid">
        <fgColor rgb="FFECECEC"/>
        <bgColor rgb="FFECECEC"/>
      </patternFill>
    </fill>
    <fill>
      <patternFill patternType="solid">
        <fgColor theme="0"/>
        <bgColor theme="0"/>
      </patternFill>
    </fill>
    <fill>
      <patternFill patternType="solid">
        <fgColor rgb="FFFFFFFF"/>
        <bgColor indexed="64"/>
      </patternFill>
    </fill>
    <fill>
      <patternFill patternType="solid">
        <fgColor theme="0" tint="-4.9989318521683403E-2"/>
        <bgColor indexed="64"/>
      </patternFill>
    </fill>
    <fill>
      <patternFill patternType="solid">
        <fgColor theme="0" tint="-4.9989318521683403E-2"/>
        <bgColor rgb="FFECECEC"/>
      </patternFill>
    </fill>
    <fill>
      <patternFill patternType="solid">
        <fgColor rgb="FFFF0000"/>
        <bgColor indexed="64"/>
      </patternFill>
    </fill>
  </fills>
  <borders count="46">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right/>
      <top style="medium">
        <color rgb="FF000000"/>
      </top>
      <bottom/>
      <diagonal/>
    </border>
    <border>
      <left style="thin">
        <color rgb="FF000000"/>
      </left>
      <right style="thin">
        <color rgb="FF000000"/>
      </right>
      <top style="thin">
        <color rgb="FF000000"/>
      </top>
      <bottom/>
      <diagonal/>
    </border>
    <border>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style="medium">
        <color rgb="FF000000"/>
      </left>
      <right style="thin">
        <color rgb="FF000000"/>
      </right>
      <top/>
      <bottom/>
      <diagonal/>
    </border>
    <border>
      <left/>
      <right style="thin">
        <color rgb="FF000000"/>
      </right>
      <top style="thin">
        <color rgb="FF000000"/>
      </top>
      <bottom/>
      <diagonal/>
    </border>
    <border>
      <left style="medium">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right style="thin">
        <color indexed="64"/>
      </right>
      <top/>
      <bottom/>
      <diagonal/>
    </border>
  </borders>
  <cellStyleXfs count="3">
    <xf numFmtId="0" fontId="0" fillId="0" borderId="0"/>
    <xf numFmtId="164" fontId="14" fillId="0" borderId="0" applyFont="0" applyFill="0" applyBorder="0" applyAlignment="0" applyProtection="0"/>
    <xf numFmtId="9" fontId="17" fillId="0" borderId="0" applyFont="0" applyFill="0" applyBorder="0" applyAlignment="0" applyProtection="0"/>
  </cellStyleXfs>
  <cellXfs count="198">
    <xf numFmtId="0" fontId="0" fillId="0" borderId="0" xfId="0"/>
    <xf numFmtId="0" fontId="2" fillId="0" borderId="0" xfId="0" applyFont="1" applyAlignment="1">
      <alignment vertical="center"/>
    </xf>
    <xf numFmtId="0" fontId="3" fillId="2" borderId="1" xfId="0" applyFont="1" applyFill="1" applyBorder="1" applyAlignment="1">
      <alignment horizontal="center" vertical="center" wrapText="1"/>
    </xf>
    <xf numFmtId="0" fontId="2" fillId="0" borderId="0" xfId="0" applyFont="1" applyAlignment="1">
      <alignment vertical="center" wrapText="1"/>
    </xf>
    <xf numFmtId="2" fontId="2" fillId="0" borderId="0" xfId="0" applyNumberFormat="1" applyFont="1" applyAlignment="1">
      <alignment vertical="center" wrapText="1"/>
    </xf>
    <xf numFmtId="0" fontId="2" fillId="0" borderId="0" xfId="0" applyFont="1"/>
    <xf numFmtId="0" fontId="2" fillId="0" borderId="0" xfId="0" applyFont="1" applyAlignment="1">
      <alignment horizontal="center" vertical="center"/>
    </xf>
    <xf numFmtId="1" fontId="7" fillId="7" borderId="5" xfId="0" applyNumberFormat="1" applyFont="1" applyFill="1" applyBorder="1" applyAlignment="1">
      <alignment horizontal="center" vertical="center" wrapText="1"/>
    </xf>
    <xf numFmtId="166" fontId="7" fillId="7" borderId="5" xfId="0" applyNumberFormat="1" applyFont="1" applyFill="1" applyBorder="1" applyAlignment="1">
      <alignment horizontal="center" vertical="center" wrapText="1"/>
    </xf>
    <xf numFmtId="166" fontId="7" fillId="7" borderId="7" xfId="0" applyNumberFormat="1" applyFont="1" applyFill="1" applyBorder="1" applyAlignment="1">
      <alignment horizontal="center" vertical="center" wrapText="1"/>
    </xf>
    <xf numFmtId="1" fontId="7" fillId="7" borderId="6" xfId="0" applyNumberFormat="1" applyFont="1" applyFill="1" applyBorder="1" applyAlignment="1">
      <alignment horizontal="center" vertical="center" wrapText="1"/>
    </xf>
    <xf numFmtId="166" fontId="7" fillId="7" borderId="6" xfId="0" applyNumberFormat="1" applyFont="1" applyFill="1" applyBorder="1" applyAlignment="1">
      <alignment horizontal="center" vertical="center" wrapText="1"/>
    </xf>
    <xf numFmtId="166" fontId="7" fillId="7" borderId="8" xfId="0" applyNumberFormat="1"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center" vertical="center" wrapText="1"/>
    </xf>
    <xf numFmtId="0" fontId="3" fillId="2" borderId="17" xfId="0" applyFont="1" applyFill="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xf numFmtId="0" fontId="2" fillId="0" borderId="6" xfId="0" applyFont="1" applyBorder="1"/>
    <xf numFmtId="0" fontId="12" fillId="0" borderId="0" xfId="0" applyFont="1" applyAlignment="1">
      <alignment horizontal="center" vertical="center"/>
    </xf>
    <xf numFmtId="0" fontId="12" fillId="0" borderId="6" xfId="0" applyFont="1" applyBorder="1" applyAlignment="1">
      <alignment horizontal="left" vertical="center" wrapText="1"/>
    </xf>
    <xf numFmtId="0" fontId="12" fillId="0" borderId="6" xfId="0" applyFont="1" applyBorder="1" applyAlignment="1">
      <alignment horizontal="center" vertical="center"/>
    </xf>
    <xf numFmtId="0" fontId="12" fillId="0" borderId="6" xfId="0" applyFont="1" applyBorder="1" applyAlignment="1">
      <alignment horizontal="center" vertical="center" wrapText="1"/>
    </xf>
    <xf numFmtId="0" fontId="13" fillId="0" borderId="6" xfId="0" applyFont="1" applyBorder="1" applyAlignment="1">
      <alignment horizontal="center" vertical="center"/>
    </xf>
    <xf numFmtId="0" fontId="12" fillId="0" borderId="6" xfId="0" applyFont="1" applyBorder="1"/>
    <xf numFmtId="0" fontId="12" fillId="0" borderId="0" xfId="0" applyFont="1" applyAlignment="1">
      <alignment horizontal="center" vertical="center" wrapText="1"/>
    </xf>
    <xf numFmtId="0" fontId="3" fillId="0" borderId="24" xfId="0" applyFont="1" applyBorder="1" applyAlignment="1">
      <alignment horizontal="center" vertical="center" wrapText="1"/>
    </xf>
    <xf numFmtId="0" fontId="3" fillId="2" borderId="24" xfId="0" applyFont="1" applyFill="1" applyBorder="1" applyAlignment="1">
      <alignment horizontal="center" vertical="center"/>
    </xf>
    <xf numFmtId="0" fontId="2" fillId="0" borderId="24" xfId="0" applyFont="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vertical="center"/>
    </xf>
    <xf numFmtId="0" fontId="2" fillId="0" borderId="24" xfId="0" applyFont="1" applyBorder="1" applyAlignment="1">
      <alignment horizontal="center" vertical="center"/>
    </xf>
    <xf numFmtId="0" fontId="6" fillId="4" borderId="24" xfId="0" applyFont="1" applyFill="1" applyBorder="1" applyAlignment="1">
      <alignment horizontal="center" vertical="center" wrapText="1"/>
    </xf>
    <xf numFmtId="0" fontId="2" fillId="10" borderId="24" xfId="0" applyFont="1" applyFill="1" applyBorder="1" applyAlignment="1">
      <alignment horizontal="center" vertical="center" wrapText="1"/>
    </xf>
    <xf numFmtId="9" fontId="2" fillId="10" borderId="24" xfId="0" applyNumberFormat="1" applyFont="1" applyFill="1" applyBorder="1" applyAlignment="1">
      <alignment horizontal="center" vertical="center" wrapText="1"/>
    </xf>
    <xf numFmtId="0" fontId="6" fillId="6" borderId="22" xfId="0" applyFont="1" applyFill="1" applyBorder="1" applyAlignment="1">
      <alignment horizontal="center" vertical="center" wrapText="1"/>
    </xf>
    <xf numFmtId="1" fontId="1" fillId="0" borderId="24" xfId="0" applyNumberFormat="1" applyFont="1" applyBorder="1" applyAlignment="1">
      <alignment horizontal="center" vertical="center"/>
    </xf>
    <xf numFmtId="0" fontId="2" fillId="0" borderId="24" xfId="0" applyFont="1" applyBorder="1" applyAlignment="1">
      <alignment horizontal="left" vertical="center"/>
    </xf>
    <xf numFmtId="1" fontId="3" fillId="0" borderId="24" xfId="0" applyNumberFormat="1" applyFont="1" applyBorder="1" applyAlignment="1">
      <alignment horizontal="center" vertical="center" wrapText="1"/>
    </xf>
    <xf numFmtId="0" fontId="9" fillId="0" borderId="24" xfId="0" applyFont="1" applyBorder="1"/>
    <xf numFmtId="0" fontId="3" fillId="5" borderId="24" xfId="0" applyFont="1" applyFill="1" applyBorder="1" applyAlignment="1">
      <alignment horizontal="center" vertical="center"/>
    </xf>
    <xf numFmtId="4" fontId="2" fillId="0" borderId="24" xfId="0" applyNumberFormat="1" applyFont="1" applyBorder="1" applyAlignment="1">
      <alignment horizontal="center" vertical="center" wrapText="1"/>
    </xf>
    <xf numFmtId="4" fontId="3" fillId="9" borderId="24" xfId="0" applyNumberFormat="1" applyFont="1" applyFill="1" applyBorder="1" applyAlignment="1">
      <alignment horizontal="center" vertical="center" wrapText="1"/>
    </xf>
    <xf numFmtId="39" fontId="2" fillId="0" borderId="24" xfId="0" applyNumberFormat="1" applyFont="1" applyBorder="1" applyAlignment="1">
      <alignment horizontal="center" vertical="center"/>
    </xf>
    <xf numFmtId="4" fontId="2" fillId="7" borderId="24" xfId="0" applyNumberFormat="1" applyFont="1" applyFill="1" applyBorder="1" applyAlignment="1">
      <alignment horizontal="center" vertical="center" wrapText="1"/>
    </xf>
    <xf numFmtId="9" fontId="2" fillId="0" borderId="24" xfId="0" applyNumberFormat="1" applyFont="1" applyBorder="1" applyAlignment="1">
      <alignment horizontal="center" vertical="center" wrapText="1"/>
    </xf>
    <xf numFmtId="0" fontId="9" fillId="0" borderId="24" xfId="0" applyFont="1" applyBorder="1" applyAlignment="1">
      <alignment horizontal="center" vertical="center"/>
    </xf>
    <xf numFmtId="9" fontId="9" fillId="0" borderId="24" xfId="0" applyNumberFormat="1" applyFont="1" applyBorder="1" applyAlignment="1">
      <alignment horizontal="center" vertical="center"/>
    </xf>
    <xf numFmtId="4" fontId="2" fillId="11" borderId="24" xfId="0" applyNumberFormat="1" applyFont="1" applyFill="1" applyBorder="1" applyAlignment="1">
      <alignment horizontal="center" vertical="center" wrapText="1"/>
    </xf>
    <xf numFmtId="0" fontId="7" fillId="0" borderId="30" xfId="0" applyFont="1" applyBorder="1" applyAlignment="1">
      <alignment horizontal="center" wrapText="1"/>
    </xf>
    <xf numFmtId="0" fontId="0" fillId="0" borderId="0" xfId="0" applyAlignment="1">
      <alignment horizontal="center"/>
    </xf>
    <xf numFmtId="170" fontId="2" fillId="0" borderId="0" xfId="0" applyNumberFormat="1" applyFont="1" applyAlignment="1">
      <alignment vertical="center" wrapText="1"/>
    </xf>
    <xf numFmtId="0" fontId="6" fillId="0" borderId="30"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8" xfId="0" applyFont="1" applyBorder="1" applyAlignment="1">
      <alignment horizontal="center" vertical="center" wrapText="1"/>
    </xf>
    <xf numFmtId="0" fontId="3" fillId="4" borderId="33" xfId="0" applyFont="1" applyFill="1" applyBorder="1" applyAlignment="1">
      <alignment horizontal="center" vertical="center" wrapText="1"/>
    </xf>
    <xf numFmtId="0" fontId="3" fillId="0" borderId="19" xfId="0" applyFont="1" applyBorder="1" applyAlignment="1">
      <alignment horizontal="center" vertical="center" wrapText="1"/>
    </xf>
    <xf numFmtId="1" fontId="6" fillId="6" borderId="19" xfId="0" applyNumberFormat="1" applyFont="1" applyFill="1" applyBorder="1" applyAlignment="1">
      <alignment horizontal="center" vertical="center" wrapText="1"/>
    </xf>
    <xf numFmtId="168" fontId="7" fillId="6" borderId="19" xfId="1" applyNumberFormat="1"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6" borderId="24" xfId="0" applyFont="1" applyFill="1" applyBorder="1" applyAlignment="1">
      <alignment horizontal="center" vertical="center" wrapText="1"/>
    </xf>
    <xf numFmtId="9" fontId="7" fillId="7" borderId="5" xfId="2" applyFont="1" applyFill="1" applyBorder="1" applyAlignment="1">
      <alignment horizontal="center" vertical="center" wrapText="1"/>
    </xf>
    <xf numFmtId="9" fontId="7" fillId="7" borderId="6" xfId="2" applyFont="1" applyFill="1" applyBorder="1" applyAlignment="1">
      <alignment horizontal="center" vertical="center" wrapText="1"/>
    </xf>
    <xf numFmtId="168" fontId="7" fillId="6" borderId="22" xfId="1" applyNumberFormat="1" applyFont="1" applyFill="1" applyBorder="1" applyAlignment="1">
      <alignment horizontal="center" vertical="center" wrapText="1"/>
    </xf>
    <xf numFmtId="1" fontId="7" fillId="7" borderId="39" xfId="0" applyNumberFormat="1" applyFont="1" applyFill="1" applyBorder="1" applyAlignment="1">
      <alignment horizontal="center" vertical="center" wrapText="1"/>
    </xf>
    <xf numFmtId="1" fontId="6" fillId="6" borderId="22" xfId="0" applyNumberFormat="1" applyFont="1" applyFill="1" applyBorder="1" applyAlignment="1">
      <alignment horizontal="center" vertical="center" wrapText="1"/>
    </xf>
    <xf numFmtId="1" fontId="6" fillId="6" borderId="24" xfId="0" applyNumberFormat="1" applyFont="1" applyFill="1" applyBorder="1" applyAlignment="1">
      <alignment horizontal="center" vertical="center" wrapText="1"/>
    </xf>
    <xf numFmtId="0" fontId="7" fillId="14" borderId="31" xfId="0" applyFont="1" applyFill="1" applyBorder="1" applyAlignment="1">
      <alignment horizontal="center" vertical="center"/>
    </xf>
    <xf numFmtId="9" fontId="7" fillId="14" borderId="24" xfId="0" applyNumberFormat="1" applyFont="1" applyFill="1" applyBorder="1" applyAlignment="1">
      <alignment horizontal="center" vertical="center"/>
    </xf>
    <xf numFmtId="0" fontId="7" fillId="14" borderId="25" xfId="0" applyFont="1" applyFill="1" applyBorder="1" applyAlignment="1">
      <alignment horizontal="center" vertical="center"/>
    </xf>
    <xf numFmtId="9" fontId="7" fillId="14" borderId="30" xfId="0" applyNumberFormat="1" applyFont="1" applyFill="1" applyBorder="1" applyAlignment="1">
      <alignment horizontal="center" vertical="center"/>
    </xf>
    <xf numFmtId="0" fontId="7" fillId="14" borderId="31" xfId="0" applyFont="1" applyFill="1" applyBorder="1" applyAlignment="1">
      <alignment horizontal="center" vertical="center" wrapText="1"/>
    </xf>
    <xf numFmtId="0" fontId="2" fillId="0" borderId="43" xfId="0" applyFont="1" applyBorder="1" applyAlignment="1">
      <alignment horizontal="center" vertical="center" wrapText="1"/>
    </xf>
    <xf numFmtId="0" fontId="3" fillId="5" borderId="40"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2" fillId="0" borderId="22" xfId="0" applyFont="1" applyBorder="1" applyAlignment="1">
      <alignment horizontal="center" vertical="center" wrapText="1"/>
    </xf>
    <xf numFmtId="0" fontId="3" fillId="0" borderId="42" xfId="0" applyFont="1" applyBorder="1" applyAlignment="1">
      <alignment horizontal="center" vertical="center"/>
    </xf>
    <xf numFmtId="0" fontId="2" fillId="0" borderId="6"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28" xfId="0" applyFont="1" applyBorder="1" applyAlignment="1">
      <alignment horizontal="center" vertical="center" wrapText="1"/>
    </xf>
    <xf numFmtId="0" fontId="16" fillId="0" borderId="28" xfId="0" applyFont="1" applyBorder="1" applyAlignment="1">
      <alignment horizontal="center" wrapText="1"/>
    </xf>
    <xf numFmtId="0" fontId="7" fillId="0" borderId="28" xfId="0" applyFont="1" applyBorder="1" applyAlignment="1">
      <alignment horizontal="center" wrapText="1"/>
    </xf>
    <xf numFmtId="4" fontId="2" fillId="13" borderId="24" xfId="0" applyNumberFormat="1" applyFont="1" applyFill="1" applyBorder="1" applyAlignment="1">
      <alignment horizontal="center" vertical="center" wrapText="1"/>
    </xf>
    <xf numFmtId="168" fontId="7" fillId="6" borderId="24" xfId="1" applyNumberFormat="1" applyFont="1" applyFill="1" applyBorder="1" applyAlignment="1">
      <alignment vertical="center" wrapText="1"/>
    </xf>
    <xf numFmtId="0" fontId="6" fillId="6" borderId="41" xfId="0" applyFont="1" applyFill="1" applyBorder="1" applyAlignment="1">
      <alignment horizontal="center" vertical="center" wrapText="1"/>
    </xf>
    <xf numFmtId="0" fontId="6" fillId="6" borderId="25" xfId="0" applyFont="1" applyFill="1" applyBorder="1" applyAlignment="1">
      <alignment horizontal="center" vertical="center" wrapText="1"/>
    </xf>
    <xf numFmtId="0" fontId="2" fillId="0" borderId="32" xfId="0" applyFont="1" applyBorder="1" applyAlignment="1">
      <alignment horizontal="center" vertical="center" wrapText="1"/>
    </xf>
    <xf numFmtId="9" fontId="2" fillId="10" borderId="26" xfId="0" applyNumberFormat="1" applyFont="1" applyFill="1" applyBorder="1" applyAlignment="1">
      <alignment horizontal="center" vertical="center" wrapText="1"/>
    </xf>
    <xf numFmtId="0" fontId="2" fillId="0" borderId="28" xfId="0" applyFont="1" applyBorder="1" applyAlignment="1">
      <alignment horizontal="center" vertical="center"/>
    </xf>
    <xf numFmtId="0" fontId="2"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0" fillId="0" borderId="6" xfId="0" applyBorder="1" applyAlignment="1">
      <alignment horizontal="center"/>
    </xf>
    <xf numFmtId="0" fontId="19" fillId="0" borderId="24" xfId="0" applyFont="1" applyBorder="1" applyAlignment="1">
      <alignment horizontal="center" wrapText="1"/>
    </xf>
    <xf numFmtId="0" fontId="19" fillId="0" borderId="30" xfId="0" applyFont="1" applyBorder="1" applyAlignment="1">
      <alignment horizontal="center" wrapText="1"/>
    </xf>
    <xf numFmtId="9" fontId="7" fillId="14" borderId="29" xfId="0" applyNumberFormat="1" applyFont="1" applyFill="1" applyBorder="1" applyAlignment="1">
      <alignment horizontal="center" vertical="center"/>
    </xf>
    <xf numFmtId="0" fontId="7" fillId="14" borderId="45" xfId="0" applyFont="1" applyFill="1" applyBorder="1" applyAlignment="1">
      <alignment horizontal="center" vertical="center" wrapText="1"/>
    </xf>
    <xf numFmtId="0" fontId="7" fillId="0" borderId="6" xfId="0" applyFont="1" applyBorder="1" applyAlignment="1">
      <alignment horizontal="center" wrapText="1"/>
    </xf>
    <xf numFmtId="9" fontId="7" fillId="14" borderId="18" xfId="0" applyNumberFormat="1" applyFont="1" applyFill="1" applyBorder="1" applyAlignment="1">
      <alignment horizontal="center" vertical="center"/>
    </xf>
    <xf numFmtId="0" fontId="7" fillId="14" borderId="22" xfId="0" applyFont="1" applyFill="1" applyBorder="1" applyAlignment="1">
      <alignment horizontal="center" vertical="center" wrapText="1"/>
    </xf>
    <xf numFmtId="0" fontId="7" fillId="14" borderId="18" xfId="0" applyFont="1" applyFill="1" applyBorder="1" applyAlignment="1">
      <alignment horizontal="center" vertical="center" wrapText="1"/>
    </xf>
    <xf numFmtId="0" fontId="2" fillId="0" borderId="39" xfId="0" applyFont="1" applyBorder="1" applyAlignment="1">
      <alignment horizontal="center" vertical="center" wrapText="1"/>
    </xf>
    <xf numFmtId="0" fontId="6" fillId="0" borderId="24" xfId="0" applyFont="1" applyBorder="1" applyAlignment="1">
      <alignment horizontal="center" vertical="center" wrapText="1"/>
    </xf>
    <xf numFmtId="0" fontId="3" fillId="15" borderId="20" xfId="0" applyFont="1" applyFill="1" applyBorder="1" applyAlignment="1">
      <alignment horizontal="center" vertical="center"/>
    </xf>
    <xf numFmtId="0" fontId="6" fillId="4" borderId="4"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3" xfId="0" applyFont="1" applyBorder="1" applyAlignment="1">
      <alignment horizontal="center" vertical="center" wrapText="1"/>
    </xf>
    <xf numFmtId="165" fontId="5" fillId="0" borderId="2" xfId="0" applyNumberFormat="1" applyFont="1" applyBorder="1" applyAlignment="1">
      <alignment horizontal="center" vertical="center" wrapText="1"/>
    </xf>
    <xf numFmtId="165" fontId="5" fillId="0" borderId="23" xfId="0" applyNumberFormat="1" applyFont="1" applyBorder="1" applyAlignment="1">
      <alignment horizontal="center" vertical="center" wrapText="1"/>
    </xf>
    <xf numFmtId="0" fontId="3" fillId="3" borderId="3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5" fillId="8" borderId="24" xfId="0" applyFont="1" applyFill="1" applyBorder="1" applyAlignment="1">
      <alignment horizontal="center" vertical="center"/>
    </xf>
    <xf numFmtId="0" fontId="3" fillId="0" borderId="24" xfId="0" applyFont="1" applyBorder="1" applyAlignment="1">
      <alignment horizontal="center" vertical="center" wrapText="1"/>
    </xf>
    <xf numFmtId="0" fontId="3" fillId="9" borderId="24" xfId="0" applyFont="1" applyFill="1" applyBorder="1" applyAlignment="1">
      <alignment horizontal="center" vertical="center" wrapText="1"/>
    </xf>
    <xf numFmtId="0" fontId="2" fillId="0" borderId="30" xfId="0" applyFont="1" applyBorder="1" applyAlignment="1">
      <alignment horizontal="left" vertical="center" wrapText="1"/>
    </xf>
    <xf numFmtId="0" fontId="8" fillId="2" borderId="24"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19" xfId="0" applyFont="1" applyBorder="1" applyAlignment="1">
      <alignment horizontal="center" vertical="center" wrapText="1"/>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6" xfId="0" applyFont="1" applyFill="1" applyBorder="1" applyAlignment="1">
      <alignment horizontal="center" vertical="center"/>
    </xf>
    <xf numFmtId="0" fontId="3" fillId="0" borderId="6" xfId="0" applyFont="1" applyBorder="1" applyAlignment="1">
      <alignment horizontal="center" vertical="center" wrapText="1"/>
    </xf>
    <xf numFmtId="1" fontId="3" fillId="0" borderId="6"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1" fontId="3" fillId="0" borderId="28" xfId="0" applyNumberFormat="1" applyFont="1" applyBorder="1" applyAlignment="1">
      <alignment horizontal="center" vertical="center" wrapText="1"/>
    </xf>
    <xf numFmtId="1" fontId="3" fillId="0" borderId="29" xfId="0" applyNumberFormat="1" applyFont="1" applyBorder="1" applyAlignment="1">
      <alignment horizontal="center" vertical="center" wrapText="1"/>
    </xf>
    <xf numFmtId="0" fontId="16" fillId="0" borderId="28" xfId="0" applyFont="1" applyBorder="1" applyAlignment="1">
      <alignment horizontal="center" vertical="center" wrapText="1"/>
    </xf>
    <xf numFmtId="0" fontId="16"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2" borderId="30" xfId="0" applyFont="1" applyFill="1" applyBorder="1" applyAlignment="1">
      <alignment horizontal="center" vertical="center"/>
    </xf>
    <xf numFmtId="1" fontId="3" fillId="0" borderId="30" xfId="0" applyNumberFormat="1" applyFont="1" applyBorder="1" applyAlignment="1">
      <alignment horizontal="center" vertical="center" wrapText="1"/>
    </xf>
    <xf numFmtId="167" fontId="3" fillId="9" borderId="24" xfId="0" applyNumberFormat="1" applyFont="1" applyFill="1" applyBorder="1" applyAlignment="1">
      <alignment horizontal="center" vertical="center" wrapText="1"/>
    </xf>
    <xf numFmtId="0" fontId="3" fillId="2" borderId="24" xfId="0" applyFont="1" applyFill="1" applyBorder="1" applyAlignment="1">
      <alignment horizontal="center" vertical="center" wrapText="1"/>
    </xf>
    <xf numFmtId="0" fontId="9" fillId="0" borderId="24" xfId="0" applyFont="1" applyBorder="1" applyAlignment="1">
      <alignment horizontal="center"/>
    </xf>
    <xf numFmtId="0" fontId="3" fillId="11" borderId="24" xfId="0" applyFont="1" applyFill="1" applyBorder="1" applyAlignment="1">
      <alignment horizontal="center" vertical="center" wrapText="1"/>
    </xf>
    <xf numFmtId="169" fontId="11" fillId="7" borderId="24" xfId="0" applyNumberFormat="1" applyFont="1" applyFill="1" applyBorder="1" applyAlignment="1">
      <alignment horizontal="center" vertical="center"/>
    </xf>
    <xf numFmtId="0" fontId="11" fillId="7" borderId="24" xfId="0" applyFont="1" applyFill="1" applyBorder="1" applyAlignment="1">
      <alignment horizontal="center" vertical="center"/>
    </xf>
    <xf numFmtId="0" fontId="3" fillId="7" borderId="24" xfId="0" applyFont="1" applyFill="1" applyBorder="1" applyAlignment="1">
      <alignment horizontal="center" vertical="center" wrapText="1"/>
    </xf>
    <xf numFmtId="0" fontId="9" fillId="0" borderId="26" xfId="0" applyFont="1" applyBorder="1" applyAlignment="1">
      <alignment horizontal="center"/>
    </xf>
    <xf numFmtId="0" fontId="9" fillId="0" borderId="27" xfId="0" applyFont="1" applyBorder="1" applyAlignment="1">
      <alignment horizontal="center"/>
    </xf>
    <xf numFmtId="0" fontId="9" fillId="0" borderId="25" xfId="0" applyFont="1" applyBorder="1" applyAlignment="1">
      <alignment horizontal="center"/>
    </xf>
    <xf numFmtId="0" fontId="9" fillId="0" borderId="24" xfId="0" applyFont="1" applyBorder="1" applyAlignment="1">
      <alignment horizontal="center" vertical="center" wrapText="1"/>
    </xf>
    <xf numFmtId="0" fontId="4" fillId="0" borderId="24" xfId="0" applyFont="1" applyBorder="1" applyAlignment="1">
      <alignment vertical="center" wrapText="1"/>
    </xf>
    <xf numFmtId="0" fontId="5" fillId="8" borderId="26" xfId="0" applyFont="1" applyFill="1" applyBorder="1" applyAlignment="1">
      <alignment horizontal="center" vertical="center"/>
    </xf>
    <xf numFmtId="0" fontId="5" fillId="8" borderId="27" xfId="0" applyFont="1" applyFill="1" applyBorder="1" applyAlignment="1">
      <alignment horizontal="center" vertical="center"/>
    </xf>
    <xf numFmtId="0" fontId="5" fillId="8" borderId="25" xfId="0" applyFont="1" applyFill="1" applyBorder="1" applyAlignment="1">
      <alignment horizontal="center" vertical="center"/>
    </xf>
    <xf numFmtId="0" fontId="10" fillId="7" borderId="24" xfId="0" applyFont="1" applyFill="1" applyBorder="1" applyAlignment="1">
      <alignment horizontal="center" vertical="center"/>
    </xf>
    <xf numFmtId="0" fontId="3" fillId="5" borderId="24" xfId="0" applyFont="1" applyFill="1" applyBorder="1" applyAlignment="1">
      <alignment horizontal="center" vertical="center"/>
    </xf>
    <xf numFmtId="0" fontId="12" fillId="0" borderId="0" xfId="0" applyFont="1" applyAlignment="1">
      <alignment horizontal="center" vertical="center"/>
    </xf>
    <xf numFmtId="0" fontId="7" fillId="0" borderId="26" xfId="0" applyFont="1" applyBorder="1" applyAlignment="1">
      <alignment horizontal="center" wrapText="1"/>
    </xf>
    <xf numFmtId="0" fontId="7" fillId="0" borderId="27" xfId="0" applyFont="1" applyBorder="1" applyAlignment="1">
      <alignment horizontal="center" wrapText="1"/>
    </xf>
    <xf numFmtId="0" fontId="7" fillId="0" borderId="25" xfId="0" applyFont="1" applyBorder="1" applyAlignment="1">
      <alignment horizontal="center" wrapText="1"/>
    </xf>
    <xf numFmtId="0" fontId="3" fillId="7" borderId="28"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7" fillId="12" borderId="6" xfId="0" applyFont="1" applyFill="1" applyBorder="1" applyAlignment="1">
      <alignment horizontal="center" wrapText="1"/>
    </xf>
    <xf numFmtId="0" fontId="7" fillId="12" borderId="6" xfId="0" applyFont="1" applyFill="1" applyBorder="1" applyAlignment="1">
      <alignment horizontal="center"/>
    </xf>
    <xf numFmtId="0" fontId="23" fillId="0" borderId="18" xfId="0" applyFont="1" applyBorder="1" applyAlignment="1">
      <alignment horizontal="center" wrapText="1"/>
    </xf>
    <xf numFmtId="0" fontId="23" fillId="0" borderId="44" xfId="0" applyFont="1" applyBorder="1" applyAlignment="1">
      <alignment horizontal="center" wrapText="1"/>
    </xf>
    <xf numFmtId="0" fontId="23" fillId="0" borderId="39" xfId="0" applyFont="1" applyBorder="1" applyAlignment="1">
      <alignment horizontal="center" wrapText="1"/>
    </xf>
    <xf numFmtId="0" fontId="4" fillId="0" borderId="23" xfId="0" applyFont="1" applyBorder="1" applyAlignment="1"/>
    <xf numFmtId="0" fontId="4" fillId="0" borderId="3" xfId="0" applyFont="1" applyBorder="1" applyAlignment="1"/>
    <xf numFmtId="0" fontId="4" fillId="0" borderId="21" xfId="0" applyFont="1" applyBorder="1" applyAlignment="1"/>
    <xf numFmtId="0" fontId="4" fillId="0" borderId="35" xfId="0" applyFont="1" applyBorder="1" applyAlignment="1"/>
    <xf numFmtId="0" fontId="4" fillId="0" borderId="13" xfId="0" applyFont="1" applyBorder="1" applyAlignment="1"/>
    <xf numFmtId="0" fontId="4" fillId="0" borderId="14" xfId="0" applyFont="1" applyBorder="1" applyAlignment="1"/>
    <xf numFmtId="0" fontId="4" fillId="0" borderId="15" xfId="0" applyFont="1" applyBorder="1" applyAlignment="1"/>
    <xf numFmtId="0" fontId="4" fillId="0" borderId="16" xfId="0" applyFont="1" applyBorder="1" applyAlignment="1"/>
    <xf numFmtId="0" fontId="4" fillId="0" borderId="30" xfId="0" applyFont="1" applyBorder="1" applyAlignment="1"/>
    <xf numFmtId="0" fontId="4" fillId="0" borderId="24" xfId="0" applyFont="1" applyBorder="1" applyAlignment="1"/>
    <xf numFmtId="169" fontId="4" fillId="0" borderId="24" xfId="0" applyNumberFormat="1" applyFont="1" applyBorder="1" applyAlignment="1"/>
    <xf numFmtId="0" fontId="0" fillId="0" borderId="24" xfId="0" applyBorder="1" applyAlignment="1"/>
    <xf numFmtId="0" fontId="0" fillId="0" borderId="0" xfId="0" applyAlignment="1"/>
  </cellXfs>
  <cellStyles count="3">
    <cellStyle name="Moneda" xfId="1" builtinId="4"/>
    <cellStyle name="Normal" xfId="0" builtinId="0"/>
    <cellStyle name="Porcentaje" xfId="2" builtinId="5"/>
  </cellStyles>
  <dxfs count="46">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C7CE"/>
          <bgColor rgb="FFFFC7CE"/>
        </patternFill>
      </fill>
    </dxf>
    <dxf>
      <fill>
        <patternFill patternType="solid">
          <fgColor rgb="FFE2EFD9"/>
          <bgColor rgb="FFE2EFD9"/>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92D050"/>
          <bgColor rgb="FF92D05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E2EFD9"/>
          <bgColor rgb="FFE2EFD9"/>
        </patternFill>
      </fill>
    </dxf>
    <dxf>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7CAAC"/>
  </sheetPr>
  <dimension ref="A2:N12"/>
  <sheetViews>
    <sheetView zoomScale="88" workbookViewId="0">
      <selection activeCell="L15" sqref="L15"/>
    </sheetView>
  </sheetViews>
  <sheetFormatPr defaultColWidth="12.625" defaultRowHeight="15" customHeight="1"/>
  <cols>
    <col min="1" max="1" width="14.5" customWidth="1"/>
    <col min="2" max="3" width="39.125" customWidth="1"/>
    <col min="4" max="4" width="23" customWidth="1"/>
    <col min="5" max="5" width="22.125" customWidth="1"/>
    <col min="6" max="6" width="11.375" customWidth="1"/>
    <col min="7" max="7" width="14.125" customWidth="1"/>
    <col min="8" max="8" width="15.5" bestFit="1" customWidth="1"/>
    <col min="9" max="9" width="15.5" customWidth="1"/>
    <col min="10" max="10" width="15.375" customWidth="1"/>
    <col min="11" max="11" width="15.5" bestFit="1" customWidth="1"/>
    <col min="12" max="12" width="15.875" customWidth="1"/>
    <col min="13" max="13" width="15.5" bestFit="1" customWidth="1"/>
    <col min="14" max="14" width="14.625" customWidth="1"/>
    <col min="15" max="28" width="10" customWidth="1"/>
  </cols>
  <sheetData>
    <row r="2" spans="1:14" ht="24.75" customHeight="1">
      <c r="A2" s="2" t="s">
        <v>0</v>
      </c>
      <c r="B2" s="115" t="s">
        <v>1</v>
      </c>
      <c r="C2" s="116"/>
      <c r="D2" s="185"/>
      <c r="E2" s="186"/>
      <c r="F2" s="3"/>
      <c r="G2" s="3"/>
      <c r="H2" s="3"/>
      <c r="I2" s="3"/>
      <c r="J2" s="3"/>
      <c r="K2" s="3"/>
      <c r="L2" s="3"/>
      <c r="M2" s="3"/>
      <c r="N2" s="3"/>
    </row>
    <row r="3" spans="1:14" ht="72.599999999999994" customHeight="1">
      <c r="A3" s="2" t="s">
        <v>2</v>
      </c>
      <c r="B3" s="115" t="s">
        <v>3</v>
      </c>
      <c r="C3" s="116"/>
      <c r="D3" s="185"/>
      <c r="E3" s="186"/>
      <c r="F3" s="3"/>
      <c r="G3" s="3"/>
      <c r="H3" s="3"/>
      <c r="I3" s="3"/>
      <c r="J3" s="3"/>
      <c r="K3" s="3"/>
      <c r="L3" s="3"/>
      <c r="M3" s="3"/>
      <c r="N3" s="3"/>
    </row>
    <row r="4" spans="1:14" ht="24">
      <c r="A4" s="2" t="s">
        <v>4</v>
      </c>
      <c r="B4" s="117">
        <v>575150000</v>
      </c>
      <c r="C4" s="118"/>
      <c r="D4" s="185"/>
      <c r="E4" s="186"/>
      <c r="F4" s="58">
        <v>1300000</v>
      </c>
      <c r="G4" s="58"/>
      <c r="H4" s="4">
        <f>B4/F4</f>
        <v>442.42307692307691</v>
      </c>
      <c r="I4" s="3"/>
      <c r="J4" s="3"/>
      <c r="K4" s="3"/>
      <c r="L4" s="3"/>
      <c r="M4" s="3"/>
      <c r="N4" s="3"/>
    </row>
    <row r="5" spans="1:14" ht="13.5">
      <c r="A5" s="1"/>
      <c r="B5" s="1"/>
      <c r="C5" s="1"/>
      <c r="D5" s="1"/>
      <c r="E5" s="1"/>
      <c r="F5" s="1"/>
      <c r="G5" s="1"/>
      <c r="H5" s="1"/>
      <c r="I5" s="1"/>
      <c r="J5" s="1"/>
      <c r="K5" s="1"/>
      <c r="L5" s="1"/>
      <c r="M5" s="1"/>
      <c r="N5" s="1"/>
    </row>
    <row r="6" spans="1:14" ht="14.25" thickBot="1">
      <c r="A6" s="1"/>
      <c r="B6" s="1"/>
      <c r="C6" s="1"/>
      <c r="D6" s="1"/>
      <c r="E6" s="1"/>
      <c r="F6" s="1"/>
      <c r="G6" s="1"/>
      <c r="H6" s="1"/>
      <c r="I6" s="1"/>
      <c r="J6" s="1"/>
      <c r="K6" s="1"/>
      <c r="L6" s="1"/>
      <c r="M6" s="1"/>
      <c r="N6" s="1"/>
    </row>
    <row r="7" spans="1:14" ht="15" customHeight="1" thickBot="1">
      <c r="A7" s="119" t="s">
        <v>5</v>
      </c>
      <c r="B7" s="187"/>
      <c r="C7" s="187"/>
      <c r="D7" s="187"/>
      <c r="E7" s="188"/>
      <c r="F7" s="113" t="s">
        <v>6</v>
      </c>
      <c r="G7" s="114"/>
      <c r="H7" s="185"/>
      <c r="I7" s="185"/>
      <c r="J7" s="185"/>
      <c r="K7" s="185"/>
      <c r="L7" s="185"/>
      <c r="M7" s="185"/>
      <c r="N7" s="186"/>
    </row>
    <row r="8" spans="1:14" ht="24.75" thickBot="1">
      <c r="A8" s="66" t="s">
        <v>7</v>
      </c>
      <c r="B8" s="67" t="s">
        <v>8</v>
      </c>
      <c r="C8" s="67" t="s">
        <v>9</v>
      </c>
      <c r="D8" s="67" t="s">
        <v>10</v>
      </c>
      <c r="E8" s="68" t="s">
        <v>11</v>
      </c>
      <c r="F8" s="62" t="s">
        <v>12</v>
      </c>
      <c r="G8" s="62" t="s">
        <v>13</v>
      </c>
      <c r="H8" s="32" t="s">
        <v>14</v>
      </c>
      <c r="I8" s="32" t="s">
        <v>15</v>
      </c>
      <c r="J8" s="32" t="s">
        <v>16</v>
      </c>
      <c r="K8" s="32" t="s">
        <v>17</v>
      </c>
      <c r="L8" s="32" t="s">
        <v>18</v>
      </c>
      <c r="M8" s="32" t="s">
        <v>19</v>
      </c>
      <c r="N8" s="33" t="s">
        <v>20</v>
      </c>
    </row>
    <row r="9" spans="1:14" ht="47.1" customHeight="1">
      <c r="A9" s="82">
        <v>1</v>
      </c>
      <c r="B9" s="63" t="s">
        <v>21</v>
      </c>
      <c r="C9" s="63" t="s">
        <v>22</v>
      </c>
      <c r="D9" s="64" t="s">
        <v>23</v>
      </c>
      <c r="E9" s="65"/>
      <c r="F9" s="7">
        <v>2023</v>
      </c>
      <c r="G9" s="70">
        <v>1</v>
      </c>
      <c r="H9" s="8">
        <v>1438713437</v>
      </c>
      <c r="I9" s="8">
        <v>1522585274</v>
      </c>
      <c r="J9" s="8">
        <v>101454276</v>
      </c>
      <c r="K9" s="8">
        <v>101454276</v>
      </c>
      <c r="L9" s="8">
        <v>1421130998</v>
      </c>
      <c r="M9" s="8">
        <v>299047000</v>
      </c>
      <c r="N9" s="9">
        <v>6892000</v>
      </c>
    </row>
    <row r="10" spans="1:14" ht="31.5" customHeight="1">
      <c r="A10" s="83">
        <v>2</v>
      </c>
      <c r="B10" s="93" t="s">
        <v>24</v>
      </c>
      <c r="C10" s="42" t="s">
        <v>22</v>
      </c>
      <c r="D10" s="74" t="s">
        <v>25</v>
      </c>
      <c r="E10" s="72"/>
      <c r="F10" s="10">
        <v>2023</v>
      </c>
      <c r="G10" s="71">
        <v>1</v>
      </c>
      <c r="H10" s="11">
        <v>970980472</v>
      </c>
      <c r="I10" s="11">
        <v>1314480472</v>
      </c>
      <c r="J10" s="11">
        <v>275000000</v>
      </c>
      <c r="K10" s="11">
        <v>275000000</v>
      </c>
      <c r="L10" s="11">
        <v>1039480472</v>
      </c>
      <c r="M10" s="11">
        <v>209071321</v>
      </c>
      <c r="N10" s="12">
        <v>0</v>
      </c>
    </row>
    <row r="11" spans="1:14" ht="31.5" customHeight="1">
      <c r="A11" s="83">
        <v>3</v>
      </c>
      <c r="B11" s="94" t="s">
        <v>26</v>
      </c>
      <c r="C11" s="69" t="s">
        <v>22</v>
      </c>
      <c r="D11" s="75" t="s">
        <v>27</v>
      </c>
      <c r="E11" s="92"/>
      <c r="F11" s="10">
        <v>2023</v>
      </c>
      <c r="G11" s="71">
        <v>1</v>
      </c>
      <c r="H11" s="11">
        <v>4774976597</v>
      </c>
      <c r="I11" s="11">
        <v>7125807030</v>
      </c>
      <c r="J11" s="11">
        <v>1344136494</v>
      </c>
      <c r="K11" s="11">
        <v>2540232236</v>
      </c>
      <c r="L11" s="11">
        <v>4585574794</v>
      </c>
      <c r="M11" s="11">
        <v>2111579922</v>
      </c>
      <c r="N11" s="12">
        <v>88840526</v>
      </c>
    </row>
    <row r="12" spans="1:14" ht="31.5" customHeight="1">
      <c r="A12" s="82">
        <v>4</v>
      </c>
      <c r="B12" s="69" t="s">
        <v>28</v>
      </c>
      <c r="C12" s="69" t="s">
        <v>22</v>
      </c>
      <c r="D12" s="75" t="s">
        <v>29</v>
      </c>
      <c r="E12" s="92"/>
      <c r="F12" s="73">
        <v>2023</v>
      </c>
      <c r="G12" s="71">
        <v>1</v>
      </c>
      <c r="H12" s="11">
        <v>189846304</v>
      </c>
      <c r="I12" s="11">
        <v>189846304</v>
      </c>
      <c r="J12" s="11">
        <v>52355193</v>
      </c>
      <c r="K12" s="11">
        <v>52355193</v>
      </c>
      <c r="L12" s="11">
        <v>137491111</v>
      </c>
      <c r="M12" s="11">
        <v>61602514</v>
      </c>
      <c r="N12" s="12">
        <v>209000</v>
      </c>
    </row>
  </sheetData>
  <mergeCells count="5">
    <mergeCell ref="F7:N7"/>
    <mergeCell ref="B2:E2"/>
    <mergeCell ref="B3:E3"/>
    <mergeCell ref="B4:E4"/>
    <mergeCell ref="A7:E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A2:N10"/>
  <sheetViews>
    <sheetView tabSelected="1" zoomScaleNormal="100" workbookViewId="0">
      <selection activeCell="D28" sqref="D28"/>
    </sheetView>
  </sheetViews>
  <sheetFormatPr defaultColWidth="12.625" defaultRowHeight="15" customHeight="1"/>
  <cols>
    <col min="1" max="1" width="5" customWidth="1"/>
    <col min="2" max="2" width="33.125" customWidth="1"/>
    <col min="3" max="3" width="29.625" customWidth="1"/>
    <col min="4" max="4" width="31.625" customWidth="1"/>
    <col min="5" max="5" width="29.125" customWidth="1"/>
    <col min="6" max="6" width="28.375" customWidth="1"/>
    <col min="7" max="7" width="23.625" hidden="1" customWidth="1"/>
    <col min="8" max="8" width="23.625" customWidth="1"/>
    <col min="9" max="11" width="23.625" hidden="1" customWidth="1"/>
    <col min="12" max="13" width="10.125" hidden="1" customWidth="1"/>
    <col min="14" max="14" width="18" customWidth="1"/>
  </cols>
  <sheetData>
    <row r="2" spans="1:14" ht="26.25" customHeight="1" thickBot="1">
      <c r="A2" s="120" t="s">
        <v>0</v>
      </c>
      <c r="B2" s="186"/>
      <c r="C2" s="116" t="str">
        <f>PROPONENTES!B2</f>
        <v>FDLCH-SASI-004-2024 (121110).</v>
      </c>
      <c r="D2" s="185"/>
      <c r="E2" s="186"/>
      <c r="F2" s="3"/>
      <c r="G2" s="5"/>
      <c r="H2" s="5"/>
      <c r="I2" s="5"/>
      <c r="J2" s="5"/>
      <c r="K2" s="5"/>
      <c r="L2" s="5"/>
      <c r="M2" s="5"/>
      <c r="N2" s="5"/>
    </row>
    <row r="3" spans="1:14" ht="81.95" customHeight="1" thickBot="1">
      <c r="A3" s="120" t="s">
        <v>2</v>
      </c>
      <c r="B3" s="186"/>
      <c r="C3" s="121" t="str">
        <f>PROPONENTES!B3</f>
        <v>PRESTAR SERVICIOS PARA EL FORTALECIMIENTO, CONSTRUCCIÓN DE
SOSTENIBILIDAD A LARGO PLAZO Y CAPACITACIÓN DE LAS ORGANIZACIONES
SOCIALES, COMUNITARIAS E INSTANCIAS DE PARTICIPACIÓN CIUDADANA. Y EL
FOMENTO DE LA PARTICIPACIÓN CIUDADANA, ESTRATEGIA DE PRESUPUESTOS
PARTICIPATIVOS, EL GOBIERNO ABIERTO, EN LA LOCALIDAD DE CHAPINERO.</v>
      </c>
      <c r="D3" s="185"/>
      <c r="E3" s="186"/>
      <c r="F3" s="3"/>
      <c r="G3" s="5"/>
      <c r="H3" s="5"/>
      <c r="I3" s="5"/>
      <c r="J3" s="5"/>
      <c r="K3" s="5"/>
      <c r="L3" s="5"/>
      <c r="M3" s="5"/>
      <c r="N3" s="5"/>
    </row>
    <row r="4" spans="1:14" ht="8.25" customHeight="1" thickBot="1">
      <c r="A4" s="14"/>
      <c r="B4" s="15"/>
      <c r="C4" s="16"/>
      <c r="D4" s="6"/>
      <c r="E4" s="6"/>
      <c r="F4" s="17"/>
      <c r="G4" s="14"/>
      <c r="H4" s="14"/>
      <c r="I4" s="14"/>
      <c r="J4" s="14"/>
      <c r="K4" s="14"/>
      <c r="L4" s="5"/>
      <c r="M4" s="5"/>
      <c r="N4" s="5"/>
    </row>
    <row r="5" spans="1:14" ht="18.75" customHeight="1" thickBot="1">
      <c r="A5" s="122" t="s">
        <v>7</v>
      </c>
      <c r="B5" s="34" t="s">
        <v>30</v>
      </c>
      <c r="C5" s="123" t="s">
        <v>31</v>
      </c>
      <c r="D5" s="124" t="s">
        <v>32</v>
      </c>
      <c r="E5" s="124" t="s">
        <v>33</v>
      </c>
      <c r="F5" s="124" t="s">
        <v>34</v>
      </c>
      <c r="G5" s="124" t="s">
        <v>35</v>
      </c>
      <c r="H5" s="128" t="s">
        <v>36</v>
      </c>
      <c r="I5" s="125"/>
      <c r="J5" s="125"/>
      <c r="K5" s="125"/>
      <c r="L5" s="5"/>
      <c r="M5" s="5"/>
      <c r="N5" s="127" t="s">
        <v>37</v>
      </c>
    </row>
    <row r="6" spans="1:14" ht="21" customHeight="1" thickBot="1">
      <c r="A6" s="189"/>
      <c r="B6" s="35" t="s">
        <v>38</v>
      </c>
      <c r="C6" s="190"/>
      <c r="D6" s="191"/>
      <c r="E6" s="191"/>
      <c r="F6" s="191"/>
      <c r="G6" s="191"/>
      <c r="H6" s="192"/>
      <c r="I6" s="126"/>
      <c r="J6" s="126"/>
      <c r="K6" s="126"/>
      <c r="L6" s="5"/>
      <c r="M6" s="5"/>
      <c r="N6" s="189"/>
    </row>
    <row r="7" spans="1:14" ht="24">
      <c r="A7" s="18">
        <f>PROPONENTES!A9</f>
        <v>1</v>
      </c>
      <c r="B7" s="13" t="str">
        <f>PROPONENTES!B9</f>
        <v xml:space="preserve"> ADIFCOL</v>
      </c>
      <c r="C7" s="19" t="str">
        <f>'1. JURÍDICOS'!AH4</f>
        <v>CUMPLE</v>
      </c>
      <c r="D7" s="19" t="str">
        <f>'2. EXPERIENCIA'!R4</f>
        <v>CUMPLE</v>
      </c>
      <c r="E7" s="19" t="str">
        <f>'3. FINANCIERA'!U5</f>
        <v>CUMPLE</v>
      </c>
      <c r="F7" s="19" t="str">
        <f>'4. CAPACIDAD ORGANIZACIONAL'!S5</f>
        <v>CUMPLE</v>
      </c>
      <c r="G7" s="19"/>
      <c r="H7" s="19" t="str">
        <f>'6. REQUISITOS TÉCNICOS'!T5</f>
        <v>CUMPLE</v>
      </c>
      <c r="I7" s="20"/>
      <c r="J7" s="20"/>
      <c r="K7" s="20"/>
      <c r="L7" s="17" t="e">
        <f t="shared" ref="L7:L9" si="0">HLOOKUP("No Cumple",C7:K7,1,0)</f>
        <v>#N/A</v>
      </c>
      <c r="M7" s="19" t="str">
        <f t="shared" ref="M7:M9" si="1">IFERROR(L7,"Cumple")</f>
        <v>Cumple</v>
      </c>
      <c r="N7" s="112" t="s">
        <v>39</v>
      </c>
    </row>
    <row r="8" spans="1:14" ht="24">
      <c r="A8" s="18">
        <f>PROPONENTES!A10</f>
        <v>2</v>
      </c>
      <c r="B8" s="13" t="str">
        <f>PROPONENTES!B10</f>
        <v>BONGA BUSTAMANTE S.A.S.</v>
      </c>
      <c r="C8" s="81" t="str">
        <f>'1. JURÍDICOS'!AH5</f>
        <v>CUMPLE</v>
      </c>
      <c r="D8" s="19" t="str">
        <f>'2. EXPERIENCIA'!R6</f>
        <v>NO CUMPLE</v>
      </c>
      <c r="E8" s="19" t="str">
        <f>'3. FINANCIERA'!U6</f>
        <v>CUMPLE</v>
      </c>
      <c r="F8" s="19" t="str">
        <f>'4. CAPACIDAD ORGANIZACIONAL'!S6</f>
        <v>CUMPLE</v>
      </c>
      <c r="G8" s="19"/>
      <c r="H8" s="19" t="str">
        <f>'6. REQUISITOS TÉCNICOS'!T6</f>
        <v>NO CUMPLE</v>
      </c>
      <c r="I8" s="21"/>
      <c r="J8" s="21"/>
      <c r="K8" s="21"/>
      <c r="L8" s="17" t="str">
        <f t="shared" si="0"/>
        <v>NO CUMPLE</v>
      </c>
      <c r="M8" s="19" t="str">
        <f t="shared" si="1"/>
        <v>NO CUMPLE</v>
      </c>
      <c r="N8" s="112" t="s">
        <v>40</v>
      </c>
    </row>
    <row r="9" spans="1:14" ht="33" customHeight="1">
      <c r="A9" s="18">
        <f>PROPONENTES!A11</f>
        <v>3</v>
      </c>
      <c r="B9" s="13" t="str">
        <f>PROPONENTES!B11</f>
        <v>CORPORACION INSTITUTO DE ADMINISTRACION Y FINANZAS</v>
      </c>
      <c r="C9" s="86" t="str">
        <f>'1. JURÍDICOS'!AH6</f>
        <v>Cumple</v>
      </c>
      <c r="D9" s="87" t="str">
        <f>'2. EXPERIENCIA'!R8</f>
        <v>CUMPLE</v>
      </c>
      <c r="E9" s="84" t="str">
        <f>'3. FINANCIERA'!U7</f>
        <v>CUMPLE</v>
      </c>
      <c r="F9" s="84" t="str">
        <f>'4. CAPACIDAD ORGANIZACIONAL'!S7</f>
        <v>CUMPLE</v>
      </c>
      <c r="G9" s="84"/>
      <c r="H9" s="84" t="str">
        <f>'6. REQUISITOS TÉCNICOS'!T7</f>
        <v>CUMPLE</v>
      </c>
      <c r="I9" s="21"/>
      <c r="J9" s="21"/>
      <c r="K9" s="21"/>
      <c r="L9" s="17" t="e">
        <f t="shared" si="0"/>
        <v>#N/A</v>
      </c>
      <c r="M9" s="19" t="str">
        <f t="shared" si="1"/>
        <v>Cumple</v>
      </c>
      <c r="N9" s="112" t="s">
        <v>39</v>
      </c>
    </row>
    <row r="10" spans="1:14" ht="27.95" customHeight="1">
      <c r="A10" s="18">
        <f>PROPONENTES!A12</f>
        <v>4</v>
      </c>
      <c r="B10" s="13" t="str">
        <f>PROPONENTES!B12</f>
        <v>FUNVIVIR ONG</v>
      </c>
      <c r="C10" s="19" t="str">
        <f>'1. JURÍDICOS'!AH7</f>
        <v>Cumple</v>
      </c>
      <c r="D10" s="86" t="str">
        <f>'2. EXPERIENCIA'!R10</f>
        <v>CUMPLE</v>
      </c>
      <c r="E10" s="86" t="str">
        <f>'3. FINANCIERA'!U8</f>
        <v>CUMPLE</v>
      </c>
      <c r="F10" s="86" t="str">
        <f>'4. CAPACIDAD ORGANIZACIONAL'!S8</f>
        <v>CUMPLE</v>
      </c>
      <c r="G10" s="87"/>
      <c r="H10" s="84" t="str">
        <f>'6. REQUISITOS TÉCNICOS'!T8</f>
        <v>CUMPLE</v>
      </c>
      <c r="I10" s="21"/>
      <c r="J10" s="21"/>
      <c r="K10" s="21"/>
      <c r="L10" s="17"/>
      <c r="M10" s="19"/>
      <c r="N10" s="85" t="s">
        <v>39</v>
      </c>
    </row>
  </sheetData>
  <mergeCells count="15">
    <mergeCell ref="K5:K6"/>
    <mergeCell ref="N5:N6"/>
    <mergeCell ref="F5:F6"/>
    <mergeCell ref="G5:G6"/>
    <mergeCell ref="H5:H6"/>
    <mergeCell ref="I5:I6"/>
    <mergeCell ref="J5:J6"/>
    <mergeCell ref="A2:B2"/>
    <mergeCell ref="C2:E2"/>
    <mergeCell ref="A3:B3"/>
    <mergeCell ref="C3:E3"/>
    <mergeCell ref="A5:A6"/>
    <mergeCell ref="C5:C6"/>
    <mergeCell ref="D5:D6"/>
    <mergeCell ref="E5:E6"/>
  </mergeCells>
  <conditionalFormatting sqref="C7:H10 M7:M10">
    <cfRule type="cellIs" dxfId="45" priority="3" operator="equal">
      <formula>"No cumple"</formula>
    </cfRule>
    <cfRule type="cellIs" dxfId="44" priority="4" operator="equal">
      <formula>"Cumple"</formula>
    </cfRule>
  </conditionalFormatting>
  <conditionalFormatting sqref="L7:L10">
    <cfRule type="cellIs" dxfId="43" priority="5" operator="equal">
      <formula>"Cumple"</formula>
    </cfRule>
    <cfRule type="cellIs" dxfId="42" priority="6" operator="equal">
      <formula>"No Cumple"</formula>
    </cfRule>
  </conditionalFormatting>
  <conditionalFormatting sqref="N7:N10">
    <cfRule type="cellIs" dxfId="41" priority="9" operator="equal">
      <formula>"No habilitado"</formula>
    </cfRule>
    <cfRule type="cellIs" dxfId="40" priority="10" operator="equal">
      <formula>"Habilitado"</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7"/>
  <sheetViews>
    <sheetView topLeftCell="Y1" workbookViewId="0">
      <selection activeCell="AI4" sqref="AI4:AP4"/>
    </sheetView>
  </sheetViews>
  <sheetFormatPr defaultColWidth="12.625" defaultRowHeight="15" customHeight="1"/>
  <cols>
    <col min="1" max="1" width="5.125" customWidth="1"/>
    <col min="2" max="2" width="35" customWidth="1"/>
    <col min="3" max="3" width="15.5" customWidth="1"/>
    <col min="4" max="4" width="17.5" customWidth="1"/>
    <col min="5" max="5" width="15.125" customWidth="1"/>
    <col min="6" max="6" width="21.625" customWidth="1"/>
    <col min="7" max="7" width="15.875" customWidth="1"/>
    <col min="8" max="8" width="20.125" customWidth="1"/>
    <col min="9" max="9" width="21.625" customWidth="1"/>
    <col min="10" max="10" width="19.625" customWidth="1"/>
    <col min="11" max="11" width="18.625" customWidth="1"/>
    <col min="12" max="13" width="21.625" customWidth="1"/>
    <col min="14" max="14" width="18.5" customWidth="1"/>
    <col min="15" max="15" width="18.625" customWidth="1"/>
    <col min="16" max="16" width="18.125" customWidth="1"/>
    <col min="17" max="17" width="15.125" customWidth="1"/>
    <col min="18" max="18" width="21.625" customWidth="1"/>
    <col min="19" max="19" width="20.125" customWidth="1"/>
    <col min="20" max="21" width="21.625" customWidth="1"/>
    <col min="22" max="22" width="17.875" customWidth="1"/>
    <col min="23" max="23" width="20.375" customWidth="1"/>
    <col min="24" max="24" width="17.375" customWidth="1"/>
    <col min="25" max="25" width="19.125" customWidth="1"/>
    <col min="26" max="28" width="21.625" hidden="1" customWidth="1"/>
    <col min="29" max="29" width="20.5" hidden="1" customWidth="1"/>
    <col min="30" max="30" width="18.125" hidden="1" customWidth="1"/>
    <col min="31" max="32" width="12.125" hidden="1" customWidth="1"/>
    <col min="33" max="33" width="16.375" customWidth="1"/>
    <col min="34" max="34" width="19.125" customWidth="1"/>
    <col min="35" max="39" width="10.625" customWidth="1"/>
  </cols>
  <sheetData>
    <row r="1" spans="1:42" ht="28.5" customHeight="1">
      <c r="A1" s="133" t="s">
        <v>41</v>
      </c>
      <c r="B1" s="133"/>
      <c r="C1" s="133"/>
      <c r="D1" s="133"/>
      <c r="E1" s="133"/>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row>
    <row r="2" spans="1:42" ht="42.75" customHeight="1">
      <c r="A2" s="131" t="s">
        <v>7</v>
      </c>
      <c r="B2" s="134" t="s">
        <v>42</v>
      </c>
      <c r="C2" s="134"/>
      <c r="D2" s="135" t="s">
        <v>43</v>
      </c>
      <c r="E2" s="135" t="s">
        <v>44</v>
      </c>
      <c r="F2" s="129" t="s">
        <v>45</v>
      </c>
      <c r="G2" s="129" t="s">
        <v>46</v>
      </c>
      <c r="H2" s="129" t="s">
        <v>47</v>
      </c>
      <c r="I2" s="129" t="s">
        <v>48</v>
      </c>
      <c r="J2" s="129" t="s">
        <v>49</v>
      </c>
      <c r="K2" s="129" t="s">
        <v>50</v>
      </c>
      <c r="L2" s="129" t="s">
        <v>51</v>
      </c>
      <c r="M2" s="129" t="s">
        <v>52</v>
      </c>
      <c r="N2" s="129" t="s">
        <v>53</v>
      </c>
      <c r="O2" s="129" t="s">
        <v>54</v>
      </c>
      <c r="P2" s="129" t="s">
        <v>55</v>
      </c>
      <c r="Q2" s="129" t="s">
        <v>56</v>
      </c>
      <c r="R2" s="129" t="s">
        <v>57</v>
      </c>
      <c r="S2" s="129" t="s">
        <v>58</v>
      </c>
      <c r="T2" s="129" t="s">
        <v>59</v>
      </c>
      <c r="U2" s="129" t="s">
        <v>60</v>
      </c>
      <c r="V2" s="129" t="s">
        <v>61</v>
      </c>
      <c r="W2" s="129" t="s">
        <v>62</v>
      </c>
      <c r="X2" s="129" t="s">
        <v>63</v>
      </c>
      <c r="Y2" s="129" t="s">
        <v>64</v>
      </c>
      <c r="Z2" s="129"/>
      <c r="AA2" s="129"/>
      <c r="AB2" s="129"/>
      <c r="AC2" s="129"/>
      <c r="AD2" s="129"/>
      <c r="AE2" s="38"/>
      <c r="AF2" s="38"/>
      <c r="AG2" s="131" t="s">
        <v>65</v>
      </c>
      <c r="AH2" s="137" t="s">
        <v>37</v>
      </c>
      <c r="AI2" s="129" t="s">
        <v>66</v>
      </c>
      <c r="AJ2" s="129"/>
      <c r="AK2" s="129"/>
      <c r="AL2" s="129"/>
      <c r="AM2" s="129"/>
      <c r="AN2" s="129"/>
      <c r="AO2" s="129"/>
      <c r="AP2" s="129"/>
    </row>
    <row r="3" spans="1:42" ht="33" customHeight="1">
      <c r="A3" s="131"/>
      <c r="B3" s="39" t="s">
        <v>38</v>
      </c>
      <c r="C3" s="39" t="s">
        <v>10</v>
      </c>
      <c r="D3" s="135"/>
      <c r="E3" s="135"/>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88"/>
      <c r="AF3" s="97"/>
      <c r="AG3" s="132"/>
      <c r="AH3" s="138"/>
      <c r="AI3" s="130"/>
      <c r="AJ3" s="130"/>
      <c r="AK3" s="130"/>
      <c r="AL3" s="130"/>
      <c r="AM3" s="130"/>
      <c r="AN3" s="130"/>
      <c r="AO3" s="130"/>
      <c r="AP3" s="130"/>
    </row>
    <row r="4" spans="1:42" ht="116.25" customHeight="1">
      <c r="A4" s="30">
        <f>PROPONENTES!A9</f>
        <v>1</v>
      </c>
      <c r="B4" s="29" t="str">
        <f>PROPONENTES!B9</f>
        <v xml:space="preserve"> ADIFCOL</v>
      </c>
      <c r="C4" s="43" t="str">
        <f>PROPONENTES!D9</f>
        <v>900.216.251-5</v>
      </c>
      <c r="D4" s="40" t="str">
        <f>PROPONENTES!C9</f>
        <v>N/A</v>
      </c>
      <c r="E4" s="96">
        <f>PROPONENTES!G9</f>
        <v>1</v>
      </c>
      <c r="F4" s="101" t="s">
        <v>67</v>
      </c>
      <c r="G4" s="101" t="s">
        <v>67</v>
      </c>
      <c r="H4" s="101" t="s">
        <v>68</v>
      </c>
      <c r="I4" s="101" t="s">
        <v>67</v>
      </c>
      <c r="J4" s="101" t="s">
        <v>67</v>
      </c>
      <c r="K4" s="101" t="s">
        <v>67</v>
      </c>
      <c r="L4" s="101" t="s">
        <v>67</v>
      </c>
      <c r="M4" s="101" t="s">
        <v>68</v>
      </c>
      <c r="N4" s="101" t="s">
        <v>67</v>
      </c>
      <c r="O4" s="101" t="s">
        <v>68</v>
      </c>
      <c r="P4" s="101" t="s">
        <v>67</v>
      </c>
      <c r="Q4" s="101" t="s">
        <v>67</v>
      </c>
      <c r="R4" s="101" t="s">
        <v>67</v>
      </c>
      <c r="S4" s="101" t="s">
        <v>67</v>
      </c>
      <c r="T4" s="101" t="s">
        <v>67</v>
      </c>
      <c r="U4" s="101" t="s">
        <v>67</v>
      </c>
      <c r="V4" s="101" t="s">
        <v>67</v>
      </c>
      <c r="W4" s="101" t="s">
        <v>67</v>
      </c>
      <c r="X4" s="101" t="s">
        <v>67</v>
      </c>
      <c r="Y4" s="101" t="s">
        <v>67</v>
      </c>
      <c r="Z4" s="101"/>
      <c r="AA4" s="101"/>
      <c r="AB4" s="101"/>
      <c r="AC4" s="101"/>
      <c r="AD4" s="101"/>
      <c r="AE4" s="101"/>
      <c r="AF4" s="101"/>
      <c r="AG4" s="101" t="s">
        <v>69</v>
      </c>
      <c r="AH4" s="101" t="s">
        <v>69</v>
      </c>
      <c r="AI4" s="182" t="s">
        <v>70</v>
      </c>
      <c r="AJ4" s="183"/>
      <c r="AK4" s="183"/>
      <c r="AL4" s="183"/>
      <c r="AM4" s="183"/>
      <c r="AN4" s="183"/>
      <c r="AO4" s="183"/>
      <c r="AP4" s="184"/>
    </row>
    <row r="5" spans="1:42" ht="49.5" customHeight="1">
      <c r="A5" s="30">
        <f>PROPONENTES!A10</f>
        <v>2</v>
      </c>
      <c r="B5" s="29" t="str">
        <f>PROPONENTES!B10</f>
        <v>BONGA BUSTAMANTE S.A.S.</v>
      </c>
      <c r="C5" s="43" t="str">
        <f>PROPONENTES!D10</f>
        <v>800.181.439-7</v>
      </c>
      <c r="D5" s="40" t="str">
        <f>PROPONENTES!C10</f>
        <v>N/A</v>
      </c>
      <c r="E5" s="41">
        <f>PROPONENTES!G10</f>
        <v>1</v>
      </c>
      <c r="F5" s="98" t="s">
        <v>67</v>
      </c>
      <c r="G5" s="98" t="s">
        <v>67</v>
      </c>
      <c r="H5" s="98" t="s">
        <v>68</v>
      </c>
      <c r="I5" s="98" t="s">
        <v>67</v>
      </c>
      <c r="J5" s="98" t="s">
        <v>67</v>
      </c>
      <c r="K5" s="98" t="s">
        <v>67</v>
      </c>
      <c r="L5" s="98" t="s">
        <v>67</v>
      </c>
      <c r="M5" s="98" t="s">
        <v>68</v>
      </c>
      <c r="N5" s="98" t="s">
        <v>67</v>
      </c>
      <c r="O5" s="98" t="s">
        <v>68</v>
      </c>
      <c r="P5" s="98" t="s">
        <v>67</v>
      </c>
      <c r="Q5" s="98" t="s">
        <v>67</v>
      </c>
      <c r="R5" s="98" t="s">
        <v>67</v>
      </c>
      <c r="S5" s="98" t="s">
        <v>67</v>
      </c>
      <c r="T5" s="98" t="s">
        <v>67</v>
      </c>
      <c r="U5" s="98" t="s">
        <v>67</v>
      </c>
      <c r="V5" s="98" t="s">
        <v>67</v>
      </c>
      <c r="W5" s="98" t="s">
        <v>67</v>
      </c>
      <c r="X5" s="98" t="s">
        <v>67</v>
      </c>
      <c r="Y5" s="98" t="s">
        <v>67</v>
      </c>
      <c r="Z5" s="98"/>
      <c r="AA5" s="98"/>
      <c r="AB5" s="98"/>
      <c r="AC5" s="98"/>
      <c r="AD5" s="98"/>
      <c r="AE5" s="98"/>
      <c r="AF5" s="98"/>
      <c r="AG5" s="99" t="s">
        <v>69</v>
      </c>
      <c r="AH5" s="100" t="s">
        <v>69</v>
      </c>
      <c r="AI5" s="136" t="s">
        <v>70</v>
      </c>
      <c r="AJ5" s="193"/>
      <c r="AK5" s="193"/>
      <c r="AL5" s="193"/>
      <c r="AM5" s="193"/>
      <c r="AN5" s="193"/>
      <c r="AO5" s="193"/>
      <c r="AP5" s="193"/>
    </row>
    <row r="6" spans="1:42" ht="33" customHeight="1">
      <c r="A6" s="30">
        <f>PROPONENTES!A11</f>
        <v>3</v>
      </c>
      <c r="B6" s="29" t="str">
        <f>PROPONENTES!B11</f>
        <v>CORPORACION INSTITUTO DE ADMINISTRACION Y FINANZAS</v>
      </c>
      <c r="C6" s="43" t="str">
        <f>PROPONENTES!D11</f>
        <v>891.408.248-5</v>
      </c>
      <c r="D6" s="40" t="str">
        <f>PROPONENTES!C11</f>
        <v>N/A</v>
      </c>
      <c r="E6" s="41">
        <f>PROPONENTES!G11</f>
        <v>1</v>
      </c>
      <c r="F6" s="88" t="s">
        <v>67</v>
      </c>
      <c r="G6" s="88" t="s">
        <v>67</v>
      </c>
      <c r="H6" s="88" t="s">
        <v>68</v>
      </c>
      <c r="I6" s="88" t="s">
        <v>67</v>
      </c>
      <c r="J6" s="88" t="s">
        <v>67</v>
      </c>
      <c r="K6" s="88" t="s">
        <v>67</v>
      </c>
      <c r="L6" s="88" t="s">
        <v>67</v>
      </c>
      <c r="M6" s="88" t="s">
        <v>68</v>
      </c>
      <c r="N6" s="88" t="s">
        <v>67</v>
      </c>
      <c r="O6" s="88" t="s">
        <v>68</v>
      </c>
      <c r="P6" s="88" t="s">
        <v>67</v>
      </c>
      <c r="Q6" s="88" t="s">
        <v>67</v>
      </c>
      <c r="R6" s="88" t="s">
        <v>67</v>
      </c>
      <c r="S6" s="88" t="s">
        <v>67</v>
      </c>
      <c r="T6" s="88" t="s">
        <v>67</v>
      </c>
      <c r="U6" s="88" t="s">
        <v>67</v>
      </c>
      <c r="V6" s="88" t="s">
        <v>67</v>
      </c>
      <c r="W6" s="88" t="s">
        <v>67</v>
      </c>
      <c r="X6" s="88" t="s">
        <v>67</v>
      </c>
      <c r="Y6" s="88" t="s">
        <v>67</v>
      </c>
      <c r="Z6" s="88"/>
      <c r="AA6" s="88"/>
      <c r="AB6" s="88"/>
      <c r="AC6" s="88"/>
      <c r="AD6" s="88"/>
      <c r="AE6" s="88"/>
      <c r="AF6" s="88"/>
      <c r="AG6" s="88" t="s">
        <v>67</v>
      </c>
      <c r="AH6" s="88" t="s">
        <v>67</v>
      </c>
      <c r="AI6" s="136" t="s">
        <v>70</v>
      </c>
      <c r="AJ6" s="193"/>
      <c r="AK6" s="193"/>
      <c r="AL6" s="193"/>
      <c r="AM6" s="193"/>
      <c r="AN6" s="193"/>
      <c r="AO6" s="193"/>
      <c r="AP6" s="193"/>
    </row>
    <row r="7" spans="1:42" ht="50.25" customHeight="1">
      <c r="A7" s="30">
        <f>PROPONENTES!A12</f>
        <v>4</v>
      </c>
      <c r="B7" s="29" t="str">
        <f>PROPONENTES!B12</f>
        <v>FUNVIVIR ONG</v>
      </c>
      <c r="C7" s="43" t="str">
        <f>PROPONENTES!D12</f>
        <v>900.239.272-9</v>
      </c>
      <c r="D7" s="40" t="str">
        <f>PROPONENTES!C12</f>
        <v>N/A</v>
      </c>
      <c r="E7" s="41">
        <f>PROPONENTES!G12</f>
        <v>1</v>
      </c>
      <c r="F7" s="31" t="s">
        <v>67</v>
      </c>
      <c r="G7" s="31" t="s">
        <v>67</v>
      </c>
      <c r="H7" s="31" t="s">
        <v>68</v>
      </c>
      <c r="I7" s="31" t="s">
        <v>67</v>
      </c>
      <c r="J7" s="31" t="s">
        <v>67</v>
      </c>
      <c r="K7" s="31" t="s">
        <v>67</v>
      </c>
      <c r="L7" s="31" t="s">
        <v>67</v>
      </c>
      <c r="M7" s="31" t="s">
        <v>68</v>
      </c>
      <c r="N7" s="31" t="s">
        <v>67</v>
      </c>
      <c r="O7" s="31" t="s">
        <v>68</v>
      </c>
      <c r="P7" s="31" t="s">
        <v>67</v>
      </c>
      <c r="Q7" s="31" t="s">
        <v>67</v>
      </c>
      <c r="R7" s="31" t="s">
        <v>67</v>
      </c>
      <c r="S7" s="31" t="s">
        <v>67</v>
      </c>
      <c r="T7" s="31" t="s">
        <v>67</v>
      </c>
      <c r="U7" s="31" t="s">
        <v>67</v>
      </c>
      <c r="V7" s="31" t="s">
        <v>67</v>
      </c>
      <c r="W7" s="31" t="s">
        <v>67</v>
      </c>
      <c r="X7" s="31" t="s">
        <v>67</v>
      </c>
      <c r="Y7" s="31" t="s">
        <v>67</v>
      </c>
      <c r="Z7" s="31"/>
      <c r="AA7" s="31"/>
      <c r="AB7" s="31"/>
      <c r="AC7" s="31"/>
      <c r="AD7" s="31"/>
      <c r="AE7" s="31"/>
      <c r="AF7" s="31"/>
      <c r="AG7" s="31" t="s">
        <v>67</v>
      </c>
      <c r="AH7" s="31" t="s">
        <v>67</v>
      </c>
      <c r="AI7" s="136" t="s">
        <v>70</v>
      </c>
      <c r="AJ7" s="193"/>
      <c r="AK7" s="193"/>
      <c r="AL7" s="193"/>
      <c r="AM7" s="193"/>
      <c r="AN7" s="193"/>
      <c r="AO7" s="193"/>
      <c r="AP7" s="193"/>
    </row>
  </sheetData>
  <mergeCells count="37">
    <mergeCell ref="AI6:AP6"/>
    <mergeCell ref="AI7:AP7"/>
    <mergeCell ref="L2:L3"/>
    <mergeCell ref="H2:H3"/>
    <mergeCell ref="I2:I3"/>
    <mergeCell ref="O2:O3"/>
    <mergeCell ref="T2:T3"/>
    <mergeCell ref="AI5:AP5"/>
    <mergeCell ref="AI2:AP3"/>
    <mergeCell ref="V2:V3"/>
    <mergeCell ref="W2:W3"/>
    <mergeCell ref="X2:X3"/>
    <mergeCell ref="AB2:AB3"/>
    <mergeCell ref="Z2:Z3"/>
    <mergeCell ref="AA2:AA3"/>
    <mergeCell ref="AH2:AH3"/>
    <mergeCell ref="A1:E1"/>
    <mergeCell ref="A2:A3"/>
    <mergeCell ref="B2:C2"/>
    <mergeCell ref="D2:D3"/>
    <mergeCell ref="E2:E3"/>
    <mergeCell ref="F2:F3"/>
    <mergeCell ref="G2:G3"/>
    <mergeCell ref="R2:R3"/>
    <mergeCell ref="S2:S3"/>
    <mergeCell ref="P2:P3"/>
    <mergeCell ref="Q2:Q3"/>
    <mergeCell ref="M2:M3"/>
    <mergeCell ref="N2:N3"/>
    <mergeCell ref="J2:J3"/>
    <mergeCell ref="K2:K3"/>
    <mergeCell ref="AI4:AP4"/>
    <mergeCell ref="AC2:AC3"/>
    <mergeCell ref="U2:U3"/>
    <mergeCell ref="Y2:Y3"/>
    <mergeCell ref="AD2:AD3"/>
    <mergeCell ref="AG2:AG3"/>
  </mergeCells>
  <conditionalFormatting sqref="F4:AD5 F6:AH7">
    <cfRule type="cellIs" dxfId="39" priority="9" operator="equal">
      <formula>"SI"</formula>
    </cfRule>
  </conditionalFormatting>
  <conditionalFormatting sqref="F4:AE5 F6:AH7">
    <cfRule type="cellIs" dxfId="38" priority="10" operator="equal">
      <formula>"Cumple"</formula>
    </cfRule>
    <cfRule type="cellIs" dxfId="37" priority="11" operator="equal">
      <formula>"No Cumple"</formula>
    </cfRule>
  </conditionalFormatting>
  <conditionalFormatting sqref="AE3">
    <cfRule type="cellIs" dxfId="36" priority="17" operator="equal">
      <formula>"No Cumple"</formula>
    </cfRule>
    <cfRule type="cellIs" dxfId="35" priority="16" operator="equal">
      <formula>"Cumple"</formula>
    </cfRule>
  </conditionalFormatting>
  <conditionalFormatting sqref="AF4:AH5">
    <cfRule type="cellIs" dxfId="34" priority="6" operator="equal">
      <formula>"Cumple"</formula>
    </cfRule>
    <cfRule type="cellIs" dxfId="33" priority="5"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200-000001000000}">
          <x14:formula1>
            <xm:f>'Hoja de formulas'!$G$10:$G$11</xm:f>
          </x14:formula1>
          <xm:sqref>AG4:AH5</xm:sqref>
        </x14:dataValidation>
        <x14:dataValidation type="list" allowBlank="1" showErrorMessage="1" xr:uid="{00000000-0002-0000-0200-000000000000}">
          <x14:formula1>
            <xm:f>'Hoja de formulas'!$A$3:$A$5</xm:f>
          </x14:formula1>
          <xm:sqref>F4:Y6 Z4:AD5 Z6:AH6 F7:AH7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1"/>
  <sheetViews>
    <sheetView workbookViewId="0">
      <selection activeCell="R10" sqref="R10:R11"/>
    </sheetView>
  </sheetViews>
  <sheetFormatPr defaultColWidth="12.625" defaultRowHeight="15" customHeight="1"/>
  <cols>
    <col min="1" max="1" width="5.125" style="37" customWidth="1"/>
    <col min="2" max="3" width="35" customWidth="1"/>
    <col min="4" max="4" width="15.5" customWidth="1"/>
    <col min="5" max="5" width="41.875" customWidth="1"/>
    <col min="6" max="7" width="25.125" customWidth="1"/>
    <col min="8" max="8" width="28.375" customWidth="1"/>
    <col min="9" max="13" width="21.625" customWidth="1"/>
    <col min="14" max="14" width="18.375" customWidth="1"/>
    <col min="15" max="15" width="9.5" hidden="1" customWidth="1"/>
    <col min="16" max="16" width="8.125" hidden="1" customWidth="1"/>
    <col min="17" max="17" width="19.625" customWidth="1"/>
    <col min="18" max="18" width="17.875" customWidth="1"/>
    <col min="19" max="19" width="62.125" style="36" customWidth="1"/>
  </cols>
  <sheetData>
    <row r="1" spans="1:19" ht="29.25" customHeight="1">
      <c r="A1" s="133" t="s">
        <v>71</v>
      </c>
      <c r="B1" s="133"/>
      <c r="C1" s="133"/>
      <c r="D1" s="133"/>
      <c r="E1" s="133"/>
      <c r="F1" s="133"/>
      <c r="G1" s="133"/>
      <c r="H1" s="133"/>
      <c r="I1" s="38"/>
      <c r="J1" s="38"/>
      <c r="K1" s="38"/>
      <c r="L1" s="38"/>
      <c r="M1" s="38"/>
      <c r="N1" s="38"/>
      <c r="O1" s="38"/>
      <c r="P1" s="38"/>
      <c r="Q1" s="38"/>
      <c r="R1" s="38"/>
      <c r="S1" s="44"/>
    </row>
    <row r="2" spans="1:19" ht="33" customHeight="1">
      <c r="A2" s="131" t="s">
        <v>7</v>
      </c>
      <c r="B2" s="134" t="s">
        <v>72</v>
      </c>
      <c r="C2" s="134"/>
      <c r="D2" s="134"/>
      <c r="E2" s="135" t="s">
        <v>73</v>
      </c>
      <c r="F2" s="135" t="s">
        <v>74</v>
      </c>
      <c r="G2" s="135" t="s">
        <v>75</v>
      </c>
      <c r="H2" s="156" t="s">
        <v>76</v>
      </c>
      <c r="I2" s="129" t="s">
        <v>77</v>
      </c>
      <c r="J2" s="129" t="s">
        <v>78</v>
      </c>
      <c r="K2" s="129" t="s">
        <v>79</v>
      </c>
      <c r="L2" s="129" t="s">
        <v>80</v>
      </c>
      <c r="M2" s="129" t="s">
        <v>81</v>
      </c>
      <c r="N2" s="129" t="s">
        <v>82</v>
      </c>
      <c r="O2" s="38"/>
      <c r="P2" s="38"/>
      <c r="Q2" s="131" t="s">
        <v>65</v>
      </c>
      <c r="R2" s="157" t="s">
        <v>37</v>
      </c>
      <c r="S2" s="129" t="s">
        <v>66</v>
      </c>
    </row>
    <row r="3" spans="1:19" ht="33" customHeight="1">
      <c r="A3" s="131"/>
      <c r="B3" s="39" t="s">
        <v>83</v>
      </c>
      <c r="C3" s="39" t="s">
        <v>9</v>
      </c>
      <c r="D3" s="39" t="s">
        <v>10</v>
      </c>
      <c r="E3" s="135"/>
      <c r="F3" s="135"/>
      <c r="G3" s="135"/>
      <c r="H3" s="156"/>
      <c r="I3" s="129"/>
      <c r="J3" s="129"/>
      <c r="K3" s="129"/>
      <c r="L3" s="129"/>
      <c r="M3" s="129"/>
      <c r="N3" s="129"/>
      <c r="O3" s="38"/>
      <c r="P3" s="38"/>
      <c r="Q3" s="131"/>
      <c r="R3" s="157"/>
      <c r="S3" s="129"/>
    </row>
    <row r="4" spans="1:19" ht="106.5" customHeight="1">
      <c r="A4" s="141">
        <f>PROPONENTES!A9</f>
        <v>1</v>
      </c>
      <c r="B4" s="147" t="str">
        <f>PROPONENTES!B9</f>
        <v xml:space="preserve"> ADIFCOL</v>
      </c>
      <c r="C4" s="147" t="str">
        <f>PROPONENTES!C9</f>
        <v>N/A</v>
      </c>
      <c r="D4" s="149" t="str">
        <f>PROPONENTES!D9</f>
        <v>900.216.251-5</v>
      </c>
      <c r="E4" s="111" t="s">
        <v>84</v>
      </c>
      <c r="F4" s="76">
        <v>335.1</v>
      </c>
      <c r="G4" s="77">
        <v>1</v>
      </c>
      <c r="H4" s="78" t="s">
        <v>85</v>
      </c>
      <c r="I4" s="31" t="s">
        <v>67</v>
      </c>
      <c r="J4" s="31" t="s">
        <v>67</v>
      </c>
      <c r="K4" s="31" t="s">
        <v>67</v>
      </c>
      <c r="L4" s="31" t="s">
        <v>67</v>
      </c>
      <c r="M4" s="31" t="s">
        <v>67</v>
      </c>
      <c r="N4" s="31" t="s">
        <v>67</v>
      </c>
      <c r="O4" s="31"/>
      <c r="P4" s="31"/>
      <c r="Q4" s="29" t="s">
        <v>69</v>
      </c>
      <c r="R4" s="61" t="s">
        <v>69</v>
      </c>
      <c r="S4" s="102" t="s">
        <v>86</v>
      </c>
    </row>
    <row r="5" spans="1:19" ht="106.5" customHeight="1">
      <c r="A5" s="154"/>
      <c r="B5" s="153"/>
      <c r="C5" s="153"/>
      <c r="D5" s="155"/>
      <c r="E5" s="111" t="s">
        <v>84</v>
      </c>
      <c r="F5" s="76">
        <v>253.33</v>
      </c>
      <c r="G5" s="77">
        <v>1</v>
      </c>
      <c r="H5" s="78" t="s">
        <v>87</v>
      </c>
      <c r="I5" s="31" t="s">
        <v>67</v>
      </c>
      <c r="J5" s="31" t="s">
        <v>67</v>
      </c>
      <c r="K5" s="31" t="s">
        <v>67</v>
      </c>
      <c r="L5" s="31" t="s">
        <v>67</v>
      </c>
      <c r="M5" s="31" t="s">
        <v>67</v>
      </c>
      <c r="N5" s="31" t="s">
        <v>67</v>
      </c>
      <c r="O5" s="31"/>
      <c r="P5" s="31"/>
      <c r="Q5" s="29" t="s">
        <v>69</v>
      </c>
      <c r="R5" s="61" t="s">
        <v>69</v>
      </c>
      <c r="S5" s="102" t="s">
        <v>88</v>
      </c>
    </row>
    <row r="6" spans="1:19" s="57" customFormat="1" ht="113.25" customHeight="1">
      <c r="A6" s="141">
        <f>PROPONENTES!A10</f>
        <v>2</v>
      </c>
      <c r="B6" s="147" t="str">
        <f>PROPONENTES!B10</f>
        <v>BONGA BUSTAMANTE S.A.S.</v>
      </c>
      <c r="C6" s="147" t="str">
        <f>PROPONENTES!C10</f>
        <v>N/A</v>
      </c>
      <c r="D6" s="149" t="str">
        <f>PROPONENTES!D10</f>
        <v>800.181.439-7</v>
      </c>
      <c r="E6" s="59" t="str">
        <f>+B6</f>
        <v>BONGA BUSTAMANTE S.A.S.</v>
      </c>
      <c r="F6" s="76">
        <v>301.87</v>
      </c>
      <c r="G6" s="79">
        <v>1</v>
      </c>
      <c r="H6" s="80" t="s">
        <v>89</v>
      </c>
      <c r="I6" s="31" t="s">
        <v>67</v>
      </c>
      <c r="J6" s="31" t="s">
        <v>90</v>
      </c>
      <c r="K6" s="31" t="s">
        <v>90</v>
      </c>
      <c r="L6" s="31" t="s">
        <v>90</v>
      </c>
      <c r="M6" s="31" t="s">
        <v>90</v>
      </c>
      <c r="N6" s="31" t="s">
        <v>90</v>
      </c>
      <c r="O6" s="31"/>
      <c r="P6" s="31"/>
      <c r="Q6" s="29" t="s">
        <v>91</v>
      </c>
      <c r="R6" s="61" t="s">
        <v>91</v>
      </c>
      <c r="S6" s="56" t="s">
        <v>92</v>
      </c>
    </row>
    <row r="7" spans="1:19" s="57" customFormat="1" ht="184.5" customHeight="1">
      <c r="A7" s="154"/>
      <c r="B7" s="153"/>
      <c r="C7" s="153"/>
      <c r="D7" s="155"/>
      <c r="E7" s="59" t="str">
        <f>+B6</f>
        <v>BONGA BUSTAMANTE S.A.S.</v>
      </c>
      <c r="F7" s="76">
        <v>301.87</v>
      </c>
      <c r="G7" s="79">
        <v>1</v>
      </c>
      <c r="H7" s="80" t="s">
        <v>93</v>
      </c>
      <c r="I7" s="31" t="s">
        <v>67</v>
      </c>
      <c r="J7" s="31" t="s">
        <v>90</v>
      </c>
      <c r="K7" s="31" t="s">
        <v>67</v>
      </c>
      <c r="L7" s="31" t="s">
        <v>67</v>
      </c>
      <c r="M7" s="31" t="s">
        <v>67</v>
      </c>
      <c r="N7" s="31" t="s">
        <v>67</v>
      </c>
      <c r="O7" s="31"/>
      <c r="P7" s="31"/>
      <c r="Q7" s="29" t="s">
        <v>91</v>
      </c>
      <c r="R7" s="61" t="s">
        <v>91</v>
      </c>
      <c r="S7" s="103" t="s">
        <v>94</v>
      </c>
    </row>
    <row r="8" spans="1:19" ht="162.75" customHeight="1">
      <c r="A8" s="141">
        <f>PROPONENTES!A11</f>
        <v>3</v>
      </c>
      <c r="B8" s="147" t="str">
        <f>PROPONENTES!B11</f>
        <v>CORPORACION INSTITUTO DE ADMINISTRACION Y FINANZAS</v>
      </c>
      <c r="C8" s="147" t="str">
        <f>PROPONENTES!C11</f>
        <v>N/A</v>
      </c>
      <c r="D8" s="149" t="str">
        <f>PROPONENTES!D11</f>
        <v>891.408.248-5</v>
      </c>
      <c r="E8" s="151" t="str">
        <f>B8</f>
        <v>CORPORACION INSTITUTO DE ADMINISTRACION Y FINANZAS</v>
      </c>
      <c r="F8" s="76" t="s">
        <v>95</v>
      </c>
      <c r="G8" s="104">
        <v>1</v>
      </c>
      <c r="H8" s="105" t="s">
        <v>96</v>
      </c>
      <c r="I8" s="31" t="s">
        <v>67</v>
      </c>
      <c r="J8" s="31" t="s">
        <v>67</v>
      </c>
      <c r="K8" s="31" t="s">
        <v>67</v>
      </c>
      <c r="L8" s="31" t="s">
        <v>67</v>
      </c>
      <c r="M8" s="31" t="s">
        <v>67</v>
      </c>
      <c r="N8" s="31" t="s">
        <v>67</v>
      </c>
      <c r="O8" s="89"/>
      <c r="P8" s="89"/>
      <c r="Q8" s="61" t="s">
        <v>69</v>
      </c>
      <c r="R8" s="61" t="s">
        <v>69</v>
      </c>
      <c r="S8" s="90" t="s">
        <v>97</v>
      </c>
    </row>
    <row r="9" spans="1:19" ht="168" customHeight="1">
      <c r="A9" s="142"/>
      <c r="B9" s="148"/>
      <c r="C9" s="148"/>
      <c r="D9" s="150"/>
      <c r="E9" s="152"/>
      <c r="F9" s="76">
        <v>818.71</v>
      </c>
      <c r="G9" s="107">
        <v>1</v>
      </c>
      <c r="H9" s="108" t="s">
        <v>98</v>
      </c>
      <c r="I9" s="95" t="s">
        <v>67</v>
      </c>
      <c r="J9" s="88" t="s">
        <v>67</v>
      </c>
      <c r="K9" s="88" t="s">
        <v>67</v>
      </c>
      <c r="L9" s="88" t="s">
        <v>67</v>
      </c>
      <c r="M9" s="88" t="s">
        <v>67</v>
      </c>
      <c r="N9" s="88" t="s">
        <v>67</v>
      </c>
      <c r="O9" s="89"/>
      <c r="P9" s="89"/>
      <c r="Q9" s="61" t="s">
        <v>69</v>
      </c>
      <c r="R9" s="61" t="s">
        <v>69</v>
      </c>
      <c r="S9" s="90" t="s">
        <v>99</v>
      </c>
    </row>
    <row r="10" spans="1:19" ht="93" customHeight="1">
      <c r="A10" s="143">
        <f>PROPONENTES!A12</f>
        <v>4</v>
      </c>
      <c r="B10" s="144" t="str">
        <f>PROPONENTES!B12</f>
        <v>FUNVIVIR ONG</v>
      </c>
      <c r="C10" s="144" t="str">
        <f>PROPONENTES!C12</f>
        <v>N/A</v>
      </c>
      <c r="D10" s="145" t="str">
        <f>PROPONENTES!D12</f>
        <v>900.239.272-9</v>
      </c>
      <c r="E10" s="146" t="str">
        <f>B10</f>
        <v>FUNVIVIR ONG</v>
      </c>
      <c r="F10" s="76">
        <v>141.07</v>
      </c>
      <c r="G10" s="107">
        <v>1</v>
      </c>
      <c r="H10" s="109" t="s">
        <v>100</v>
      </c>
      <c r="I10" s="86" t="s">
        <v>67</v>
      </c>
      <c r="J10" s="19" t="s">
        <v>67</v>
      </c>
      <c r="K10" s="86" t="s">
        <v>67</v>
      </c>
      <c r="L10" s="86" t="s">
        <v>67</v>
      </c>
      <c r="M10" s="86" t="s">
        <v>67</v>
      </c>
      <c r="N10" s="86" t="s">
        <v>67</v>
      </c>
      <c r="O10" s="110"/>
      <c r="P10" s="86"/>
      <c r="Q10" s="13" t="s">
        <v>69</v>
      </c>
      <c r="R10" s="139" t="s">
        <v>69</v>
      </c>
      <c r="S10" s="106" t="s">
        <v>101</v>
      </c>
    </row>
    <row r="11" spans="1:19" ht="180.75" customHeight="1">
      <c r="A11" s="143"/>
      <c r="B11" s="144"/>
      <c r="C11" s="144"/>
      <c r="D11" s="145"/>
      <c r="E11" s="146"/>
      <c r="F11" s="76">
        <v>43</v>
      </c>
      <c r="G11" s="107">
        <v>1</v>
      </c>
      <c r="H11" s="109" t="s">
        <v>102</v>
      </c>
      <c r="I11" s="86" t="s">
        <v>67</v>
      </c>
      <c r="J11" s="19" t="s">
        <v>67</v>
      </c>
      <c r="K11" s="86" t="s">
        <v>67</v>
      </c>
      <c r="L11" s="86" t="s">
        <v>67</v>
      </c>
      <c r="M11" s="86" t="s">
        <v>67</v>
      </c>
      <c r="N11" s="86" t="s">
        <v>67</v>
      </c>
      <c r="O11" s="110"/>
      <c r="P11" s="86"/>
      <c r="Q11" s="13" t="s">
        <v>69</v>
      </c>
      <c r="R11" s="140"/>
      <c r="S11" s="106" t="s">
        <v>103</v>
      </c>
    </row>
  </sheetData>
  <mergeCells count="35">
    <mergeCell ref="S2:S3"/>
    <mergeCell ref="R2:R3"/>
    <mergeCell ref="I2:I3"/>
    <mergeCell ref="J2:J3"/>
    <mergeCell ref="K2:K3"/>
    <mergeCell ref="L2:L3"/>
    <mergeCell ref="M2:M3"/>
    <mergeCell ref="N2:N3"/>
    <mergeCell ref="Q2:Q3"/>
    <mergeCell ref="A1:H1"/>
    <mergeCell ref="A2:A3"/>
    <mergeCell ref="B2:D2"/>
    <mergeCell ref="E2:E3"/>
    <mergeCell ref="F2:F3"/>
    <mergeCell ref="G2:G3"/>
    <mergeCell ref="H2:H3"/>
    <mergeCell ref="B4:B5"/>
    <mergeCell ref="A4:A5"/>
    <mergeCell ref="C4:C5"/>
    <mergeCell ref="D4:D5"/>
    <mergeCell ref="A6:A7"/>
    <mergeCell ref="C6:C7"/>
    <mergeCell ref="B6:B7"/>
    <mergeCell ref="D6:D7"/>
    <mergeCell ref="R10:R11"/>
    <mergeCell ref="A8:A9"/>
    <mergeCell ref="A10:A11"/>
    <mergeCell ref="B10:B11"/>
    <mergeCell ref="C10:C11"/>
    <mergeCell ref="D10:D11"/>
    <mergeCell ref="E10:E11"/>
    <mergeCell ref="B8:B9"/>
    <mergeCell ref="C8:C9"/>
    <mergeCell ref="D8:D9"/>
    <mergeCell ref="E8:E9"/>
  </mergeCells>
  <phoneticPr fontId="18" type="noConversion"/>
  <conditionalFormatting sqref="I4:N11">
    <cfRule type="cellIs" dxfId="32" priority="30" operator="equal">
      <formula>"SI"</formula>
    </cfRule>
  </conditionalFormatting>
  <conditionalFormatting sqref="I4:O7 I8:N11 O10:O11">
    <cfRule type="cellIs" dxfId="31" priority="31" operator="equal">
      <formula>"Cumple"</formula>
    </cfRule>
    <cfRule type="cellIs" dxfId="30" priority="32" operator="equal">
      <formula>"No Cumple"</formula>
    </cfRule>
  </conditionalFormatting>
  <conditionalFormatting sqref="P4:R7 Q8:R9 P10:R10 P11:Q11">
    <cfRule type="cellIs" dxfId="29" priority="33" operator="equal">
      <formula>"No cumple"</formula>
    </cfRule>
    <cfRule type="cellIs" dxfId="28" priority="34" operator="equal">
      <formula>"Cumple"</formula>
    </cfRule>
  </conditionalFormatting>
  <conditionalFormatting sqref="Q4:R10 Q11">
    <cfRule type="cellIs" dxfId="27" priority="15"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300-000001000000}">
          <x14:formula1>
            <xm:f>'Hoja de formulas'!$G$10:$G$11</xm:f>
          </x14:formula1>
          <xm:sqref>Q4:Q11 R4:R10</xm:sqref>
        </x14:dataValidation>
        <x14:dataValidation type="list" allowBlank="1" showErrorMessage="1" xr:uid="{00000000-0002-0000-0300-000000000000}">
          <x14:formula1>
            <xm:f>'Hoja de formulas'!$A$3:$A$5</xm:f>
          </x14:formula1>
          <xm:sqref>I4:N11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8"/>
  <sheetViews>
    <sheetView showGridLines="0" zoomScale="90" zoomScaleNormal="90" workbookViewId="0">
      <selection activeCell="Q13" sqref="Q13"/>
    </sheetView>
  </sheetViews>
  <sheetFormatPr defaultColWidth="12.625" defaultRowHeight="15" customHeight="1"/>
  <cols>
    <col min="1" max="1" width="4.625" customWidth="1"/>
    <col min="2" max="2" width="35" customWidth="1"/>
    <col min="3" max="3" width="15.875" customWidth="1"/>
    <col min="4" max="4" width="15" customWidth="1"/>
    <col min="5" max="5" width="14.625" customWidth="1"/>
    <col min="6" max="6" width="17.125" customWidth="1"/>
    <col min="7" max="7" width="14.625" bestFit="1" customWidth="1"/>
    <col min="8" max="8" width="15.375" customWidth="1"/>
    <col min="9" max="9" width="17.125" bestFit="1" customWidth="1"/>
    <col min="10" max="11" width="13.875" customWidth="1"/>
    <col min="12" max="12" width="15.125" customWidth="1"/>
    <col min="13" max="13" width="14.375" hidden="1" customWidth="1"/>
    <col min="14" max="14" width="18.375" customWidth="1"/>
    <col min="15" max="15" width="20.625" customWidth="1"/>
    <col min="16" max="16" width="16.625" customWidth="1"/>
    <col min="17" max="18" width="13.875" customWidth="1"/>
    <col min="19" max="19" width="17.5" bestFit="1" customWidth="1"/>
    <col min="20" max="20" width="13.875" customWidth="1"/>
    <col min="21" max="21" width="15.625" customWidth="1"/>
    <col min="22" max="26" width="12.5" customWidth="1"/>
  </cols>
  <sheetData>
    <row r="1" spans="1:26" ht="19.5" customHeight="1">
      <c r="A1" s="168" t="s">
        <v>104</v>
      </c>
      <c r="B1" s="169"/>
      <c r="C1" s="169"/>
      <c r="D1" s="169"/>
      <c r="E1" s="169"/>
      <c r="F1" s="169"/>
      <c r="G1" s="169"/>
      <c r="H1" s="169"/>
      <c r="I1" s="169"/>
      <c r="J1" s="169"/>
      <c r="K1" s="169"/>
      <c r="L1" s="169"/>
      <c r="M1" s="169"/>
      <c r="N1" s="170"/>
      <c r="O1" s="171" t="s">
        <v>105</v>
      </c>
      <c r="P1" s="194"/>
      <c r="Q1" s="194"/>
      <c r="R1" s="194"/>
      <c r="S1" s="194"/>
      <c r="T1" s="194"/>
      <c r="U1" s="46"/>
      <c r="V1" s="46"/>
      <c r="W1" s="46"/>
      <c r="X1" s="46"/>
      <c r="Y1" s="46"/>
      <c r="Z1" s="46"/>
    </row>
    <row r="2" spans="1:26" ht="36" customHeight="1">
      <c r="A2" s="131" t="s">
        <v>7</v>
      </c>
      <c r="B2" s="134" t="s">
        <v>106</v>
      </c>
      <c r="C2" s="194"/>
      <c r="D2" s="159" t="s">
        <v>107</v>
      </c>
      <c r="E2" s="159" t="s">
        <v>108</v>
      </c>
      <c r="F2" s="159" t="s">
        <v>109</v>
      </c>
      <c r="G2" s="159" t="s">
        <v>110</v>
      </c>
      <c r="H2" s="159" t="s">
        <v>111</v>
      </c>
      <c r="I2" s="159" t="s">
        <v>112</v>
      </c>
      <c r="J2" s="159" t="s">
        <v>113</v>
      </c>
      <c r="K2" s="162" t="s">
        <v>114</v>
      </c>
      <c r="L2" s="162" t="s">
        <v>115</v>
      </c>
      <c r="M2" s="159" t="s">
        <v>116</v>
      </c>
      <c r="N2" s="135" t="s">
        <v>117</v>
      </c>
      <c r="O2" s="129" t="s">
        <v>118</v>
      </c>
      <c r="P2" s="194"/>
      <c r="Q2" s="129" t="s">
        <v>119</v>
      </c>
      <c r="R2" s="194"/>
      <c r="S2" s="129" t="s">
        <v>120</v>
      </c>
      <c r="T2" s="194"/>
      <c r="U2" s="157" t="s">
        <v>37</v>
      </c>
      <c r="V2" s="129" t="s">
        <v>66</v>
      </c>
      <c r="W2" s="194"/>
      <c r="X2" s="194"/>
      <c r="Y2" s="194"/>
      <c r="Z2" s="194"/>
    </row>
    <row r="3" spans="1:26" ht="15" customHeight="1">
      <c r="A3" s="194"/>
      <c r="B3" s="131" t="s">
        <v>38</v>
      </c>
      <c r="C3" s="131" t="s">
        <v>10</v>
      </c>
      <c r="D3" s="194"/>
      <c r="E3" s="194"/>
      <c r="F3" s="194"/>
      <c r="G3" s="194"/>
      <c r="H3" s="194"/>
      <c r="I3" s="194"/>
      <c r="J3" s="194"/>
      <c r="K3" s="194"/>
      <c r="L3" s="194"/>
      <c r="M3" s="194"/>
      <c r="N3" s="194"/>
      <c r="O3" s="161">
        <v>1.62</v>
      </c>
      <c r="P3" s="194"/>
      <c r="Q3" s="160">
        <v>0.5</v>
      </c>
      <c r="R3" s="195"/>
      <c r="S3" s="161">
        <v>1.9</v>
      </c>
      <c r="T3" s="194"/>
      <c r="U3" s="194"/>
      <c r="V3" s="194"/>
      <c r="W3" s="196"/>
      <c r="X3" s="196"/>
      <c r="Y3" s="196"/>
      <c r="Z3" s="194"/>
    </row>
    <row r="4" spans="1:26" ht="15" customHeight="1">
      <c r="A4" s="194"/>
      <c r="B4" s="194"/>
      <c r="C4" s="194"/>
      <c r="D4" s="194"/>
      <c r="E4" s="194"/>
      <c r="F4" s="194"/>
      <c r="G4" s="194"/>
      <c r="H4" s="194"/>
      <c r="I4" s="194"/>
      <c r="J4" s="194"/>
      <c r="K4" s="194"/>
      <c r="L4" s="194"/>
      <c r="M4" s="194"/>
      <c r="N4" s="194"/>
      <c r="O4" s="47" t="s">
        <v>121</v>
      </c>
      <c r="P4" s="47" t="s">
        <v>122</v>
      </c>
      <c r="Q4" s="47" t="s">
        <v>121</v>
      </c>
      <c r="R4" s="47" t="s">
        <v>122</v>
      </c>
      <c r="S4" s="47" t="s">
        <v>121</v>
      </c>
      <c r="T4" s="47" t="s">
        <v>122</v>
      </c>
      <c r="U4" s="194"/>
      <c r="V4" s="194"/>
      <c r="W4" s="194"/>
      <c r="X4" s="194"/>
      <c r="Y4" s="194"/>
      <c r="Z4" s="194"/>
    </row>
    <row r="5" spans="1:26" ht="13.5">
      <c r="A5" s="30">
        <f>PROPONENTES!A9</f>
        <v>1</v>
      </c>
      <c r="B5" s="29" t="str">
        <f>PROPONENTES!B9</f>
        <v xml:space="preserve"> ADIFCOL</v>
      </c>
      <c r="C5" s="45" t="str">
        <f>PROPONENTES!D9</f>
        <v>900.216.251-5</v>
      </c>
      <c r="D5" s="48">
        <f>PROPONENTES!H9</f>
        <v>1438713437</v>
      </c>
      <c r="E5" s="48">
        <f>PROPONENTES!I9</f>
        <v>1522585274</v>
      </c>
      <c r="F5" s="48">
        <f>PROPONENTES!J9</f>
        <v>101454276</v>
      </c>
      <c r="G5" s="48">
        <f>PROPONENTES!K9</f>
        <v>101454276</v>
      </c>
      <c r="H5" s="48">
        <f>PROPONENTES!L9</f>
        <v>1421130998</v>
      </c>
      <c r="I5" s="48">
        <f>PROPONENTES!M9</f>
        <v>299047000</v>
      </c>
      <c r="J5" s="48">
        <f>PROPONENTES!N9</f>
        <v>6892000</v>
      </c>
      <c r="K5" s="51">
        <f>+E5-G5-H5</f>
        <v>0</v>
      </c>
      <c r="L5" s="51">
        <f>+D5-F5</f>
        <v>1337259161</v>
      </c>
      <c r="M5" s="52">
        <v>1</v>
      </c>
      <c r="N5" s="49">
        <f>PROPONENTES!$B$4</f>
        <v>575150000</v>
      </c>
      <c r="O5" s="48">
        <f t="shared" ref="O5:O8" si="0">+D5/F5</f>
        <v>14.180904873836958</v>
      </c>
      <c r="P5" s="50" t="str">
        <f t="shared" ref="P5:P8" si="1">+IF(O5&gt;=$O$3,"HABILITADO","NO HABILITADO")</f>
        <v>HABILITADO</v>
      </c>
      <c r="Q5" s="54">
        <f t="shared" ref="Q5:Q8" si="2">+G5/E5</f>
        <v>6.663290242750633E-2</v>
      </c>
      <c r="R5" s="50" t="str">
        <f t="shared" ref="R5:R8" si="3">+IF(Q5&lt;=$Q$3,"HABILITADO","NO HABILITADO")</f>
        <v>HABILITADO</v>
      </c>
      <c r="S5" s="53">
        <f t="shared" ref="S5:S8" si="4">+I5/J5</f>
        <v>43.390452698781196</v>
      </c>
      <c r="T5" s="50" t="str">
        <f t="shared" ref="T5:T8" si="5">+IF(S5&gt;=$S$3,"HABILITADO","NO HABILITADO")</f>
        <v>HABILITADO</v>
      </c>
      <c r="U5" s="29" t="s">
        <v>69</v>
      </c>
      <c r="V5" s="158"/>
      <c r="W5" s="194"/>
      <c r="X5" s="194"/>
      <c r="Y5" s="194"/>
      <c r="Z5" s="194"/>
    </row>
    <row r="6" spans="1:26" ht="13.5">
      <c r="A6" s="30">
        <f>PROPONENTES!A10</f>
        <v>2</v>
      </c>
      <c r="B6" s="29" t="str">
        <f>PROPONENTES!B10</f>
        <v>BONGA BUSTAMANTE S.A.S.</v>
      </c>
      <c r="C6" s="45" t="str">
        <f>PROPONENTES!D10</f>
        <v>800.181.439-7</v>
      </c>
      <c r="D6" s="48">
        <f>PROPONENTES!H10</f>
        <v>970980472</v>
      </c>
      <c r="E6" s="48">
        <f>PROPONENTES!I10</f>
        <v>1314480472</v>
      </c>
      <c r="F6" s="48">
        <f>PROPONENTES!J10</f>
        <v>275000000</v>
      </c>
      <c r="G6" s="48">
        <f>PROPONENTES!K10</f>
        <v>275000000</v>
      </c>
      <c r="H6" s="48">
        <f>PROPONENTES!L10</f>
        <v>1039480472</v>
      </c>
      <c r="I6" s="48">
        <f>PROPONENTES!M10</f>
        <v>209071321</v>
      </c>
      <c r="J6" s="48">
        <f>PROPONENTES!N10</f>
        <v>0</v>
      </c>
      <c r="K6" s="51">
        <f t="shared" ref="K6:K8" si="6">+E6-G6-H6</f>
        <v>0</v>
      </c>
      <c r="L6" s="51">
        <f t="shared" ref="L6:L8" si="7">+D6-F6</f>
        <v>695980472</v>
      </c>
      <c r="M6" s="52">
        <v>1</v>
      </c>
      <c r="N6" s="49">
        <f>PROPONENTES!$B$4</f>
        <v>575150000</v>
      </c>
      <c r="O6" s="48">
        <f t="shared" si="0"/>
        <v>3.5308380800000001</v>
      </c>
      <c r="P6" s="50" t="str">
        <f t="shared" si="1"/>
        <v>HABILITADO</v>
      </c>
      <c r="Q6" s="54">
        <f t="shared" si="2"/>
        <v>0.20920812888272408</v>
      </c>
      <c r="R6" s="50" t="str">
        <f t="shared" si="3"/>
        <v>HABILITADO</v>
      </c>
      <c r="S6" s="53" t="s">
        <v>123</v>
      </c>
      <c r="T6" s="50" t="str">
        <f t="shared" si="5"/>
        <v>HABILITADO</v>
      </c>
      <c r="U6" s="29" t="s">
        <v>69</v>
      </c>
      <c r="V6" s="158"/>
      <c r="W6" s="194"/>
      <c r="X6" s="194"/>
      <c r="Y6" s="194"/>
      <c r="Z6" s="194"/>
    </row>
    <row r="7" spans="1:26" ht="24">
      <c r="A7" s="30">
        <f>PROPONENTES!A11</f>
        <v>3</v>
      </c>
      <c r="B7" s="29" t="str">
        <f>PROPONENTES!B11</f>
        <v>CORPORACION INSTITUTO DE ADMINISTRACION Y FINANZAS</v>
      </c>
      <c r="C7" s="45" t="str">
        <f>PROPONENTES!D11</f>
        <v>891.408.248-5</v>
      </c>
      <c r="D7" s="48">
        <f>PROPONENTES!H11</f>
        <v>4774976597</v>
      </c>
      <c r="E7" s="48">
        <f>PROPONENTES!I11</f>
        <v>7125807030</v>
      </c>
      <c r="F7" s="48">
        <f>PROPONENTES!J11</f>
        <v>1344136494</v>
      </c>
      <c r="G7" s="48">
        <f>PROPONENTES!K11</f>
        <v>2540232236</v>
      </c>
      <c r="H7" s="48">
        <f>PROPONENTES!L11</f>
        <v>4585574794</v>
      </c>
      <c r="I7" s="48">
        <f>PROPONENTES!M11</f>
        <v>2111579922</v>
      </c>
      <c r="J7" s="48">
        <f>PROPONENTES!N11</f>
        <v>88840526</v>
      </c>
      <c r="K7" s="51">
        <f t="shared" si="6"/>
        <v>0</v>
      </c>
      <c r="L7" s="51">
        <f t="shared" si="7"/>
        <v>3430840103</v>
      </c>
      <c r="M7" s="52">
        <v>1</v>
      </c>
      <c r="N7" s="49">
        <f>PROPONENTES!$B$4</f>
        <v>575150000</v>
      </c>
      <c r="O7" s="48">
        <f t="shared" si="0"/>
        <v>3.5524491882444194</v>
      </c>
      <c r="P7" s="50" t="str">
        <f t="shared" si="1"/>
        <v>HABILITADO</v>
      </c>
      <c r="Q7" s="54">
        <f t="shared" si="2"/>
        <v>0.35648344465482951</v>
      </c>
      <c r="R7" s="50" t="str">
        <f t="shared" si="3"/>
        <v>HABILITADO</v>
      </c>
      <c r="S7" s="53">
        <f t="shared" si="4"/>
        <v>23.768205987434158</v>
      </c>
      <c r="T7" s="50" t="str">
        <f t="shared" si="5"/>
        <v>HABILITADO</v>
      </c>
      <c r="U7" s="29" t="s">
        <v>69</v>
      </c>
      <c r="V7" s="166"/>
      <c r="W7" s="167"/>
      <c r="X7" s="167"/>
      <c r="Y7" s="167"/>
      <c r="Z7" s="167"/>
    </row>
    <row r="8" spans="1:26" ht="13.5">
      <c r="A8" s="30">
        <f>PROPONENTES!A12</f>
        <v>4</v>
      </c>
      <c r="B8" s="29" t="str">
        <f>PROPONENTES!B12</f>
        <v>FUNVIVIR ONG</v>
      </c>
      <c r="C8" s="45" t="str">
        <f>PROPONENTES!D12</f>
        <v>900.239.272-9</v>
      </c>
      <c r="D8" s="48">
        <f>PROPONENTES!H12</f>
        <v>189846304</v>
      </c>
      <c r="E8" s="48">
        <f>PROPONENTES!I12</f>
        <v>189846304</v>
      </c>
      <c r="F8" s="48">
        <f>PROPONENTES!J12</f>
        <v>52355193</v>
      </c>
      <c r="G8" s="48">
        <f>PROPONENTES!K12</f>
        <v>52355193</v>
      </c>
      <c r="H8" s="48">
        <f>PROPONENTES!L12</f>
        <v>137491111</v>
      </c>
      <c r="I8" s="48">
        <f>PROPONENTES!M12</f>
        <v>61602514</v>
      </c>
      <c r="J8" s="48">
        <f>PROPONENTES!N12</f>
        <v>209000</v>
      </c>
      <c r="K8" s="51">
        <f t="shared" si="6"/>
        <v>0</v>
      </c>
      <c r="L8" s="51">
        <f t="shared" si="7"/>
        <v>137491111</v>
      </c>
      <c r="M8" s="52">
        <v>1</v>
      </c>
      <c r="N8" s="49">
        <f>PROPONENTES!$B$4</f>
        <v>575150000</v>
      </c>
      <c r="O8" s="48">
        <f t="shared" si="0"/>
        <v>3.626121748801499</v>
      </c>
      <c r="P8" s="50" t="str">
        <f t="shared" si="1"/>
        <v>HABILITADO</v>
      </c>
      <c r="Q8" s="54">
        <f t="shared" si="2"/>
        <v>0.27577673042294254</v>
      </c>
      <c r="R8" s="50" t="str">
        <f t="shared" si="3"/>
        <v>HABILITADO</v>
      </c>
      <c r="S8" s="53">
        <f t="shared" si="4"/>
        <v>294.7488708133971</v>
      </c>
      <c r="T8" s="50" t="str">
        <f t="shared" si="5"/>
        <v>HABILITADO</v>
      </c>
      <c r="U8" s="29" t="s">
        <v>69</v>
      </c>
      <c r="V8" s="163"/>
      <c r="W8" s="164"/>
      <c r="X8" s="164"/>
      <c r="Y8" s="164"/>
      <c r="Z8" s="165"/>
    </row>
  </sheetData>
  <mergeCells count="29">
    <mergeCell ref="V8:Z8"/>
    <mergeCell ref="V7:Z7"/>
    <mergeCell ref="V6:Z6"/>
    <mergeCell ref="A1:N1"/>
    <mergeCell ref="O1:T1"/>
    <mergeCell ref="A2:A4"/>
    <mergeCell ref="B2:C2"/>
    <mergeCell ref="D2:D4"/>
    <mergeCell ref="E2:E4"/>
    <mergeCell ref="F2:F4"/>
    <mergeCell ref="S3:T3"/>
    <mergeCell ref="G2:G4"/>
    <mergeCell ref="H2:H4"/>
    <mergeCell ref="I2:I4"/>
    <mergeCell ref="J2:J4"/>
    <mergeCell ref="C3:C4"/>
    <mergeCell ref="B3:B4"/>
    <mergeCell ref="U2:U4"/>
    <mergeCell ref="V2:Z4"/>
    <mergeCell ref="K2:K4"/>
    <mergeCell ref="L2:L4"/>
    <mergeCell ref="V5:Z5"/>
    <mergeCell ref="M2:M4"/>
    <mergeCell ref="N2:N4"/>
    <mergeCell ref="O2:P2"/>
    <mergeCell ref="Q2:R2"/>
    <mergeCell ref="Q3:R3"/>
    <mergeCell ref="S2:T2"/>
    <mergeCell ref="O3:P3"/>
  </mergeCells>
  <conditionalFormatting sqref="P5:P8 R5:R8 T5:T8">
    <cfRule type="beginsWith" dxfId="26" priority="37" operator="beginsWith" text="N">
      <formula>LEFT((P5),LEN("N"))=("N")</formula>
    </cfRule>
    <cfRule type="notContainsText" dxfId="25" priority="38" operator="notContains" text="N">
      <formula>ISERROR(SEARCH(("N"),(P5)))</formula>
    </cfRule>
  </conditionalFormatting>
  <conditionalFormatting sqref="U5:U8">
    <cfRule type="cellIs" dxfId="24" priority="49" operator="equal">
      <formula>"No cumple"</formula>
    </cfRule>
    <cfRule type="cellIs" dxfId="23" priority="50" operator="equal">
      <formula>"Cumple"</formula>
    </cfRule>
    <cfRule type="cellIs" dxfId="22" priority="51" operator="equal">
      <formula>"No Cumple"</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'Hoja de formulas'!$G$10:$G$11</xm:f>
          </x14:formula1>
          <xm:sqref>U5:U8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8"/>
  <sheetViews>
    <sheetView showGridLines="0" zoomScaleNormal="100" workbookViewId="0">
      <selection activeCell="B5" sqref="B5"/>
    </sheetView>
  </sheetViews>
  <sheetFormatPr defaultColWidth="12.625" defaultRowHeight="15" customHeight="1"/>
  <cols>
    <col min="1" max="1" width="4.625" customWidth="1"/>
    <col min="2" max="2" width="38.125" customWidth="1"/>
    <col min="3" max="3" width="17.625" customWidth="1"/>
    <col min="4" max="5" width="16.5" bestFit="1" customWidth="1"/>
    <col min="6" max="6" width="15.625" bestFit="1" customWidth="1"/>
    <col min="7" max="7" width="16.5" bestFit="1" customWidth="1"/>
    <col min="8" max="8" width="16.125" bestFit="1" customWidth="1"/>
    <col min="9" max="9" width="21.625" bestFit="1" customWidth="1"/>
    <col min="10" max="11" width="13.875" customWidth="1"/>
    <col min="12" max="12" width="21.5" customWidth="1"/>
    <col min="13" max="13" width="14.375" hidden="1" customWidth="1"/>
    <col min="14" max="14" width="18" customWidth="1"/>
    <col min="15" max="18" width="17.125" customWidth="1"/>
    <col min="19" max="24" width="12.5" customWidth="1"/>
  </cols>
  <sheetData>
    <row r="1" spans="1:24" ht="19.5" customHeight="1">
      <c r="A1" s="168" t="s">
        <v>124</v>
      </c>
      <c r="B1" s="169"/>
      <c r="C1" s="169"/>
      <c r="D1" s="169"/>
      <c r="E1" s="169"/>
      <c r="F1" s="169"/>
      <c r="G1" s="169"/>
      <c r="H1" s="169"/>
      <c r="I1" s="169"/>
      <c r="J1" s="169"/>
      <c r="K1" s="169"/>
      <c r="L1" s="169"/>
      <c r="M1" s="169"/>
      <c r="N1" s="170"/>
      <c r="O1" s="171" t="s">
        <v>125</v>
      </c>
      <c r="P1" s="194"/>
      <c r="Q1" s="194"/>
      <c r="R1" s="194"/>
      <c r="S1" s="46"/>
      <c r="T1" s="46"/>
      <c r="U1" s="46"/>
      <c r="V1" s="46"/>
      <c r="W1" s="46"/>
      <c r="X1" s="46"/>
    </row>
    <row r="2" spans="1:24" ht="36" customHeight="1">
      <c r="A2" s="131" t="s">
        <v>7</v>
      </c>
      <c r="B2" s="134" t="s">
        <v>126</v>
      </c>
      <c r="C2" s="194"/>
      <c r="D2" s="159" t="s">
        <v>107</v>
      </c>
      <c r="E2" s="159" t="s">
        <v>108</v>
      </c>
      <c r="F2" s="159" t="s">
        <v>109</v>
      </c>
      <c r="G2" s="159" t="s">
        <v>110</v>
      </c>
      <c r="H2" s="159" t="s">
        <v>111</v>
      </c>
      <c r="I2" s="159" t="s">
        <v>112</v>
      </c>
      <c r="J2" s="159" t="s">
        <v>113</v>
      </c>
      <c r="K2" s="162" t="s">
        <v>114</v>
      </c>
      <c r="L2" s="162" t="s">
        <v>115</v>
      </c>
      <c r="M2" s="159" t="s">
        <v>116</v>
      </c>
      <c r="N2" s="135" t="s">
        <v>117</v>
      </c>
      <c r="O2" s="129" t="s">
        <v>127</v>
      </c>
      <c r="P2" s="194"/>
      <c r="Q2" s="129" t="s">
        <v>128</v>
      </c>
      <c r="R2" s="194"/>
      <c r="S2" s="157" t="s">
        <v>37</v>
      </c>
      <c r="T2" s="129" t="s">
        <v>66</v>
      </c>
      <c r="U2" s="194"/>
      <c r="V2" s="194"/>
      <c r="W2" s="194"/>
      <c r="X2" s="194"/>
    </row>
    <row r="3" spans="1:24" ht="15" customHeight="1">
      <c r="A3" s="194"/>
      <c r="B3" s="131" t="s">
        <v>38</v>
      </c>
      <c r="C3" s="131" t="s">
        <v>10</v>
      </c>
      <c r="D3" s="194"/>
      <c r="E3" s="194"/>
      <c r="F3" s="194"/>
      <c r="G3" s="194"/>
      <c r="H3" s="194"/>
      <c r="I3" s="194"/>
      <c r="J3" s="194"/>
      <c r="K3" s="194"/>
      <c r="L3" s="194"/>
      <c r="M3" s="194"/>
      <c r="N3" s="194"/>
      <c r="O3" s="161">
        <v>0.06</v>
      </c>
      <c r="P3" s="194"/>
      <c r="Q3" s="161">
        <v>0.06</v>
      </c>
      <c r="R3" s="194"/>
      <c r="S3" s="194"/>
      <c r="T3" s="194"/>
      <c r="U3" s="196"/>
      <c r="V3" s="196"/>
      <c r="W3" s="196"/>
      <c r="X3" s="194"/>
    </row>
    <row r="4" spans="1:24" ht="15" customHeight="1">
      <c r="A4" s="194"/>
      <c r="B4" s="194"/>
      <c r="C4" s="194"/>
      <c r="D4" s="194"/>
      <c r="E4" s="194"/>
      <c r="F4" s="194"/>
      <c r="G4" s="194"/>
      <c r="H4" s="194"/>
      <c r="I4" s="194"/>
      <c r="J4" s="194"/>
      <c r="K4" s="194"/>
      <c r="L4" s="194"/>
      <c r="M4" s="194"/>
      <c r="N4" s="194"/>
      <c r="O4" s="47" t="s">
        <v>121</v>
      </c>
      <c r="P4" s="47" t="s">
        <v>122</v>
      </c>
      <c r="Q4" s="47" t="s">
        <v>121</v>
      </c>
      <c r="R4" s="47" t="s">
        <v>122</v>
      </c>
      <c r="S4" s="194"/>
      <c r="T4" s="194"/>
      <c r="U4" s="194"/>
      <c r="V4" s="194"/>
      <c r="W4" s="194"/>
      <c r="X4" s="194"/>
    </row>
    <row r="5" spans="1:24" ht="23.25" customHeight="1">
      <c r="A5" s="30">
        <f>PROPONENTES!A9</f>
        <v>1</v>
      </c>
      <c r="B5" s="29" t="str">
        <f>PROPONENTES!B9</f>
        <v xml:space="preserve"> ADIFCOL</v>
      </c>
      <c r="C5" s="45" t="str">
        <f>PROPONENTES!D9</f>
        <v>900.216.251-5</v>
      </c>
      <c r="D5" s="48">
        <f>PROPONENTES!H9</f>
        <v>1438713437</v>
      </c>
      <c r="E5" s="48">
        <f>PROPONENTES!I9</f>
        <v>1522585274</v>
      </c>
      <c r="F5" s="48">
        <f>PROPONENTES!J9</f>
        <v>101454276</v>
      </c>
      <c r="G5" s="48">
        <f>PROPONENTES!K9</f>
        <v>101454276</v>
      </c>
      <c r="H5" s="48">
        <f>PROPONENTES!L9</f>
        <v>1421130998</v>
      </c>
      <c r="I5" s="48">
        <f>PROPONENTES!M9</f>
        <v>299047000</v>
      </c>
      <c r="J5" s="48">
        <f>PROPONENTES!N9</f>
        <v>6892000</v>
      </c>
      <c r="K5" s="91">
        <f t="shared" ref="K5:K8" si="0">+E5-G5-H5</f>
        <v>0</v>
      </c>
      <c r="L5" s="91">
        <f t="shared" ref="L5:L8" si="1">+D5-F5</f>
        <v>1337259161</v>
      </c>
      <c r="M5" s="52">
        <v>0</v>
      </c>
      <c r="N5" s="49">
        <f>PROPONENTES!$B$4</f>
        <v>575150000</v>
      </c>
      <c r="O5" s="48">
        <f t="shared" ref="O5:O8" si="2">+I5/H5</f>
        <v>0.21042887701475638</v>
      </c>
      <c r="P5" s="50" t="str">
        <f t="shared" ref="P5:P8" si="3">+IF(O5&gt;=$O$3,"HABILITADO","NO HABILITADO")</f>
        <v>HABILITADO</v>
      </c>
      <c r="Q5" s="53">
        <f t="shared" ref="Q5:Q8" si="4">+I5/E5</f>
        <v>0.19640739018470238</v>
      </c>
      <c r="R5" s="50" t="str">
        <f t="shared" ref="R5:R8" si="5">+IF(Q5&gt;=$Q$3,"HABILITADO","NO HABILITADO")</f>
        <v>HABILITADO</v>
      </c>
      <c r="S5" s="29" t="s">
        <v>69</v>
      </c>
      <c r="T5" s="158"/>
      <c r="U5" s="194"/>
      <c r="V5" s="194"/>
      <c r="W5" s="194"/>
      <c r="X5" s="194"/>
    </row>
    <row r="6" spans="1:24" ht="23.25" customHeight="1">
      <c r="A6" s="30">
        <f>PROPONENTES!A10</f>
        <v>2</v>
      </c>
      <c r="B6" s="29" t="str">
        <f>PROPONENTES!B10</f>
        <v>BONGA BUSTAMANTE S.A.S.</v>
      </c>
      <c r="C6" s="45" t="str">
        <f>PROPONENTES!D10</f>
        <v>800.181.439-7</v>
      </c>
      <c r="D6" s="48">
        <f>PROPONENTES!H10</f>
        <v>970980472</v>
      </c>
      <c r="E6" s="48">
        <f>PROPONENTES!I10</f>
        <v>1314480472</v>
      </c>
      <c r="F6" s="48">
        <f>PROPONENTES!J10</f>
        <v>275000000</v>
      </c>
      <c r="G6" s="48">
        <f>PROPONENTES!K10</f>
        <v>275000000</v>
      </c>
      <c r="H6" s="48">
        <f>PROPONENTES!L10</f>
        <v>1039480472</v>
      </c>
      <c r="I6" s="48">
        <f>PROPONENTES!M10</f>
        <v>209071321</v>
      </c>
      <c r="J6" s="48">
        <f>PROPONENTES!N10</f>
        <v>0</v>
      </c>
      <c r="K6" s="91">
        <f t="shared" si="0"/>
        <v>0</v>
      </c>
      <c r="L6" s="91">
        <f t="shared" si="1"/>
        <v>695980472</v>
      </c>
      <c r="M6" s="31" t="s">
        <v>129</v>
      </c>
      <c r="N6" s="49">
        <f>PROPONENTES!$B$4</f>
        <v>575150000</v>
      </c>
      <c r="O6" s="48">
        <f t="shared" si="2"/>
        <v>0.20113059035898848</v>
      </c>
      <c r="P6" s="50" t="str">
        <f t="shared" si="3"/>
        <v>HABILITADO</v>
      </c>
      <c r="Q6" s="53">
        <f t="shared" si="4"/>
        <v>0.15905243588890683</v>
      </c>
      <c r="R6" s="50" t="str">
        <f t="shared" si="5"/>
        <v>HABILITADO</v>
      </c>
      <c r="S6" s="29" t="s">
        <v>69</v>
      </c>
      <c r="T6" s="158"/>
      <c r="U6" s="194"/>
      <c r="V6" s="194"/>
      <c r="W6" s="194"/>
      <c r="X6" s="194"/>
    </row>
    <row r="7" spans="1:24" ht="36.950000000000003" customHeight="1">
      <c r="A7" s="30">
        <f>PROPONENTES!A11</f>
        <v>3</v>
      </c>
      <c r="B7" s="29" t="str">
        <f>PROPONENTES!B11</f>
        <v>CORPORACION INSTITUTO DE ADMINISTRACION Y FINANZAS</v>
      </c>
      <c r="C7" s="45" t="str">
        <f>PROPONENTES!D11</f>
        <v>891.408.248-5</v>
      </c>
      <c r="D7" s="48">
        <f>PROPONENTES!H11</f>
        <v>4774976597</v>
      </c>
      <c r="E7" s="48">
        <f>PROPONENTES!I11</f>
        <v>7125807030</v>
      </c>
      <c r="F7" s="48">
        <f>PROPONENTES!J11</f>
        <v>1344136494</v>
      </c>
      <c r="G7" s="48">
        <f>PROPONENTES!K11</f>
        <v>2540232236</v>
      </c>
      <c r="H7" s="48">
        <f>PROPONENTES!L11</f>
        <v>4585574794</v>
      </c>
      <c r="I7" s="48">
        <f>PROPONENTES!M11</f>
        <v>2111579922</v>
      </c>
      <c r="J7" s="48">
        <f>PROPONENTES!N11</f>
        <v>88840526</v>
      </c>
      <c r="K7" s="91">
        <f t="shared" si="0"/>
        <v>0</v>
      </c>
      <c r="L7" s="91">
        <f t="shared" si="1"/>
        <v>3430840103</v>
      </c>
      <c r="M7" s="52">
        <v>0.5</v>
      </c>
      <c r="N7" s="49">
        <f>PROPONENTES!$B$4</f>
        <v>575150000</v>
      </c>
      <c r="O7" s="48">
        <f t="shared" si="2"/>
        <v>0.46048314919274652</v>
      </c>
      <c r="P7" s="50" t="str">
        <f t="shared" si="3"/>
        <v>HABILITADO</v>
      </c>
      <c r="Q7" s="53">
        <f t="shared" si="4"/>
        <v>0.29632852996301251</v>
      </c>
      <c r="R7" s="50" t="str">
        <f t="shared" si="5"/>
        <v>HABILITADO</v>
      </c>
      <c r="S7" s="29" t="s">
        <v>69</v>
      </c>
      <c r="T7" s="166"/>
      <c r="U7" s="167"/>
      <c r="V7" s="167"/>
      <c r="W7" s="167"/>
      <c r="X7" s="167"/>
    </row>
    <row r="8" spans="1:24" ht="23.25" customHeight="1">
      <c r="A8" s="30">
        <f>PROPONENTES!A12</f>
        <v>4</v>
      </c>
      <c r="B8" s="29" t="str">
        <f>PROPONENTES!B12</f>
        <v>FUNVIVIR ONG</v>
      </c>
      <c r="C8" s="45" t="str">
        <f>PROPONENTES!D12</f>
        <v>900.239.272-9</v>
      </c>
      <c r="D8" s="48">
        <f>PROPONENTES!H12</f>
        <v>189846304</v>
      </c>
      <c r="E8" s="48">
        <f>PROPONENTES!I12</f>
        <v>189846304</v>
      </c>
      <c r="F8" s="48">
        <f>PROPONENTES!J12</f>
        <v>52355193</v>
      </c>
      <c r="G8" s="48">
        <f>PROPONENTES!K12</f>
        <v>52355193</v>
      </c>
      <c r="H8" s="48">
        <f>PROPONENTES!L12</f>
        <v>137491111</v>
      </c>
      <c r="I8" s="48">
        <f>PROPONENTES!M12</f>
        <v>61602514</v>
      </c>
      <c r="J8" s="48">
        <f>PROPONENTES!N12</f>
        <v>209000</v>
      </c>
      <c r="K8" s="91">
        <f t="shared" si="0"/>
        <v>0</v>
      </c>
      <c r="L8" s="91">
        <f t="shared" si="1"/>
        <v>137491111</v>
      </c>
      <c r="M8" s="52">
        <v>0</v>
      </c>
      <c r="N8" s="49">
        <f>PROPONENTES!$B$4</f>
        <v>575150000</v>
      </c>
      <c r="O8" s="48">
        <f t="shared" si="2"/>
        <v>0.44804724866904305</v>
      </c>
      <c r="P8" s="50" t="str">
        <f t="shared" si="3"/>
        <v>HABILITADO</v>
      </c>
      <c r="Q8" s="53">
        <f t="shared" si="4"/>
        <v>0.32448624335609927</v>
      </c>
      <c r="R8" s="50" t="str">
        <f t="shared" si="5"/>
        <v>HABILITADO</v>
      </c>
      <c r="S8" s="29" t="s">
        <v>69</v>
      </c>
      <c r="T8" s="158"/>
      <c r="U8" s="194"/>
      <c r="V8" s="194"/>
      <c r="W8" s="194"/>
      <c r="X8" s="194"/>
    </row>
  </sheetData>
  <mergeCells count="27">
    <mergeCell ref="O3:P3"/>
    <mergeCell ref="Q3:R3"/>
    <mergeCell ref="M2:M4"/>
    <mergeCell ref="N2:N4"/>
    <mergeCell ref="Q2:R2"/>
    <mergeCell ref="T8:X8"/>
    <mergeCell ref="S2:S4"/>
    <mergeCell ref="T2:X4"/>
    <mergeCell ref="T5:X5"/>
    <mergeCell ref="T6:X6"/>
    <mergeCell ref="T7:X7"/>
    <mergeCell ref="B3:B4"/>
    <mergeCell ref="A1:N1"/>
    <mergeCell ref="O1:R1"/>
    <mergeCell ref="A2:A4"/>
    <mergeCell ref="B2:C2"/>
    <mergeCell ref="D2:D4"/>
    <mergeCell ref="E2:E4"/>
    <mergeCell ref="F2:F4"/>
    <mergeCell ref="G2:G4"/>
    <mergeCell ref="H2:H4"/>
    <mergeCell ref="I2:I4"/>
    <mergeCell ref="J2:J4"/>
    <mergeCell ref="K2:K4"/>
    <mergeCell ref="L2:L4"/>
    <mergeCell ref="O2:P2"/>
    <mergeCell ref="C3:C4"/>
  </mergeCells>
  <conditionalFormatting sqref="P5:P8">
    <cfRule type="beginsWith" dxfId="21" priority="33" operator="beginsWith" text="N">
      <formula>LEFT((P5),LEN("N"))=("N")</formula>
    </cfRule>
    <cfRule type="notContainsText" dxfId="20" priority="34" operator="notContains" text="N">
      <formula>ISERROR(SEARCH(("N"),(P5)))</formula>
    </cfRule>
  </conditionalFormatting>
  <conditionalFormatting sqref="R5:R8">
    <cfRule type="notContainsText" dxfId="19" priority="36" operator="notContains" text="N">
      <formula>ISERROR(SEARCH(("N"),(R5)))</formula>
    </cfRule>
    <cfRule type="beginsWith" dxfId="18" priority="35" operator="beginsWith" text="N">
      <formula>LEFT((R5),LEN("N"))=("N")</formula>
    </cfRule>
  </conditionalFormatting>
  <conditionalFormatting sqref="S5:S8">
    <cfRule type="cellIs" dxfId="17" priority="24" operator="equal">
      <formula>"No Cumple"</formula>
    </cfRule>
    <cfRule type="cellIs" dxfId="16" priority="23" operator="equal">
      <formula>"Cumple"</formula>
    </cfRule>
    <cfRule type="cellIs" dxfId="15" priority="22" operator="equal">
      <formula>"No cumple"</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'Hoja de formulas'!$G$10:$G$11</xm:f>
          </x14:formula1>
          <xm:sqref>S5:S8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8"/>
  <sheetViews>
    <sheetView zoomScale="90" zoomScaleNormal="90" workbookViewId="0">
      <selection activeCell="G27" sqref="G27"/>
    </sheetView>
  </sheetViews>
  <sheetFormatPr defaultColWidth="12.625" defaultRowHeight="15" customHeight="1"/>
  <cols>
    <col min="1" max="1" width="4.625" customWidth="1"/>
    <col min="2" max="2" width="35" customWidth="1"/>
    <col min="3" max="3" width="16.5" customWidth="1"/>
    <col min="4" max="4" width="18.875" customWidth="1"/>
    <col min="5" max="5" width="20.625" customWidth="1"/>
    <col min="6" max="6" width="17.125" customWidth="1"/>
    <col min="7" max="7" width="16.625" customWidth="1"/>
    <col min="8" max="12" width="12.5" customWidth="1"/>
  </cols>
  <sheetData>
    <row r="1" spans="1:12" ht="19.5" customHeight="1">
      <c r="A1" s="168" t="s">
        <v>130</v>
      </c>
      <c r="B1" s="169"/>
      <c r="C1" s="169"/>
      <c r="D1" s="169"/>
      <c r="E1" s="169"/>
      <c r="F1" s="169"/>
      <c r="G1" s="169"/>
      <c r="H1" s="169"/>
      <c r="I1" s="169"/>
      <c r="J1" s="169"/>
      <c r="K1" s="169"/>
      <c r="L1" s="170"/>
    </row>
    <row r="2" spans="1:12" ht="36" customHeight="1">
      <c r="A2" s="131" t="s">
        <v>7</v>
      </c>
      <c r="B2" s="134" t="s">
        <v>131</v>
      </c>
      <c r="C2" s="194"/>
      <c r="D2" s="159" t="s">
        <v>115</v>
      </c>
      <c r="E2" s="135" t="s">
        <v>117</v>
      </c>
      <c r="F2" s="172" t="s">
        <v>122</v>
      </c>
      <c r="G2" s="157" t="s">
        <v>37</v>
      </c>
      <c r="H2" s="129" t="s">
        <v>66</v>
      </c>
      <c r="I2" s="194"/>
      <c r="J2" s="194"/>
      <c r="K2" s="194"/>
      <c r="L2" s="194"/>
    </row>
    <row r="3" spans="1:12" ht="15" customHeight="1">
      <c r="A3" s="194"/>
      <c r="B3" s="131" t="s">
        <v>38</v>
      </c>
      <c r="C3" s="131" t="s">
        <v>10</v>
      </c>
      <c r="D3" s="194"/>
      <c r="E3" s="194"/>
      <c r="F3" s="194"/>
      <c r="G3" s="194"/>
      <c r="H3" s="194"/>
      <c r="I3" s="196"/>
      <c r="J3" s="196"/>
      <c r="K3" s="196"/>
      <c r="L3" s="194"/>
    </row>
    <row r="4" spans="1:12" ht="15" customHeight="1">
      <c r="A4" s="194"/>
      <c r="B4" s="194"/>
      <c r="C4" s="194"/>
      <c r="D4" s="194"/>
      <c r="E4" s="194"/>
      <c r="F4" s="194"/>
      <c r="G4" s="194"/>
      <c r="H4" s="194"/>
      <c r="I4" s="194"/>
      <c r="J4" s="194"/>
      <c r="K4" s="194"/>
      <c r="L4" s="194"/>
    </row>
    <row r="5" spans="1:12" ht="13.5">
      <c r="A5" s="30">
        <f>'3. FINANCIERA'!A5</f>
        <v>1</v>
      </c>
      <c r="B5" s="29" t="str">
        <f>'3. FINANCIERA'!B5</f>
        <v xml:space="preserve"> ADIFCOL</v>
      </c>
      <c r="C5" s="45" t="str">
        <f>'3. FINANCIERA'!C5</f>
        <v>900.216.251-5</v>
      </c>
      <c r="D5" s="48">
        <f>'4. CAPACIDAD ORGANIZACIONAL'!L5</f>
        <v>1337259161</v>
      </c>
      <c r="E5" s="49">
        <f>80%*PROPONENTES!$B$4</f>
        <v>460120000</v>
      </c>
      <c r="F5" s="50" t="str">
        <f t="shared" ref="F5:F10" si="0">+IF(D5&gt;=E5,"HABILITADO","NO HABILITADO")</f>
        <v>HABILITADO</v>
      </c>
      <c r="G5" s="29" t="s">
        <v>69</v>
      </c>
      <c r="H5" s="158"/>
      <c r="I5" s="194"/>
      <c r="J5" s="194"/>
      <c r="K5" s="194"/>
      <c r="L5" s="194"/>
    </row>
    <row r="6" spans="1:12" ht="13.5">
      <c r="A6" s="30">
        <f>'3. FINANCIERA'!A6</f>
        <v>2</v>
      </c>
      <c r="B6" s="29" t="str">
        <f>'3. FINANCIERA'!B6</f>
        <v>BONGA BUSTAMANTE S.A.S.</v>
      </c>
      <c r="C6" s="45" t="str">
        <f>'3. FINANCIERA'!C6</f>
        <v>800.181.439-7</v>
      </c>
      <c r="D6" s="48">
        <f>'4. CAPACIDAD ORGANIZACIONAL'!L6</f>
        <v>695980472</v>
      </c>
      <c r="E6" s="49">
        <f>80%*PROPONENTES!$B$4</f>
        <v>460120000</v>
      </c>
      <c r="F6" s="50" t="str">
        <f t="shared" si="0"/>
        <v>HABILITADO</v>
      </c>
      <c r="G6" s="29" t="s">
        <v>69</v>
      </c>
      <c r="H6" s="158"/>
      <c r="I6" s="194"/>
      <c r="J6" s="194"/>
      <c r="K6" s="194"/>
      <c r="L6" s="194"/>
    </row>
    <row r="7" spans="1:12" ht="24">
      <c r="A7" s="30">
        <f>'3. FINANCIERA'!A7</f>
        <v>3</v>
      </c>
      <c r="B7" s="29" t="str">
        <f>'3. FINANCIERA'!B7</f>
        <v>CORPORACION INSTITUTO DE ADMINISTRACION Y FINANZAS</v>
      </c>
      <c r="C7" s="45" t="str">
        <f>'3. FINANCIERA'!C7</f>
        <v>891.408.248-5</v>
      </c>
      <c r="D7" s="48">
        <f>'4. CAPACIDAD ORGANIZACIONAL'!L7</f>
        <v>3430840103</v>
      </c>
      <c r="E7" s="49">
        <f>80%*PROPONENTES!$B$4</f>
        <v>460120000</v>
      </c>
      <c r="F7" s="50" t="str">
        <f t="shared" si="0"/>
        <v>HABILITADO</v>
      </c>
      <c r="G7" s="29" t="s">
        <v>69</v>
      </c>
      <c r="H7" s="166"/>
      <c r="I7" s="167"/>
      <c r="J7" s="167"/>
      <c r="K7" s="167"/>
      <c r="L7" s="167"/>
    </row>
    <row r="8" spans="1:12" ht="13.5">
      <c r="A8" s="30">
        <f>'3. FINANCIERA'!A8</f>
        <v>4</v>
      </c>
      <c r="B8" s="29" t="str">
        <f>'3. FINANCIERA'!B8</f>
        <v>FUNVIVIR ONG</v>
      </c>
      <c r="C8" s="45" t="str">
        <f>'3. FINANCIERA'!C8</f>
        <v>900.239.272-9</v>
      </c>
      <c r="D8" s="48">
        <f>'4. CAPACIDAD ORGANIZACIONAL'!L8</f>
        <v>137491111</v>
      </c>
      <c r="E8" s="49">
        <f>80%*PROPONENTES!$B$4</f>
        <v>460120000</v>
      </c>
      <c r="F8" s="50" t="str">
        <f t="shared" si="0"/>
        <v>NO HABILITADO</v>
      </c>
      <c r="G8" s="29" t="s">
        <v>69</v>
      </c>
      <c r="H8" s="158"/>
      <c r="I8" s="194"/>
      <c r="J8" s="194"/>
      <c r="K8" s="194"/>
      <c r="L8" s="194"/>
    </row>
    <row r="9" spans="1:12" ht="13.5">
      <c r="A9" s="30" t="e">
        <f>'3. FINANCIERA'!#REF!</f>
        <v>#REF!</v>
      </c>
      <c r="B9" s="29" t="e">
        <f>'3. FINANCIERA'!#REF!</f>
        <v>#REF!</v>
      </c>
      <c r="C9" s="45" t="e">
        <f>'3. FINANCIERA'!#REF!</f>
        <v>#REF!</v>
      </c>
      <c r="D9" s="48" t="e">
        <f>'4. CAPACIDAD ORGANIZACIONAL'!#REF!</f>
        <v>#REF!</v>
      </c>
      <c r="E9" s="49">
        <f>80%*PROPONENTES!$B$4</f>
        <v>460120000</v>
      </c>
      <c r="F9" s="50" t="e">
        <f t="shared" si="0"/>
        <v>#REF!</v>
      </c>
      <c r="G9" s="29" t="s">
        <v>69</v>
      </c>
      <c r="H9" s="158"/>
      <c r="I9" s="194"/>
      <c r="J9" s="194"/>
      <c r="K9" s="194"/>
      <c r="L9" s="194"/>
    </row>
    <row r="10" spans="1:12" ht="13.5">
      <c r="A10" s="30" t="e">
        <f>'3. FINANCIERA'!#REF!</f>
        <v>#REF!</v>
      </c>
      <c r="B10" s="29" t="e">
        <f>'3. FINANCIERA'!#REF!</f>
        <v>#REF!</v>
      </c>
      <c r="C10" s="45" t="e">
        <f>'3. FINANCIERA'!#REF!</f>
        <v>#REF!</v>
      </c>
      <c r="D10" s="48" t="e">
        <f>'4. CAPACIDAD ORGANIZACIONAL'!#REF!</f>
        <v>#REF!</v>
      </c>
      <c r="E10" s="49">
        <f>80%*PROPONENTES!$B$4</f>
        <v>460120000</v>
      </c>
      <c r="F10" s="50" t="e">
        <f t="shared" si="0"/>
        <v>#REF!</v>
      </c>
      <c r="G10" s="29" t="s">
        <v>69</v>
      </c>
      <c r="H10" s="163"/>
      <c r="I10" s="164"/>
      <c r="J10" s="164"/>
      <c r="K10" s="164"/>
      <c r="L10" s="165"/>
    </row>
    <row r="11" spans="1:12" ht="15.75" customHeight="1">
      <c r="A11" s="30" t="e">
        <f>'3. FINANCIERA'!#REF!</f>
        <v>#REF!</v>
      </c>
      <c r="B11" s="29" t="e">
        <f>'3. FINANCIERA'!#REF!</f>
        <v>#REF!</v>
      </c>
      <c r="C11" s="45" t="e">
        <f>'3. FINANCIERA'!#REF!</f>
        <v>#REF!</v>
      </c>
      <c r="D11" s="48" t="e">
        <f>'4. CAPACIDAD ORGANIZACIONAL'!#REF!</f>
        <v>#REF!</v>
      </c>
      <c r="E11" s="49">
        <f>80%*PROPONENTES!$B$4</f>
        <v>460120000</v>
      </c>
      <c r="F11" s="50" t="e">
        <f t="shared" ref="F11:F18" si="1">+IF(D11&gt;=E11,"HABILITADO","NO HABILITADO")</f>
        <v>#REF!</v>
      </c>
      <c r="G11" s="29" t="s">
        <v>69</v>
      </c>
      <c r="H11" s="163"/>
      <c r="I11" s="164"/>
      <c r="J11" s="164"/>
      <c r="K11" s="164"/>
      <c r="L11" s="165"/>
    </row>
    <row r="12" spans="1:12" ht="15.75" customHeight="1">
      <c r="A12" s="30" t="e">
        <f>'3. FINANCIERA'!#REF!</f>
        <v>#REF!</v>
      </c>
      <c r="B12" s="29" t="e">
        <f>'3. FINANCIERA'!#REF!</f>
        <v>#REF!</v>
      </c>
      <c r="C12" s="45" t="e">
        <f>'3. FINANCIERA'!#REF!</f>
        <v>#REF!</v>
      </c>
      <c r="D12" s="48" t="e">
        <f>'4. CAPACIDAD ORGANIZACIONAL'!#REF!</f>
        <v>#REF!</v>
      </c>
      <c r="E12" s="49">
        <f>80%*PROPONENTES!$B$4</f>
        <v>460120000</v>
      </c>
      <c r="F12" s="50" t="e">
        <f t="shared" si="1"/>
        <v>#REF!</v>
      </c>
      <c r="G12" s="29" t="s">
        <v>69</v>
      </c>
      <c r="H12" s="163"/>
      <c r="I12" s="164"/>
      <c r="J12" s="164"/>
      <c r="K12" s="164"/>
      <c r="L12" s="165"/>
    </row>
    <row r="13" spans="1:12" ht="15.75" customHeight="1">
      <c r="A13" s="30" t="e">
        <f>'3. FINANCIERA'!#REF!</f>
        <v>#REF!</v>
      </c>
      <c r="B13" s="29" t="e">
        <f>'3. FINANCIERA'!#REF!</f>
        <v>#REF!</v>
      </c>
      <c r="C13" s="45" t="e">
        <f>'3. FINANCIERA'!#REF!</f>
        <v>#REF!</v>
      </c>
      <c r="D13" s="48" t="e">
        <f>'4. CAPACIDAD ORGANIZACIONAL'!#REF!</f>
        <v>#REF!</v>
      </c>
      <c r="E13" s="49">
        <f>80%*PROPONENTES!$B$4</f>
        <v>460120000</v>
      </c>
      <c r="F13" s="50" t="e">
        <f t="shared" si="1"/>
        <v>#REF!</v>
      </c>
      <c r="G13" s="29" t="s">
        <v>69</v>
      </c>
      <c r="H13" s="163"/>
      <c r="I13" s="164"/>
      <c r="J13" s="164"/>
      <c r="K13" s="164"/>
      <c r="L13" s="165"/>
    </row>
    <row r="14" spans="1:12" ht="15.75" customHeight="1">
      <c r="A14" s="30" t="e">
        <f>'3. FINANCIERA'!#REF!</f>
        <v>#REF!</v>
      </c>
      <c r="B14" s="29" t="e">
        <f>'3. FINANCIERA'!#REF!</f>
        <v>#REF!</v>
      </c>
      <c r="C14" s="45" t="e">
        <f>'3. FINANCIERA'!#REF!</f>
        <v>#REF!</v>
      </c>
      <c r="D14" s="48" t="e">
        <f>'4. CAPACIDAD ORGANIZACIONAL'!#REF!</f>
        <v>#REF!</v>
      </c>
      <c r="E14" s="49">
        <f>80%*PROPONENTES!$B$4</f>
        <v>460120000</v>
      </c>
      <c r="F14" s="50" t="e">
        <f t="shared" si="1"/>
        <v>#REF!</v>
      </c>
      <c r="G14" s="29" t="s">
        <v>69</v>
      </c>
      <c r="H14" s="163"/>
      <c r="I14" s="164"/>
      <c r="J14" s="164"/>
      <c r="K14" s="164"/>
      <c r="L14" s="165"/>
    </row>
    <row r="15" spans="1:12" ht="15.75" customHeight="1">
      <c r="A15" s="30" t="e">
        <f>'3. FINANCIERA'!#REF!</f>
        <v>#REF!</v>
      </c>
      <c r="B15" s="29" t="e">
        <f>'3. FINANCIERA'!#REF!</f>
        <v>#REF!</v>
      </c>
      <c r="C15" s="45" t="e">
        <f>'3. FINANCIERA'!#REF!</f>
        <v>#REF!</v>
      </c>
      <c r="D15" s="48" t="e">
        <f>'4. CAPACIDAD ORGANIZACIONAL'!#REF!</f>
        <v>#REF!</v>
      </c>
      <c r="E15" s="49">
        <f>80%*PROPONENTES!$B$4</f>
        <v>460120000</v>
      </c>
      <c r="F15" s="50" t="e">
        <f t="shared" si="1"/>
        <v>#REF!</v>
      </c>
      <c r="G15" s="29" t="s">
        <v>69</v>
      </c>
      <c r="H15" s="163"/>
      <c r="I15" s="164"/>
      <c r="J15" s="164"/>
      <c r="K15" s="164"/>
      <c r="L15" s="165"/>
    </row>
    <row r="16" spans="1:12" ht="15.75" customHeight="1">
      <c r="A16" s="30" t="e">
        <f>'3. FINANCIERA'!#REF!</f>
        <v>#REF!</v>
      </c>
      <c r="B16" s="29" t="e">
        <f>'3. FINANCIERA'!#REF!</f>
        <v>#REF!</v>
      </c>
      <c r="C16" s="45" t="e">
        <f>'3. FINANCIERA'!#REF!</f>
        <v>#REF!</v>
      </c>
      <c r="D16" s="48" t="e">
        <f>'4. CAPACIDAD ORGANIZACIONAL'!#REF!</f>
        <v>#REF!</v>
      </c>
      <c r="E16" s="49">
        <f>80%*PROPONENTES!$B$4</f>
        <v>460120000</v>
      </c>
      <c r="F16" s="50" t="e">
        <f t="shared" si="1"/>
        <v>#REF!</v>
      </c>
      <c r="G16" s="29" t="s">
        <v>69</v>
      </c>
      <c r="H16" s="163"/>
      <c r="I16" s="164"/>
      <c r="J16" s="164"/>
      <c r="K16" s="164"/>
      <c r="L16" s="165"/>
    </row>
    <row r="17" spans="1:12" ht="15.75" customHeight="1">
      <c r="A17" s="30" t="e">
        <f>'3. FINANCIERA'!#REF!</f>
        <v>#REF!</v>
      </c>
      <c r="B17" s="29" t="e">
        <f>'3. FINANCIERA'!#REF!</f>
        <v>#REF!</v>
      </c>
      <c r="C17" s="45" t="e">
        <f>'3. FINANCIERA'!#REF!</f>
        <v>#REF!</v>
      </c>
      <c r="D17" s="48" t="e">
        <f>'4. CAPACIDAD ORGANIZACIONAL'!#REF!</f>
        <v>#REF!</v>
      </c>
      <c r="E17" s="49">
        <f>80%*PROPONENTES!$B$4</f>
        <v>460120000</v>
      </c>
      <c r="F17" s="50" t="e">
        <f t="shared" si="1"/>
        <v>#REF!</v>
      </c>
      <c r="G17" s="29" t="s">
        <v>69</v>
      </c>
      <c r="H17" s="163"/>
      <c r="I17" s="164"/>
      <c r="J17" s="164"/>
      <c r="K17" s="164"/>
      <c r="L17" s="165"/>
    </row>
    <row r="18" spans="1:12" ht="15.75" customHeight="1">
      <c r="A18" s="30" t="e">
        <f>'3. FINANCIERA'!#REF!</f>
        <v>#REF!</v>
      </c>
      <c r="B18" s="29" t="e">
        <f>'3. FINANCIERA'!#REF!</f>
        <v>#REF!</v>
      </c>
      <c r="C18" s="45" t="e">
        <f>'3. FINANCIERA'!#REF!</f>
        <v>#REF!</v>
      </c>
      <c r="D18" s="48" t="e">
        <f>'4. CAPACIDAD ORGANIZACIONAL'!#REF!</f>
        <v>#REF!</v>
      </c>
      <c r="E18" s="49">
        <f>80%*PROPONENTES!$B$4</f>
        <v>460120000</v>
      </c>
      <c r="F18" s="50" t="e">
        <f t="shared" si="1"/>
        <v>#REF!</v>
      </c>
      <c r="G18" s="29" t="s">
        <v>69</v>
      </c>
      <c r="H18" s="163"/>
      <c r="I18" s="164"/>
      <c r="J18" s="164"/>
      <c r="K18" s="164"/>
      <c r="L18" s="165"/>
    </row>
  </sheetData>
  <mergeCells count="24">
    <mergeCell ref="H16:L16"/>
    <mergeCell ref="H17:L17"/>
    <mergeCell ref="H18:L18"/>
    <mergeCell ref="H11:L11"/>
    <mergeCell ref="H12:L12"/>
    <mergeCell ref="H13:L13"/>
    <mergeCell ref="H14:L14"/>
    <mergeCell ref="H15:L15"/>
    <mergeCell ref="E2:E4"/>
    <mergeCell ref="F2:F4"/>
    <mergeCell ref="C3:C4"/>
    <mergeCell ref="H10:L10"/>
    <mergeCell ref="A1:L1"/>
    <mergeCell ref="A2:A4"/>
    <mergeCell ref="B3:B4"/>
    <mergeCell ref="G2:G4"/>
    <mergeCell ref="H2:L4"/>
    <mergeCell ref="H5:L5"/>
    <mergeCell ref="H6:L6"/>
    <mergeCell ref="H7:L7"/>
    <mergeCell ref="H8:L8"/>
    <mergeCell ref="H9:L9"/>
    <mergeCell ref="B2:C2"/>
    <mergeCell ref="D2:D4"/>
  </mergeCells>
  <conditionalFormatting sqref="F5:F18">
    <cfRule type="notContainsText" dxfId="14" priority="10" operator="notContains" text="N">
      <formula>ISERROR(SEARCH(("N"),(F5)))</formula>
    </cfRule>
    <cfRule type="cellIs" dxfId="13" priority="12" operator="equal">
      <formula>"Cumple"</formula>
    </cfRule>
    <cfRule type="cellIs" dxfId="12" priority="11" operator="equal">
      <formula>"No Cumple"</formula>
    </cfRule>
    <cfRule type="beginsWith" dxfId="11" priority="9" operator="beginsWith" text="N">
      <formula>LEFT((F5),LEN("N"))=("N")</formula>
    </cfRule>
    <cfRule type="cellIs" dxfId="10" priority="13" operator="equal">
      <formula>"No cumple"</formula>
    </cfRule>
  </conditionalFormatting>
  <conditionalFormatting sqref="G5:G18">
    <cfRule type="cellIs" dxfId="9" priority="3" operator="equal">
      <formula>"No Cumple"</formula>
    </cfRule>
    <cfRule type="cellIs" dxfId="8" priority="2" operator="equal">
      <formula>"Cumple"</formula>
    </cfRule>
    <cfRule type="cellIs" dxfId="7" priority="1"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600-000000000000}">
          <x14:formula1>
            <xm:f>'Hoja de formulas'!$G$10:$G$11</xm:f>
          </x14:formula1>
          <xm:sqref>G5:G18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38"/>
  <sheetViews>
    <sheetView workbookViewId="0"/>
  </sheetViews>
  <sheetFormatPr defaultColWidth="12.625" defaultRowHeight="15" customHeight="1"/>
  <cols>
    <col min="1" max="1" width="11.125" customWidth="1"/>
    <col min="2" max="2" width="13.125" customWidth="1"/>
    <col min="3" max="3" width="11.625" customWidth="1"/>
    <col min="4" max="4" width="10" customWidth="1"/>
    <col min="5" max="5" width="12" customWidth="1"/>
    <col min="6" max="6" width="10.875" customWidth="1"/>
    <col min="7" max="7" width="10.125" customWidth="1"/>
    <col min="8" max="26" width="9.375" customWidth="1"/>
  </cols>
  <sheetData>
    <row r="1" spans="1:17">
      <c r="A1" s="22" t="s">
        <v>132</v>
      </c>
      <c r="B1" s="22"/>
      <c r="C1" s="22"/>
      <c r="D1" s="22"/>
      <c r="E1" s="22"/>
      <c r="F1" s="22"/>
    </row>
    <row r="2" spans="1:17" ht="282.75">
      <c r="A2" s="23" t="s">
        <v>133</v>
      </c>
      <c r="B2" s="23" t="s">
        <v>134</v>
      </c>
      <c r="C2" s="23" t="s">
        <v>135</v>
      </c>
      <c r="D2" s="23" t="s">
        <v>136</v>
      </c>
      <c r="E2" s="23" t="s">
        <v>137</v>
      </c>
      <c r="F2" s="23" t="s">
        <v>138</v>
      </c>
      <c r="G2" s="23" t="s">
        <v>139</v>
      </c>
      <c r="H2" s="23" t="s">
        <v>140</v>
      </c>
      <c r="I2" s="23" t="s">
        <v>141</v>
      </c>
      <c r="J2" s="23" t="s">
        <v>142</v>
      </c>
      <c r="K2" s="23" t="s">
        <v>143</v>
      </c>
      <c r="L2" s="23" t="s">
        <v>144</v>
      </c>
      <c r="M2" s="23" t="s">
        <v>145</v>
      </c>
      <c r="N2" s="23" t="s">
        <v>146</v>
      </c>
      <c r="O2" s="23" t="s">
        <v>147</v>
      </c>
      <c r="P2" s="23" t="s">
        <v>148</v>
      </c>
      <c r="Q2" s="23" t="s">
        <v>149</v>
      </c>
    </row>
    <row r="3" spans="1:17">
      <c r="A3" s="24" t="s">
        <v>67</v>
      </c>
      <c r="B3" s="24" t="s">
        <v>67</v>
      </c>
      <c r="C3" s="24" t="s">
        <v>67</v>
      </c>
      <c r="D3" s="24" t="s">
        <v>67</v>
      </c>
      <c r="E3" s="24" t="s">
        <v>67</v>
      </c>
      <c r="F3" s="24" t="s">
        <v>67</v>
      </c>
      <c r="G3" s="24" t="s">
        <v>67</v>
      </c>
      <c r="H3" s="24" t="s">
        <v>67</v>
      </c>
      <c r="I3" s="24" t="s">
        <v>67</v>
      </c>
      <c r="J3" s="24" t="s">
        <v>67</v>
      </c>
      <c r="K3" s="24" t="s">
        <v>67</v>
      </c>
      <c r="L3" s="24" t="s">
        <v>67</v>
      </c>
      <c r="M3" s="24" t="s">
        <v>67</v>
      </c>
      <c r="N3" s="24" t="s">
        <v>67</v>
      </c>
      <c r="O3" s="24" t="s">
        <v>67</v>
      </c>
      <c r="P3" s="24" t="s">
        <v>67</v>
      </c>
      <c r="Q3" s="24" t="s">
        <v>67</v>
      </c>
    </row>
    <row r="4" spans="1:17">
      <c r="A4" s="24" t="s">
        <v>90</v>
      </c>
      <c r="B4" s="24" t="s">
        <v>90</v>
      </c>
      <c r="C4" s="24" t="s">
        <v>90</v>
      </c>
      <c r="D4" s="24" t="s">
        <v>90</v>
      </c>
      <c r="E4" s="24" t="s">
        <v>90</v>
      </c>
      <c r="F4" s="24" t="s">
        <v>90</v>
      </c>
      <c r="G4" s="24" t="s">
        <v>90</v>
      </c>
      <c r="H4" s="24" t="s">
        <v>90</v>
      </c>
      <c r="I4" s="24" t="s">
        <v>90</v>
      </c>
      <c r="J4" s="24" t="s">
        <v>90</v>
      </c>
      <c r="K4" s="24" t="s">
        <v>90</v>
      </c>
      <c r="L4" s="24" t="s">
        <v>90</v>
      </c>
      <c r="M4" s="24" t="s">
        <v>90</v>
      </c>
      <c r="N4" s="24" t="s">
        <v>90</v>
      </c>
      <c r="O4" s="24" t="s">
        <v>90</v>
      </c>
      <c r="P4" s="24" t="s">
        <v>90</v>
      </c>
      <c r="Q4" s="24" t="s">
        <v>90</v>
      </c>
    </row>
    <row r="5" spans="1:17">
      <c r="A5" s="24" t="s">
        <v>68</v>
      </c>
      <c r="B5" s="24" t="s">
        <v>68</v>
      </c>
      <c r="C5" s="24" t="s">
        <v>68</v>
      </c>
      <c r="D5" s="24" t="s">
        <v>68</v>
      </c>
      <c r="E5" s="24" t="s">
        <v>68</v>
      </c>
      <c r="F5" s="24" t="s">
        <v>68</v>
      </c>
      <c r="G5" s="24" t="s">
        <v>68</v>
      </c>
      <c r="H5" s="24" t="s">
        <v>68</v>
      </c>
      <c r="I5" s="24" t="s">
        <v>68</v>
      </c>
      <c r="J5" s="24" t="s">
        <v>68</v>
      </c>
      <c r="K5" s="24" t="s">
        <v>68</v>
      </c>
      <c r="L5" s="24" t="s">
        <v>68</v>
      </c>
      <c r="M5" s="24" t="s">
        <v>68</v>
      </c>
      <c r="N5" s="24" t="s">
        <v>68</v>
      </c>
      <c r="O5" s="24" t="s">
        <v>68</v>
      </c>
      <c r="P5" s="24" t="s">
        <v>68</v>
      </c>
      <c r="Q5" s="24" t="s">
        <v>68</v>
      </c>
    </row>
    <row r="6" spans="1:17">
      <c r="A6" s="22"/>
      <c r="B6" s="22"/>
      <c r="C6" s="22"/>
      <c r="D6" s="22"/>
      <c r="E6" s="22"/>
      <c r="F6" s="22"/>
    </row>
    <row r="7" spans="1:17">
      <c r="A7" s="22"/>
      <c r="B7" s="22"/>
      <c r="C7" s="22"/>
      <c r="D7" s="22"/>
      <c r="E7" s="22"/>
      <c r="F7" s="22"/>
    </row>
    <row r="8" spans="1:17">
      <c r="A8" s="173" t="s">
        <v>150</v>
      </c>
      <c r="B8" s="197"/>
      <c r="C8" s="197"/>
      <c r="D8" s="197"/>
      <c r="E8" s="197"/>
      <c r="F8" s="197"/>
    </row>
    <row r="9" spans="1:17" ht="108">
      <c r="A9" s="25" t="s">
        <v>151</v>
      </c>
      <c r="B9" s="25" t="s">
        <v>152</v>
      </c>
      <c r="C9" s="25" t="s">
        <v>153</v>
      </c>
      <c r="D9" s="25" t="s">
        <v>154</v>
      </c>
      <c r="E9" s="25" t="s">
        <v>155</v>
      </c>
      <c r="F9" s="25" t="s">
        <v>156</v>
      </c>
      <c r="G9" s="25" t="s">
        <v>122</v>
      </c>
    </row>
    <row r="10" spans="1:17">
      <c r="A10" s="24" t="s">
        <v>157</v>
      </c>
      <c r="B10" s="24" t="s">
        <v>157</v>
      </c>
      <c r="C10" s="24" t="s">
        <v>157</v>
      </c>
      <c r="D10" s="24">
        <v>2000</v>
      </c>
      <c r="E10" s="24" t="s">
        <v>157</v>
      </c>
      <c r="F10" s="24" t="s">
        <v>157</v>
      </c>
      <c r="G10" s="26" t="s">
        <v>69</v>
      </c>
    </row>
    <row r="11" spans="1:17">
      <c r="A11" s="24" t="s">
        <v>158</v>
      </c>
      <c r="B11" s="24" t="s">
        <v>158</v>
      </c>
      <c r="C11" s="24" t="s">
        <v>158</v>
      </c>
      <c r="D11" s="24">
        <v>2001</v>
      </c>
      <c r="E11" s="24" t="s">
        <v>158</v>
      </c>
      <c r="F11" s="24" t="s">
        <v>158</v>
      </c>
      <c r="G11" s="26" t="s">
        <v>91</v>
      </c>
    </row>
    <row r="12" spans="1:17">
      <c r="A12" s="24"/>
      <c r="B12" s="24"/>
      <c r="C12" s="24"/>
      <c r="D12" s="24">
        <v>2002</v>
      </c>
      <c r="E12" s="24"/>
      <c r="F12" s="24"/>
      <c r="G12" s="27"/>
    </row>
    <row r="13" spans="1:17">
      <c r="A13" s="24"/>
      <c r="B13" s="24"/>
      <c r="C13" s="24"/>
      <c r="D13" s="24">
        <v>2003</v>
      </c>
      <c r="E13" s="24"/>
      <c r="F13" s="24"/>
      <c r="G13" s="27"/>
    </row>
    <row r="14" spans="1:17">
      <c r="A14" s="24"/>
      <c r="B14" s="24"/>
      <c r="C14" s="24"/>
      <c r="D14" s="24">
        <v>2004</v>
      </c>
      <c r="E14" s="24"/>
      <c r="F14" s="24"/>
      <c r="G14" s="27"/>
    </row>
    <row r="15" spans="1:17">
      <c r="A15" s="24"/>
      <c r="B15" s="24"/>
      <c r="C15" s="24"/>
      <c r="D15" s="24">
        <v>2005</v>
      </c>
      <c r="E15" s="24"/>
      <c r="F15" s="24"/>
      <c r="G15" s="27"/>
    </row>
    <row r="16" spans="1:17">
      <c r="A16" s="24"/>
      <c r="B16" s="24"/>
      <c r="C16" s="24"/>
      <c r="D16" s="24">
        <v>2006</v>
      </c>
      <c r="E16" s="24"/>
      <c r="F16" s="24"/>
      <c r="G16" s="27"/>
    </row>
    <row r="17" spans="1:7">
      <c r="A17" s="24"/>
      <c r="B17" s="24"/>
      <c r="C17" s="24"/>
      <c r="D17" s="24">
        <v>2007</v>
      </c>
      <c r="E17" s="24"/>
      <c r="F17" s="24"/>
      <c r="G17" s="27"/>
    </row>
    <row r="18" spans="1:7">
      <c r="A18" s="24"/>
      <c r="B18" s="24"/>
      <c r="C18" s="24"/>
      <c r="D18" s="24">
        <v>2008</v>
      </c>
      <c r="E18" s="24"/>
      <c r="F18" s="24"/>
      <c r="G18" s="27"/>
    </row>
    <row r="19" spans="1:7">
      <c r="A19" s="24"/>
      <c r="B19" s="24"/>
      <c r="C19" s="24"/>
      <c r="D19" s="24">
        <v>2009</v>
      </c>
      <c r="E19" s="24"/>
      <c r="F19" s="24"/>
      <c r="G19" s="27"/>
    </row>
    <row r="20" spans="1:7">
      <c r="A20" s="24"/>
      <c r="B20" s="24"/>
      <c r="C20" s="24"/>
      <c r="D20" s="24">
        <v>2010</v>
      </c>
      <c r="E20" s="24"/>
      <c r="F20" s="24"/>
      <c r="G20" s="27"/>
    </row>
    <row r="21" spans="1:7" ht="15.75" customHeight="1">
      <c r="A21" s="24"/>
      <c r="B21" s="24"/>
      <c r="C21" s="24"/>
      <c r="D21" s="24">
        <v>2011</v>
      </c>
      <c r="E21" s="24"/>
      <c r="F21" s="24"/>
      <c r="G21" s="27"/>
    </row>
    <row r="22" spans="1:7" ht="15.75" customHeight="1">
      <c r="A22" s="22"/>
      <c r="B22" s="22"/>
      <c r="C22" s="22"/>
      <c r="D22" s="24">
        <v>2012</v>
      </c>
      <c r="E22" s="22"/>
      <c r="F22" s="22"/>
    </row>
    <row r="23" spans="1:7" ht="15.75" customHeight="1">
      <c r="A23" s="22"/>
      <c r="B23" s="22"/>
      <c r="C23" s="22"/>
      <c r="D23" s="24">
        <v>2013</v>
      </c>
      <c r="E23" s="22"/>
      <c r="F23" s="22"/>
    </row>
    <row r="24" spans="1:7" ht="15.75" customHeight="1">
      <c r="A24" s="22" t="s">
        <v>159</v>
      </c>
      <c r="B24" s="22"/>
      <c r="D24" s="24">
        <v>2014</v>
      </c>
      <c r="E24" s="22"/>
    </row>
    <row r="25" spans="1:7" ht="15.75" customHeight="1">
      <c r="A25" s="24" t="s">
        <v>67</v>
      </c>
      <c r="B25" s="22"/>
      <c r="D25" s="24">
        <v>2015</v>
      </c>
      <c r="E25" s="22"/>
    </row>
    <row r="26" spans="1:7" ht="15.75" customHeight="1">
      <c r="A26" s="24" t="s">
        <v>160</v>
      </c>
      <c r="B26" s="22"/>
      <c r="D26" s="24">
        <v>2016</v>
      </c>
      <c r="E26" s="22"/>
    </row>
    <row r="27" spans="1:7" ht="15.75" customHeight="1">
      <c r="A27" s="22"/>
      <c r="B27" s="22"/>
      <c r="D27" s="24">
        <v>2017</v>
      </c>
      <c r="E27" s="22"/>
    </row>
    <row r="28" spans="1:7" ht="15.75" customHeight="1">
      <c r="A28" s="22"/>
      <c r="B28" s="22"/>
      <c r="D28" s="24">
        <v>2018</v>
      </c>
      <c r="E28" s="22"/>
    </row>
    <row r="29" spans="1:7" ht="15.75" customHeight="1">
      <c r="A29" s="22"/>
      <c r="B29" s="22"/>
      <c r="D29" s="24">
        <v>2019</v>
      </c>
      <c r="E29" s="22"/>
    </row>
    <row r="30" spans="1:7" ht="15.75" customHeight="1">
      <c r="A30" s="22"/>
      <c r="B30" s="22"/>
      <c r="D30" s="24">
        <v>2020</v>
      </c>
      <c r="E30" s="22"/>
    </row>
    <row r="31" spans="1:7" ht="15.75" customHeight="1">
      <c r="A31" s="22"/>
      <c r="B31" s="22"/>
      <c r="D31" s="24">
        <v>2021</v>
      </c>
      <c r="E31" s="22"/>
    </row>
    <row r="32" spans="1:7" ht="15.75" customHeight="1">
      <c r="A32" s="22"/>
      <c r="B32" s="22"/>
      <c r="D32" s="24">
        <v>2022</v>
      </c>
      <c r="E32" s="22"/>
      <c r="F32" s="22"/>
    </row>
    <row r="33" spans="1:7" ht="15.75" customHeight="1">
      <c r="A33" s="22"/>
      <c r="B33" s="22"/>
      <c r="C33" s="22"/>
      <c r="D33" s="24">
        <v>2023</v>
      </c>
      <c r="E33" s="22"/>
      <c r="F33" s="22"/>
    </row>
    <row r="34" spans="1:7" ht="15.75" customHeight="1">
      <c r="A34" s="22"/>
      <c r="B34" s="22"/>
      <c r="C34" s="22"/>
      <c r="D34" s="22"/>
      <c r="E34" s="22"/>
      <c r="F34" s="22"/>
    </row>
    <row r="35" spans="1:7" ht="45" customHeight="1">
      <c r="A35" s="28" t="s">
        <v>161</v>
      </c>
      <c r="B35" s="22"/>
      <c r="C35" s="22"/>
      <c r="D35" s="22"/>
      <c r="E35" s="22"/>
      <c r="F35" s="22"/>
    </row>
    <row r="36" spans="1:7" ht="26.25" customHeight="1">
      <c r="A36" s="22" t="s">
        <v>162</v>
      </c>
      <c r="B36" s="22"/>
      <c r="C36" s="22" t="s">
        <v>163</v>
      </c>
      <c r="D36" s="25" t="s">
        <v>122</v>
      </c>
      <c r="E36" s="22"/>
      <c r="F36" s="22"/>
      <c r="G36" s="22" t="s">
        <v>164</v>
      </c>
    </row>
    <row r="37" spans="1:7" ht="20.25" customHeight="1">
      <c r="A37" s="22" t="s">
        <v>165</v>
      </c>
      <c r="B37" s="22"/>
      <c r="C37" s="24" t="s">
        <v>157</v>
      </c>
      <c r="D37" s="24" t="s">
        <v>67</v>
      </c>
      <c r="E37" s="22"/>
      <c r="F37" s="22"/>
      <c r="G37" s="24" t="s">
        <v>157</v>
      </c>
    </row>
    <row r="38" spans="1:7" ht="15.75" customHeight="1">
      <c r="A38" s="22"/>
      <c r="B38" s="22"/>
      <c r="C38" s="24" t="s">
        <v>158</v>
      </c>
      <c r="D38" s="24" t="s">
        <v>160</v>
      </c>
      <c r="E38" s="22"/>
      <c r="F38" s="22"/>
      <c r="G38" s="24" t="s">
        <v>158</v>
      </c>
    </row>
  </sheetData>
  <mergeCells count="1">
    <mergeCell ref="A8:F8"/>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8"/>
  <sheetViews>
    <sheetView topLeftCell="A7" zoomScaleNormal="100" workbookViewId="0">
      <selection activeCell="T5" sqref="T5"/>
    </sheetView>
  </sheetViews>
  <sheetFormatPr defaultColWidth="12.625" defaultRowHeight="15" customHeight="1"/>
  <cols>
    <col min="1" max="1" width="4.625" customWidth="1"/>
    <col min="2" max="2" width="39.75" customWidth="1"/>
    <col min="3" max="3" width="22.625" customWidth="1"/>
    <col min="4" max="5" width="21" customWidth="1"/>
    <col min="6" max="6" width="26" hidden="1" customWidth="1"/>
    <col min="7" max="7" width="15.125" hidden="1" customWidth="1"/>
    <col min="8" max="8" width="22.125" hidden="1" customWidth="1"/>
    <col min="9" max="9" width="19.375" hidden="1" customWidth="1"/>
    <col min="10" max="10" width="15.125" hidden="1" customWidth="1"/>
    <col min="11" max="11" width="24.125" hidden="1" customWidth="1"/>
    <col min="12" max="14" width="15.125" hidden="1" customWidth="1"/>
    <col min="15" max="15" width="19.125" hidden="1" customWidth="1"/>
    <col min="16" max="16" width="17" hidden="1" customWidth="1"/>
    <col min="17" max="17" width="19.125" hidden="1" customWidth="1"/>
    <col min="18" max="18" width="9.5" hidden="1" customWidth="1"/>
    <col min="19" max="19" width="8.125" hidden="1" customWidth="1"/>
    <col min="20" max="20" width="14.125" customWidth="1"/>
    <col min="21" max="21" width="23" customWidth="1"/>
    <col min="22" max="24" width="12.5" customWidth="1"/>
    <col min="25" max="25" width="27.875" customWidth="1"/>
    <col min="26" max="27" width="13.875" customWidth="1"/>
  </cols>
  <sheetData>
    <row r="1" spans="1:25" ht="19.5" customHeight="1">
      <c r="A1" s="168" t="s">
        <v>166</v>
      </c>
      <c r="B1" s="169"/>
      <c r="C1" s="169"/>
      <c r="D1" s="169"/>
      <c r="E1" s="169"/>
      <c r="F1" s="169"/>
      <c r="G1" s="169"/>
      <c r="H1" s="169"/>
      <c r="I1" s="169"/>
      <c r="J1" s="169"/>
      <c r="K1" s="169"/>
      <c r="L1" s="169"/>
      <c r="M1" s="169"/>
      <c r="N1" s="169"/>
      <c r="O1" s="169"/>
      <c r="P1" s="169"/>
      <c r="Q1" s="169"/>
      <c r="R1" s="169"/>
      <c r="S1" s="169"/>
      <c r="T1" s="169"/>
      <c r="U1" s="169"/>
      <c r="V1" s="169"/>
      <c r="W1" s="169"/>
      <c r="X1" s="169"/>
      <c r="Y1" s="170"/>
    </row>
    <row r="2" spans="1:25" ht="36" customHeight="1">
      <c r="A2" s="131" t="s">
        <v>7</v>
      </c>
      <c r="B2" s="134" t="s">
        <v>167</v>
      </c>
      <c r="C2" s="194"/>
      <c r="D2" s="162" t="s">
        <v>168</v>
      </c>
      <c r="E2" s="177" t="s">
        <v>169</v>
      </c>
      <c r="F2" s="162"/>
      <c r="G2" s="162"/>
      <c r="H2" s="162"/>
      <c r="I2" s="162"/>
      <c r="J2" s="162"/>
      <c r="K2" s="162"/>
      <c r="L2" s="162"/>
      <c r="M2" s="162"/>
      <c r="N2" s="162"/>
      <c r="O2" s="162"/>
      <c r="P2" s="162"/>
      <c r="Q2" s="162"/>
      <c r="R2" s="38"/>
      <c r="S2" s="38"/>
      <c r="T2" s="157" t="s">
        <v>37</v>
      </c>
      <c r="U2" s="129" t="s">
        <v>66</v>
      </c>
      <c r="V2" s="194"/>
      <c r="W2" s="194"/>
      <c r="X2" s="194"/>
      <c r="Y2" s="194"/>
    </row>
    <row r="3" spans="1:25" ht="15" customHeight="1">
      <c r="A3" s="194"/>
      <c r="B3" s="131" t="s">
        <v>38</v>
      </c>
      <c r="C3" s="131" t="s">
        <v>10</v>
      </c>
      <c r="D3" s="194"/>
      <c r="E3" s="178"/>
      <c r="F3" s="194"/>
      <c r="G3" s="194"/>
      <c r="H3" s="194"/>
      <c r="I3" s="194"/>
      <c r="J3" s="194"/>
      <c r="K3" s="194"/>
      <c r="L3" s="194"/>
      <c r="M3" s="194"/>
      <c r="N3" s="194"/>
      <c r="O3" s="194"/>
      <c r="P3" s="194"/>
      <c r="Q3" s="194"/>
      <c r="R3" s="38"/>
      <c r="S3" s="38"/>
      <c r="T3" s="194"/>
      <c r="U3" s="194"/>
      <c r="V3" s="196"/>
      <c r="W3" s="196"/>
      <c r="X3" s="196"/>
      <c r="Y3" s="194"/>
    </row>
    <row r="4" spans="1:25" ht="15" customHeight="1">
      <c r="A4" s="194"/>
      <c r="B4" s="194"/>
      <c r="C4" s="194"/>
      <c r="D4" s="194"/>
      <c r="E4" s="179"/>
      <c r="F4" s="194"/>
      <c r="G4" s="194"/>
      <c r="H4" s="194"/>
      <c r="I4" s="194"/>
      <c r="J4" s="194"/>
      <c r="K4" s="194"/>
      <c r="L4" s="194"/>
      <c r="M4" s="194"/>
      <c r="N4" s="194"/>
      <c r="O4" s="194"/>
      <c r="P4" s="194"/>
      <c r="Q4" s="194"/>
      <c r="R4" s="38"/>
      <c r="S4" s="38"/>
      <c r="T4" s="194"/>
      <c r="U4" s="194"/>
      <c r="V4" s="194"/>
      <c r="W4" s="194"/>
      <c r="X4" s="194"/>
      <c r="Y4" s="194"/>
    </row>
    <row r="5" spans="1:25" ht="36" customHeight="1">
      <c r="A5" s="30">
        <f>'3. FINANCIERA'!A5</f>
        <v>1</v>
      </c>
      <c r="B5" s="29" t="str">
        <f>'3. FINANCIERA'!B5</f>
        <v xml:space="preserve"> ADIFCOL</v>
      </c>
      <c r="C5" s="45" t="str">
        <f>'3. FINANCIERA'!C5</f>
        <v>900.216.251-5</v>
      </c>
      <c r="D5" s="55" t="s">
        <v>157</v>
      </c>
      <c r="E5" s="55" t="s">
        <v>157</v>
      </c>
      <c r="F5" s="55"/>
      <c r="G5" s="55"/>
      <c r="H5" s="55"/>
      <c r="I5" s="55"/>
      <c r="J5" s="55"/>
      <c r="K5" s="55"/>
      <c r="L5" s="55"/>
      <c r="M5" s="55"/>
      <c r="N5" s="55"/>
      <c r="O5" s="55"/>
      <c r="P5" s="55"/>
      <c r="Q5" s="55"/>
      <c r="R5" s="31" t="e">
        <f>HLOOKUP("NO",D5:Q5,1,0)</f>
        <v>#N/A</v>
      </c>
      <c r="S5" s="31" t="str">
        <f t="shared" ref="S5:S6" si="0">IFERROR(R5,"SI")</f>
        <v>SI</v>
      </c>
      <c r="T5" s="29" t="s">
        <v>69</v>
      </c>
      <c r="U5" s="174" t="s">
        <v>170</v>
      </c>
      <c r="V5" s="175"/>
      <c r="W5" s="175"/>
      <c r="X5" s="175"/>
      <c r="Y5" s="176"/>
    </row>
    <row r="6" spans="1:25" ht="67.5" customHeight="1">
      <c r="A6" s="30">
        <f>'3. FINANCIERA'!A6</f>
        <v>2</v>
      </c>
      <c r="B6" s="29" t="str">
        <f>'3. FINANCIERA'!B6</f>
        <v>BONGA BUSTAMANTE S.A.S.</v>
      </c>
      <c r="C6" s="45" t="str">
        <f>'3. FINANCIERA'!C6</f>
        <v>800.181.439-7</v>
      </c>
      <c r="D6" s="55" t="s">
        <v>158</v>
      </c>
      <c r="E6" s="55" t="s">
        <v>158</v>
      </c>
      <c r="F6" s="55"/>
      <c r="G6" s="55"/>
      <c r="H6" s="55"/>
      <c r="I6" s="55"/>
      <c r="J6" s="55"/>
      <c r="K6" s="55"/>
      <c r="L6" s="55"/>
      <c r="M6" s="55"/>
      <c r="N6" s="55"/>
      <c r="O6" s="55"/>
      <c r="P6" s="55"/>
      <c r="Q6" s="55"/>
      <c r="R6" s="31" t="str">
        <f>HLOOKUP("NO",D6:Q6,1,0)</f>
        <v>No</v>
      </c>
      <c r="S6" s="31" t="str">
        <f>IFERROR(R6,"SI")</f>
        <v>No</v>
      </c>
      <c r="T6" s="29" t="s">
        <v>91</v>
      </c>
      <c r="U6" s="174" t="s">
        <v>171</v>
      </c>
      <c r="V6" s="175"/>
      <c r="W6" s="175"/>
      <c r="X6" s="175"/>
      <c r="Y6" s="176"/>
    </row>
    <row r="7" spans="1:25" ht="32.25" customHeight="1">
      <c r="A7" s="30">
        <f>'3. FINANCIERA'!A7</f>
        <v>3</v>
      </c>
      <c r="B7" s="29" t="str">
        <f>'3. FINANCIERA'!B7</f>
        <v>CORPORACION INSTITUTO DE ADMINISTRACION Y FINANZAS</v>
      </c>
      <c r="C7" s="45" t="str">
        <f>'3. FINANCIERA'!C7</f>
        <v>891.408.248-5</v>
      </c>
      <c r="D7" s="55" t="s">
        <v>157</v>
      </c>
      <c r="E7" s="55" t="s">
        <v>157</v>
      </c>
      <c r="F7" s="55"/>
      <c r="G7" s="55"/>
      <c r="H7" s="55"/>
      <c r="I7" s="55"/>
      <c r="J7" s="55"/>
      <c r="K7" s="55"/>
      <c r="L7" s="55"/>
      <c r="M7" s="55"/>
      <c r="N7" s="55"/>
      <c r="O7" s="55"/>
      <c r="P7" s="55"/>
      <c r="Q7" s="55"/>
      <c r="R7" s="31" t="e">
        <f>HLOOKUP("NO",D7:Q7,1,0)</f>
        <v>#N/A</v>
      </c>
      <c r="S7" s="31" t="str">
        <f>IFERROR(R7,"SI")</f>
        <v>SI</v>
      </c>
      <c r="T7" s="60" t="s">
        <v>69</v>
      </c>
      <c r="U7" s="174" t="s">
        <v>172</v>
      </c>
      <c r="V7" s="175"/>
      <c r="W7" s="175"/>
      <c r="X7" s="175"/>
      <c r="Y7" s="176"/>
    </row>
    <row r="8" spans="1:25" ht="33.75" customHeight="1">
      <c r="A8" s="30">
        <f>'3. FINANCIERA'!A8</f>
        <v>4</v>
      </c>
      <c r="B8" s="29" t="str">
        <f>'3. FINANCIERA'!B8</f>
        <v>FUNVIVIR ONG</v>
      </c>
      <c r="C8" s="45" t="str">
        <f>'3. FINANCIERA'!C8</f>
        <v>900.239.272-9</v>
      </c>
      <c r="D8" s="55" t="s">
        <v>157</v>
      </c>
      <c r="E8" s="55" t="s">
        <v>157</v>
      </c>
      <c r="F8" s="55"/>
      <c r="G8" s="55"/>
      <c r="H8" s="55"/>
      <c r="I8" s="55"/>
      <c r="J8" s="55"/>
      <c r="K8" s="55"/>
      <c r="L8" s="55"/>
      <c r="M8" s="55"/>
      <c r="N8" s="55"/>
      <c r="O8" s="55"/>
      <c r="P8" s="55"/>
      <c r="Q8" s="55"/>
      <c r="R8" s="31" t="e">
        <f>HLOOKUP("NO",D8:Q8,1,0)</f>
        <v>#N/A</v>
      </c>
      <c r="S8" s="31" t="str">
        <f t="shared" ref="S8:S9" si="1">IFERROR(R8,"SI")</f>
        <v>SI</v>
      </c>
      <c r="T8" s="60" t="s">
        <v>69</v>
      </c>
      <c r="U8" s="180" t="s">
        <v>173</v>
      </c>
      <c r="V8" s="181"/>
      <c r="W8" s="181"/>
      <c r="X8" s="181"/>
      <c r="Y8" s="181"/>
    </row>
    <row r="9" spans="1:25" ht="13.5">
      <c r="A9" s="30" t="e">
        <f>'3. FINANCIERA'!#REF!</f>
        <v>#REF!</v>
      </c>
      <c r="B9" s="29" t="e">
        <f>'3. FINANCIERA'!#REF!</f>
        <v>#REF!</v>
      </c>
      <c r="C9" s="45" t="e">
        <f>'3. FINANCIERA'!#REF!</f>
        <v>#REF!</v>
      </c>
      <c r="D9" s="55"/>
      <c r="E9" s="55"/>
      <c r="F9" s="55"/>
      <c r="G9" s="55"/>
      <c r="H9" s="55"/>
      <c r="I9" s="55"/>
      <c r="J9" s="55"/>
      <c r="K9" s="55"/>
      <c r="L9" s="55"/>
      <c r="M9" s="55"/>
      <c r="N9" s="55"/>
      <c r="O9" s="55"/>
      <c r="P9" s="55"/>
      <c r="Q9" s="55"/>
      <c r="R9" s="31" t="e">
        <f>HLOOKUP("NO",D9:Q9,1,0)</f>
        <v>#N/A</v>
      </c>
      <c r="S9" s="31" t="str">
        <f t="shared" si="1"/>
        <v>SI</v>
      </c>
      <c r="T9" s="60"/>
      <c r="U9" s="180"/>
      <c r="V9" s="181"/>
      <c r="W9" s="181"/>
      <c r="X9" s="181"/>
      <c r="Y9" s="181"/>
    </row>
    <row r="10" spans="1:25" ht="13.5">
      <c r="A10" s="30" t="e">
        <f>'3. FINANCIERA'!#REF!</f>
        <v>#REF!</v>
      </c>
      <c r="B10" s="29" t="e">
        <f>'3. FINANCIERA'!#REF!</f>
        <v>#REF!</v>
      </c>
      <c r="C10" s="45" t="e">
        <f>'3. FINANCIERA'!#REF!</f>
        <v>#REF!</v>
      </c>
      <c r="D10" s="55"/>
      <c r="E10" s="55"/>
      <c r="F10" s="55"/>
      <c r="G10" s="55"/>
      <c r="H10" s="55"/>
      <c r="I10" s="55"/>
      <c r="J10" s="55"/>
      <c r="K10" s="55"/>
      <c r="L10" s="55"/>
      <c r="M10" s="55"/>
      <c r="N10" s="55"/>
      <c r="O10" s="55"/>
      <c r="P10" s="55"/>
      <c r="Q10" s="55"/>
      <c r="R10" s="31"/>
      <c r="S10" s="31"/>
      <c r="T10" s="60"/>
      <c r="U10" s="180"/>
      <c r="V10" s="181"/>
      <c r="W10" s="181"/>
      <c r="X10" s="181"/>
      <c r="Y10" s="181"/>
    </row>
    <row r="11" spans="1:25" ht="14.25" customHeight="1">
      <c r="A11" s="30" t="e">
        <f>'3. FINANCIERA'!#REF!</f>
        <v>#REF!</v>
      </c>
      <c r="B11" s="29" t="e">
        <f>'3. FINANCIERA'!#REF!</f>
        <v>#REF!</v>
      </c>
      <c r="C11" s="45" t="e">
        <f>'3. FINANCIERA'!#REF!</f>
        <v>#REF!</v>
      </c>
      <c r="D11" s="55"/>
      <c r="E11" s="55"/>
      <c r="F11" s="55"/>
      <c r="G11" s="55"/>
      <c r="H11" s="55"/>
      <c r="I11" s="55"/>
      <c r="J11" s="55"/>
      <c r="K11" s="55"/>
      <c r="L11" s="55"/>
      <c r="M11" s="55"/>
      <c r="N11" s="55"/>
      <c r="O11" s="55"/>
      <c r="P11" s="55"/>
      <c r="Q11" s="55"/>
      <c r="R11" s="31"/>
      <c r="S11" s="31"/>
      <c r="T11" s="60"/>
      <c r="U11" s="180"/>
      <c r="V11" s="181"/>
      <c r="W11" s="181"/>
      <c r="X11" s="181"/>
      <c r="Y11" s="181"/>
    </row>
    <row r="12" spans="1:25" ht="14.25" customHeight="1">
      <c r="A12" s="30" t="e">
        <f>'3. FINANCIERA'!#REF!</f>
        <v>#REF!</v>
      </c>
      <c r="B12" s="29" t="e">
        <f>'3. FINANCIERA'!#REF!</f>
        <v>#REF!</v>
      </c>
      <c r="C12" s="45" t="e">
        <f>'3. FINANCIERA'!#REF!</f>
        <v>#REF!</v>
      </c>
      <c r="D12" s="55"/>
      <c r="E12" s="55"/>
      <c r="F12" s="55"/>
      <c r="G12" s="55"/>
      <c r="H12" s="55"/>
      <c r="I12" s="55"/>
      <c r="J12" s="55"/>
      <c r="K12" s="55"/>
      <c r="L12" s="55"/>
      <c r="M12" s="55"/>
      <c r="N12" s="55"/>
      <c r="O12" s="55"/>
      <c r="P12" s="55"/>
      <c r="Q12" s="55"/>
      <c r="R12" s="31"/>
      <c r="S12" s="31"/>
      <c r="T12" s="60"/>
      <c r="U12" s="180"/>
      <c r="V12" s="181"/>
      <c r="W12" s="181"/>
      <c r="X12" s="181"/>
      <c r="Y12" s="181"/>
    </row>
    <row r="13" spans="1:25" ht="14.25" customHeight="1">
      <c r="A13" s="30" t="e">
        <f>'3. FINANCIERA'!#REF!</f>
        <v>#REF!</v>
      </c>
      <c r="B13" s="29" t="e">
        <f>'3. FINANCIERA'!#REF!</f>
        <v>#REF!</v>
      </c>
      <c r="C13" s="45" t="e">
        <f>'3. FINANCIERA'!#REF!</f>
        <v>#REF!</v>
      </c>
      <c r="D13" s="55"/>
      <c r="E13" s="55"/>
      <c r="F13" s="55"/>
      <c r="G13" s="55"/>
      <c r="H13" s="55"/>
      <c r="I13" s="55"/>
      <c r="J13" s="55"/>
      <c r="K13" s="55"/>
      <c r="L13" s="55"/>
      <c r="M13" s="55"/>
      <c r="N13" s="55"/>
      <c r="O13" s="55"/>
      <c r="P13" s="55"/>
      <c r="Q13" s="55"/>
      <c r="R13" s="31"/>
      <c r="S13" s="31"/>
      <c r="T13" s="60"/>
      <c r="U13" s="180"/>
      <c r="V13" s="181"/>
      <c r="W13" s="181"/>
      <c r="X13" s="181"/>
      <c r="Y13" s="181"/>
    </row>
    <row r="14" spans="1:25" ht="14.25" customHeight="1">
      <c r="A14" s="30" t="e">
        <f>'3. FINANCIERA'!#REF!</f>
        <v>#REF!</v>
      </c>
      <c r="B14" s="29" t="e">
        <f>'3. FINANCIERA'!#REF!</f>
        <v>#REF!</v>
      </c>
      <c r="C14" s="45" t="e">
        <f>'3. FINANCIERA'!#REF!</f>
        <v>#REF!</v>
      </c>
      <c r="D14" s="55"/>
      <c r="E14" s="55"/>
      <c r="F14" s="55"/>
      <c r="G14" s="55"/>
      <c r="H14" s="55"/>
      <c r="I14" s="55"/>
      <c r="J14" s="55"/>
      <c r="K14" s="55"/>
      <c r="L14" s="55"/>
      <c r="M14" s="55"/>
      <c r="N14" s="55"/>
      <c r="O14" s="55"/>
      <c r="P14" s="55"/>
      <c r="Q14" s="55"/>
      <c r="R14" s="31"/>
      <c r="S14" s="31"/>
      <c r="T14" s="60"/>
      <c r="U14" s="180"/>
      <c r="V14" s="181"/>
      <c r="W14" s="181"/>
      <c r="X14" s="181"/>
      <c r="Y14" s="181"/>
    </row>
    <row r="15" spans="1:25" ht="14.25" customHeight="1">
      <c r="A15" s="30" t="e">
        <f>'3. FINANCIERA'!#REF!</f>
        <v>#REF!</v>
      </c>
      <c r="B15" s="29" t="e">
        <f>'3. FINANCIERA'!#REF!</f>
        <v>#REF!</v>
      </c>
      <c r="C15" s="45" t="e">
        <f>'3. FINANCIERA'!#REF!</f>
        <v>#REF!</v>
      </c>
      <c r="D15" s="55"/>
      <c r="E15" s="55"/>
      <c r="F15" s="55"/>
      <c r="G15" s="55"/>
      <c r="H15" s="55"/>
      <c r="I15" s="55"/>
      <c r="J15" s="55"/>
      <c r="K15" s="55"/>
      <c r="L15" s="55"/>
      <c r="M15" s="55"/>
      <c r="N15" s="55"/>
      <c r="O15" s="55"/>
      <c r="P15" s="55"/>
      <c r="Q15" s="55"/>
      <c r="R15" s="31"/>
      <c r="S15" s="31"/>
      <c r="T15" s="60"/>
      <c r="U15" s="180"/>
      <c r="V15" s="181"/>
      <c r="W15" s="181"/>
      <c r="X15" s="181"/>
      <c r="Y15" s="181"/>
    </row>
    <row r="16" spans="1:25" ht="14.25" customHeight="1">
      <c r="A16" s="30" t="e">
        <f>'3. FINANCIERA'!#REF!</f>
        <v>#REF!</v>
      </c>
      <c r="B16" s="29" t="e">
        <f>'3. FINANCIERA'!#REF!</f>
        <v>#REF!</v>
      </c>
      <c r="C16" s="45" t="e">
        <f>'3. FINANCIERA'!#REF!</f>
        <v>#REF!</v>
      </c>
      <c r="D16" s="55"/>
      <c r="E16" s="55"/>
      <c r="F16" s="55"/>
      <c r="G16" s="55"/>
      <c r="H16" s="55"/>
      <c r="I16" s="55"/>
      <c r="J16" s="55"/>
      <c r="K16" s="55"/>
      <c r="L16" s="55"/>
      <c r="M16" s="55"/>
      <c r="N16" s="55"/>
      <c r="O16" s="55"/>
      <c r="P16" s="55"/>
      <c r="Q16" s="55"/>
      <c r="R16" s="31"/>
      <c r="S16" s="31"/>
      <c r="T16" s="60"/>
      <c r="U16" s="180"/>
      <c r="V16" s="181"/>
      <c r="W16" s="181"/>
      <c r="X16" s="181"/>
      <c r="Y16" s="181"/>
    </row>
    <row r="17" spans="1:25" ht="14.25" customHeight="1">
      <c r="A17" s="30" t="e">
        <f>'3. FINANCIERA'!#REF!</f>
        <v>#REF!</v>
      </c>
      <c r="B17" s="29" t="e">
        <f>'3. FINANCIERA'!#REF!</f>
        <v>#REF!</v>
      </c>
      <c r="C17" s="45" t="e">
        <f>'3. FINANCIERA'!#REF!</f>
        <v>#REF!</v>
      </c>
      <c r="D17" s="55"/>
      <c r="E17" s="55"/>
      <c r="F17" s="55"/>
      <c r="G17" s="55"/>
      <c r="H17" s="55"/>
      <c r="I17" s="55"/>
      <c r="J17" s="55"/>
      <c r="K17" s="55"/>
      <c r="L17" s="55"/>
      <c r="M17" s="55"/>
      <c r="N17" s="55"/>
      <c r="O17" s="55"/>
      <c r="P17" s="55"/>
      <c r="Q17" s="55"/>
      <c r="R17" s="31"/>
      <c r="S17" s="31"/>
      <c r="T17" s="60"/>
      <c r="U17" s="180"/>
      <c r="V17" s="181"/>
      <c r="W17" s="181"/>
      <c r="X17" s="181"/>
      <c r="Y17" s="181"/>
    </row>
    <row r="18" spans="1:25" ht="14.25" customHeight="1">
      <c r="A18" s="30" t="e">
        <f>'3. FINANCIERA'!#REF!</f>
        <v>#REF!</v>
      </c>
      <c r="B18" s="29" t="e">
        <f>'3. FINANCIERA'!#REF!</f>
        <v>#REF!</v>
      </c>
      <c r="C18" s="45" t="e">
        <f>'3. FINANCIERA'!#REF!</f>
        <v>#REF!</v>
      </c>
      <c r="D18" s="55"/>
      <c r="E18" s="55"/>
      <c r="F18" s="55"/>
      <c r="G18" s="55"/>
      <c r="H18" s="55"/>
      <c r="I18" s="55"/>
      <c r="J18" s="55"/>
      <c r="K18" s="55"/>
      <c r="L18" s="55"/>
      <c r="M18" s="55"/>
      <c r="N18" s="55"/>
      <c r="O18" s="55"/>
      <c r="P18" s="55"/>
      <c r="Q18" s="55"/>
      <c r="R18" s="31"/>
      <c r="S18" s="31"/>
      <c r="T18" s="60"/>
      <c r="U18" s="180"/>
      <c r="V18" s="181"/>
      <c r="W18" s="181"/>
      <c r="X18" s="181"/>
      <c r="Y18" s="181"/>
    </row>
  </sheetData>
  <mergeCells count="35">
    <mergeCell ref="U16:Y16"/>
    <mergeCell ref="U17:Y17"/>
    <mergeCell ref="U18:Y18"/>
    <mergeCell ref="U11:Y11"/>
    <mergeCell ref="U12:Y12"/>
    <mergeCell ref="U13:Y13"/>
    <mergeCell ref="U14:Y14"/>
    <mergeCell ref="U15:Y15"/>
    <mergeCell ref="U7:Y7"/>
    <mergeCell ref="U8:Y8"/>
    <mergeCell ref="U9:Y9"/>
    <mergeCell ref="U10:Y10"/>
    <mergeCell ref="U6:Y6"/>
    <mergeCell ref="A1:Y1"/>
    <mergeCell ref="G2:G4"/>
    <mergeCell ref="B3:B4"/>
    <mergeCell ref="C3:C4"/>
    <mergeCell ref="H2:H4"/>
    <mergeCell ref="I2:I4"/>
    <mergeCell ref="J2:J4"/>
    <mergeCell ref="K2:K4"/>
    <mergeCell ref="L2:L4"/>
    <mergeCell ref="U2:Y4"/>
    <mergeCell ref="M2:M4"/>
    <mergeCell ref="N2:N4"/>
    <mergeCell ref="E2:E4"/>
    <mergeCell ref="O2:O4"/>
    <mergeCell ref="U5:Y5"/>
    <mergeCell ref="A2:A4"/>
    <mergeCell ref="B2:C2"/>
    <mergeCell ref="D2:D4"/>
    <mergeCell ref="F2:F4"/>
    <mergeCell ref="P2:P4"/>
    <mergeCell ref="Q2:Q4"/>
    <mergeCell ref="T2:T4"/>
  </mergeCells>
  <conditionalFormatting sqref="R5:R18">
    <cfRule type="cellIs" dxfId="6" priority="36" operator="equal">
      <formula>"Cumple"</formula>
    </cfRule>
    <cfRule type="cellIs" dxfId="5" priority="37" operator="equal">
      <formula>"No Cumple"</formula>
    </cfRule>
  </conditionalFormatting>
  <conditionalFormatting sqref="S5:S18">
    <cfRule type="cellIs" dxfId="4" priority="41" operator="equal">
      <formula>"SI"</formula>
    </cfRule>
    <cfRule type="containsText" dxfId="3" priority="40" operator="containsText" text="NO">
      <formula>NOT(ISERROR(SEARCH(("NO"),(S5))))</formula>
    </cfRule>
  </conditionalFormatting>
  <conditionalFormatting sqref="S5:T18">
    <cfRule type="cellIs" dxfId="2" priority="2" operator="equal">
      <formula>"Cumple"</formula>
    </cfRule>
    <cfRule type="cellIs" dxfId="1" priority="1" operator="equal">
      <formula>"No cumple"</formula>
    </cfRule>
  </conditionalFormatting>
  <conditionalFormatting sqref="T5:T18">
    <cfRule type="cellIs" dxfId="0" priority="3"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210629DF-1C06-4B6D-901E-20DFA7A4C337}">
          <x14:formula1>
            <xm:f>'Hoja de formulas'!$G$10:$G$11</xm:f>
          </x14:formula1>
          <xm:sqref>T5:T18</xm:sqref>
        </x14:dataValidation>
        <x14:dataValidation type="list" allowBlank="1" showErrorMessage="1" xr:uid="{00000000-0002-0000-0700-000000000000}">
          <x14:formula1>
            <xm:f>'Hoja de formulas'!$C$37:$C$38</xm:f>
          </x14:formula1>
          <xm:sqref>D5:Q18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octubre xmlns="99d7d202-9883-4f15-a647-ced7ad76d18f" xsi:nil="true"/>
  </documentManagement>
</p:properties>
</file>

<file path=customXml/itemProps1.xml><?xml version="1.0" encoding="utf-8"?>
<ds:datastoreItem xmlns:ds="http://schemas.openxmlformats.org/officeDocument/2006/customXml" ds:itemID="{4CCE10C5-7B8F-42D7-B795-4FC43F995CF2}"/>
</file>

<file path=customXml/itemProps2.xml><?xml version="1.0" encoding="utf-8"?>
<ds:datastoreItem xmlns:ds="http://schemas.openxmlformats.org/officeDocument/2006/customXml" ds:itemID="{C29DC63A-C896-4B5E-84C5-6C3C5FFC68D4}"/>
</file>

<file path=customXml/itemProps3.xml><?xml version="1.0" encoding="utf-8"?>
<ds:datastoreItem xmlns:ds="http://schemas.openxmlformats.org/officeDocument/2006/customXml" ds:itemID="{7EEFB5FE-019A-4823-BF5C-01A3BD929EF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Alfredo-Gutierrez</dc:creator>
  <cp:keywords/>
  <dc:description/>
  <cp:lastModifiedBy/>
  <cp:revision/>
  <dcterms:created xsi:type="dcterms:W3CDTF">2018-10-19T16:32:40Z</dcterms:created>
  <dcterms:modified xsi:type="dcterms:W3CDTF">2024-12-26T21:12:47Z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