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J.ROMERO\Downloads\"/>
    </mc:Choice>
  </mc:AlternateContent>
  <bookViews>
    <workbookView xWindow="0" yWindow="0" windowWidth="11565" windowHeight="4575"/>
  </bookViews>
  <sheets>
    <sheet name="EMI" sheetId="5" r:id="rId1"/>
  </sheets>
  <definedNames>
    <definedName name="_xlnm._FilterDatabase" localSheetId="0" hidden="1">EMI!$A$4:$S$60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9" i="5" l="1"/>
  <c r="N55" i="5"/>
  <c r="K59" i="5"/>
  <c r="N56" i="5" l="1"/>
  <c r="O56" i="5" s="1"/>
  <c r="K56" i="5"/>
  <c r="L56" i="5" s="1"/>
  <c r="H56" i="5"/>
  <c r="N25" i="5"/>
  <c r="O25" i="5" s="1"/>
  <c r="K25" i="5"/>
  <c r="L25" i="5" s="1"/>
  <c r="H25" i="5"/>
  <c r="N24" i="5"/>
  <c r="O24" i="5" s="1"/>
  <c r="K24" i="5"/>
  <c r="L24" i="5" s="1"/>
  <c r="H24" i="5"/>
  <c r="N23" i="5"/>
  <c r="O23" i="5" s="1"/>
  <c r="K23" i="5"/>
  <c r="L23" i="5" s="1"/>
  <c r="H23" i="5"/>
  <c r="P23" i="5" s="1"/>
  <c r="S23" i="5" s="1"/>
  <c r="N22" i="5"/>
  <c r="K22" i="5"/>
  <c r="L22" i="5" s="1"/>
  <c r="H22" i="5"/>
  <c r="I22" i="5" s="1"/>
  <c r="N21" i="5"/>
  <c r="O21" i="5" s="1"/>
  <c r="K21" i="5"/>
  <c r="L21" i="5" s="1"/>
  <c r="H21" i="5"/>
  <c r="I21" i="5" s="1"/>
  <c r="N20" i="5"/>
  <c r="O20" i="5" s="1"/>
  <c r="K20" i="5"/>
  <c r="L20" i="5" s="1"/>
  <c r="H20" i="5"/>
  <c r="I20" i="5" s="1"/>
  <c r="N17" i="5"/>
  <c r="O17" i="5" s="1"/>
  <c r="K17" i="5"/>
  <c r="L17" i="5" s="1"/>
  <c r="H17" i="5"/>
  <c r="I17" i="5" s="1"/>
  <c r="P10" i="5"/>
  <c r="S10" i="5" s="1"/>
  <c r="Q10" i="5"/>
  <c r="I10" i="5"/>
  <c r="L10" i="5"/>
  <c r="O10" i="5"/>
  <c r="P6" i="5"/>
  <c r="S6" i="5" s="1"/>
  <c r="P7" i="5"/>
  <c r="S7" i="5" s="1"/>
  <c r="P8" i="5"/>
  <c r="S8" i="5" s="1"/>
  <c r="P9" i="5"/>
  <c r="S9" i="5" s="1"/>
  <c r="P5" i="5"/>
  <c r="S5" i="5" s="1"/>
  <c r="N29" i="5"/>
  <c r="O29" i="5" s="1"/>
  <c r="K29" i="5"/>
  <c r="H29" i="5"/>
  <c r="N28" i="5"/>
  <c r="O28" i="5" s="1"/>
  <c r="K28" i="5"/>
  <c r="L28" i="5" s="1"/>
  <c r="H28" i="5"/>
  <c r="P28" i="5" s="1"/>
  <c r="S28" i="5" s="1"/>
  <c r="H15" i="5"/>
  <c r="P15" i="5" s="1"/>
  <c r="S15" i="5" s="1"/>
  <c r="I5" i="5"/>
  <c r="I56" i="5" l="1"/>
  <c r="P56" i="5"/>
  <c r="S56" i="5" s="1"/>
  <c r="P29" i="5"/>
  <c r="S29" i="5" s="1"/>
  <c r="P24" i="5"/>
  <c r="S24" i="5" s="1"/>
  <c r="Q56" i="5"/>
  <c r="P21" i="5"/>
  <c r="S21" i="5" s="1"/>
  <c r="Q25" i="5"/>
  <c r="P20" i="5"/>
  <c r="S20" i="5" s="1"/>
  <c r="P22" i="5"/>
  <c r="S22" i="5" s="1"/>
  <c r="P25" i="5"/>
  <c r="S25" i="5" s="1"/>
  <c r="P17" i="5"/>
  <c r="S17" i="5" s="1"/>
  <c r="I25" i="5"/>
  <c r="Q22" i="5"/>
  <c r="O22" i="5"/>
  <c r="Q23" i="5"/>
  <c r="Q24" i="5"/>
  <c r="I24" i="5"/>
  <c r="I23" i="5"/>
  <c r="Q20" i="5"/>
  <c r="Q21" i="5"/>
  <c r="R10" i="5"/>
  <c r="Q17" i="5"/>
  <c r="Q29" i="5"/>
  <c r="L29" i="5"/>
  <c r="I29" i="5"/>
  <c r="Q28" i="5"/>
  <c r="I28" i="5"/>
  <c r="I15" i="5"/>
  <c r="H46" i="5"/>
  <c r="H32" i="5"/>
  <c r="O49" i="5"/>
  <c r="I32" i="5" l="1"/>
  <c r="I46" i="5"/>
  <c r="K14" i="5"/>
  <c r="L14" i="5" s="1"/>
  <c r="K15" i="5"/>
  <c r="I6" i="5"/>
  <c r="L6" i="5"/>
  <c r="O6" i="5"/>
  <c r="I7" i="5"/>
  <c r="L7" i="5"/>
  <c r="O7" i="5"/>
  <c r="I8" i="5"/>
  <c r="L8" i="5"/>
  <c r="O8" i="5"/>
  <c r="I9" i="5"/>
  <c r="L9" i="5"/>
  <c r="O9" i="5"/>
  <c r="H11" i="5"/>
  <c r="K11" i="5"/>
  <c r="L11" i="5" s="1"/>
  <c r="N11" i="5"/>
  <c r="O11" i="5" s="1"/>
  <c r="H12" i="5"/>
  <c r="K12" i="5"/>
  <c r="L12" i="5" s="1"/>
  <c r="N12" i="5"/>
  <c r="O12" i="5" s="1"/>
  <c r="H13" i="5"/>
  <c r="K13" i="5"/>
  <c r="L13" i="5" s="1"/>
  <c r="O13" i="5"/>
  <c r="H14" i="5"/>
  <c r="N14" i="5"/>
  <c r="N15" i="5"/>
  <c r="O15" i="5" s="1"/>
  <c r="H16" i="5"/>
  <c r="K16" i="5"/>
  <c r="L16" i="5" s="1"/>
  <c r="N16" i="5"/>
  <c r="O16" i="5" s="1"/>
  <c r="H18" i="5"/>
  <c r="P18" i="5" s="1"/>
  <c r="S18" i="5" s="1"/>
  <c r="K18" i="5"/>
  <c r="L18" i="5" s="1"/>
  <c r="N18" i="5"/>
  <c r="O18" i="5" s="1"/>
  <c r="H19" i="5"/>
  <c r="P19" i="5" s="1"/>
  <c r="S19" i="5" s="1"/>
  <c r="K19" i="5"/>
  <c r="L19" i="5" s="1"/>
  <c r="N19" i="5"/>
  <c r="O19" i="5" s="1"/>
  <c r="H26" i="5"/>
  <c r="K26" i="5"/>
  <c r="L26" i="5" s="1"/>
  <c r="N26" i="5"/>
  <c r="O26" i="5" s="1"/>
  <c r="H27" i="5"/>
  <c r="P27" i="5" s="1"/>
  <c r="S27" i="5" s="1"/>
  <c r="K27" i="5"/>
  <c r="L27" i="5" s="1"/>
  <c r="N27" i="5"/>
  <c r="O27" i="5" s="1"/>
  <c r="H30" i="5"/>
  <c r="K30" i="5"/>
  <c r="L30" i="5" s="1"/>
  <c r="N30" i="5"/>
  <c r="O30" i="5" s="1"/>
  <c r="H31" i="5"/>
  <c r="P31" i="5" s="1"/>
  <c r="S31" i="5" s="1"/>
  <c r="L31" i="5"/>
  <c r="O31" i="5"/>
  <c r="K32" i="5"/>
  <c r="N32" i="5"/>
  <c r="O32" i="5" s="1"/>
  <c r="H33" i="5"/>
  <c r="K33" i="5"/>
  <c r="L33" i="5" s="1"/>
  <c r="N33" i="5"/>
  <c r="O33" i="5" s="1"/>
  <c r="H34" i="5"/>
  <c r="P34" i="5" s="1"/>
  <c r="S34" i="5" s="1"/>
  <c r="K34" i="5"/>
  <c r="L34" i="5" s="1"/>
  <c r="N34" i="5"/>
  <c r="O34" i="5" s="1"/>
  <c r="H35" i="5"/>
  <c r="P35" i="5" s="1"/>
  <c r="S35" i="5" s="1"/>
  <c r="K35" i="5"/>
  <c r="L35" i="5" s="1"/>
  <c r="N35" i="5"/>
  <c r="O35" i="5" s="1"/>
  <c r="H36" i="5"/>
  <c r="P36" i="5" s="1"/>
  <c r="K36" i="5"/>
  <c r="L36" i="5" s="1"/>
  <c r="N36" i="5"/>
  <c r="O36" i="5" s="1"/>
  <c r="H37" i="5"/>
  <c r="K37" i="5"/>
  <c r="L37" i="5" s="1"/>
  <c r="N37" i="5"/>
  <c r="O37" i="5" s="1"/>
  <c r="H38" i="5"/>
  <c r="P38" i="5" s="1"/>
  <c r="K38" i="5"/>
  <c r="L38" i="5" s="1"/>
  <c r="N38" i="5"/>
  <c r="O38" i="5" s="1"/>
  <c r="H39" i="5"/>
  <c r="K39" i="5"/>
  <c r="L39" i="5" s="1"/>
  <c r="N39" i="5"/>
  <c r="O39" i="5" s="1"/>
  <c r="H40" i="5"/>
  <c r="K40" i="5"/>
  <c r="L40" i="5" s="1"/>
  <c r="N40" i="5"/>
  <c r="O40" i="5" s="1"/>
  <c r="H41" i="5"/>
  <c r="K41" i="5"/>
  <c r="L41" i="5" s="1"/>
  <c r="N41" i="5"/>
  <c r="O41" i="5" s="1"/>
  <c r="H42" i="5"/>
  <c r="K42" i="5"/>
  <c r="L42" i="5" s="1"/>
  <c r="N42" i="5"/>
  <c r="O42" i="5" s="1"/>
  <c r="H43" i="5"/>
  <c r="K43" i="5"/>
  <c r="L43" i="5" s="1"/>
  <c r="N43" i="5"/>
  <c r="O43" i="5" s="1"/>
  <c r="H44" i="5"/>
  <c r="P44" i="5" s="1"/>
  <c r="K44" i="5"/>
  <c r="L44" i="5" s="1"/>
  <c r="N44" i="5"/>
  <c r="O44" i="5" s="1"/>
  <c r="H45" i="5"/>
  <c r="K45" i="5"/>
  <c r="L45" i="5" s="1"/>
  <c r="N45" i="5"/>
  <c r="O45" i="5" s="1"/>
  <c r="K46" i="5"/>
  <c r="P46" i="5" s="1"/>
  <c r="S46" i="5" s="1"/>
  <c r="N46" i="5"/>
  <c r="O46" i="5" s="1"/>
  <c r="H47" i="5"/>
  <c r="P47" i="5" s="1"/>
  <c r="K47" i="5"/>
  <c r="L47" i="5" s="1"/>
  <c r="N47" i="5"/>
  <c r="O47" i="5" s="1"/>
  <c r="H48" i="5"/>
  <c r="P48" i="5" s="1"/>
  <c r="K48" i="5"/>
  <c r="L48" i="5" s="1"/>
  <c r="N48" i="5"/>
  <c r="O48" i="5" s="1"/>
  <c r="H49" i="5"/>
  <c r="K49" i="5"/>
  <c r="L49" i="5" s="1"/>
  <c r="H50" i="5"/>
  <c r="K50" i="5"/>
  <c r="L50" i="5" s="1"/>
  <c r="N50" i="5"/>
  <c r="O50" i="5" s="1"/>
  <c r="H51" i="5"/>
  <c r="K51" i="5"/>
  <c r="L51" i="5" s="1"/>
  <c r="N51" i="5"/>
  <c r="O51" i="5" s="1"/>
  <c r="H52" i="5"/>
  <c r="K52" i="5"/>
  <c r="L52" i="5" s="1"/>
  <c r="N52" i="5"/>
  <c r="O52" i="5" s="1"/>
  <c r="H53" i="5"/>
  <c r="K53" i="5"/>
  <c r="L53" i="5" s="1"/>
  <c r="N53" i="5"/>
  <c r="O53" i="5" s="1"/>
  <c r="H54" i="5"/>
  <c r="K54" i="5"/>
  <c r="L54" i="5" s="1"/>
  <c r="N54" i="5"/>
  <c r="O54" i="5" s="1"/>
  <c r="H55" i="5"/>
  <c r="K55" i="5"/>
  <c r="L55" i="5" s="1"/>
  <c r="O55" i="5"/>
  <c r="H57" i="5"/>
  <c r="K57" i="5"/>
  <c r="L57" i="5" s="1"/>
  <c r="N57" i="5"/>
  <c r="O57" i="5" s="1"/>
  <c r="H58" i="5"/>
  <c r="K58" i="5"/>
  <c r="L58" i="5" s="1"/>
  <c r="N58" i="5"/>
  <c r="O58" i="5" s="1"/>
  <c r="H59" i="5"/>
  <c r="L59" i="5"/>
  <c r="O59" i="5"/>
  <c r="O5" i="5"/>
  <c r="L5" i="5"/>
  <c r="Q5" i="5"/>
  <c r="R5" i="5" s="1"/>
  <c r="P45" i="5" l="1"/>
  <c r="S45" i="5" s="1"/>
  <c r="P32" i="5"/>
  <c r="S32" i="5" s="1"/>
  <c r="P58" i="5"/>
  <c r="S58" i="5" s="1"/>
  <c r="P53" i="5"/>
  <c r="S53" i="5" s="1"/>
  <c r="P43" i="5"/>
  <c r="S43" i="5" s="1"/>
  <c r="P26" i="5"/>
  <c r="S26" i="5" s="1"/>
  <c r="P14" i="5"/>
  <c r="S14" i="5" s="1"/>
  <c r="P33" i="5"/>
  <c r="S33" i="5" s="1"/>
  <c r="S47" i="5"/>
  <c r="I40" i="5"/>
  <c r="P40" i="5"/>
  <c r="S40" i="5" s="1"/>
  <c r="I36" i="5"/>
  <c r="S36" i="5"/>
  <c r="I16" i="5"/>
  <c r="P16" i="5"/>
  <c r="S16" i="5" s="1"/>
  <c r="P11" i="5"/>
  <c r="S11" i="5" s="1"/>
  <c r="I39" i="5"/>
  <c r="P39" i="5"/>
  <c r="S39" i="5" s="1"/>
  <c r="P59" i="5"/>
  <c r="S59" i="5" s="1"/>
  <c r="P54" i="5"/>
  <c r="S54" i="5" s="1"/>
  <c r="P50" i="5"/>
  <c r="S50" i="5" s="1"/>
  <c r="S44" i="5"/>
  <c r="P51" i="5"/>
  <c r="S51" i="5" s="1"/>
  <c r="I41" i="5"/>
  <c r="P41" i="5"/>
  <c r="S41" i="5" s="1"/>
  <c r="P55" i="5"/>
  <c r="S55" i="5" s="1"/>
  <c r="S48" i="5"/>
  <c r="I37" i="5"/>
  <c r="P37" i="5"/>
  <c r="S37" i="5" s="1"/>
  <c r="P30" i="5"/>
  <c r="S30" i="5" s="1"/>
  <c r="I12" i="5"/>
  <c r="P12" i="5"/>
  <c r="S12" i="5" s="1"/>
  <c r="P57" i="5"/>
  <c r="S57" i="5" s="1"/>
  <c r="P52" i="5"/>
  <c r="S52" i="5" s="1"/>
  <c r="P49" i="5"/>
  <c r="S49" i="5" s="1"/>
  <c r="I42" i="5"/>
  <c r="P42" i="5"/>
  <c r="S42" i="5" s="1"/>
  <c r="I38" i="5"/>
  <c r="S38" i="5"/>
  <c r="P13" i="5"/>
  <c r="S13" i="5" s="1"/>
  <c r="Q15" i="5"/>
  <c r="I11" i="5"/>
  <c r="L15" i="5"/>
  <c r="O14" i="5"/>
  <c r="Q9" i="5"/>
  <c r="Q8" i="5"/>
  <c r="Q12" i="5"/>
  <c r="I14" i="5"/>
  <c r="Q13" i="5"/>
  <c r="I18" i="5"/>
  <c r="Q18" i="5"/>
  <c r="Q6" i="5"/>
  <c r="R6" i="5" s="1"/>
  <c r="I13" i="5"/>
  <c r="Q11" i="5"/>
  <c r="Q14" i="5"/>
  <c r="Q7" i="5"/>
  <c r="Q57" i="5"/>
  <c r="I57" i="5"/>
  <c r="I58" i="5"/>
  <c r="Q58" i="5"/>
  <c r="Q59" i="5"/>
  <c r="I59" i="5"/>
  <c r="Q55" i="5"/>
  <c r="I55" i="5"/>
  <c r="Q54" i="5"/>
  <c r="I54" i="5"/>
  <c r="Q53" i="5"/>
  <c r="I53" i="5"/>
  <c r="I52" i="5"/>
  <c r="Q52" i="5"/>
  <c r="I51" i="5"/>
  <c r="Q51" i="5"/>
  <c r="I50" i="5"/>
  <c r="Q50" i="5"/>
  <c r="Q49" i="5"/>
  <c r="I49" i="5"/>
  <c r="I48" i="5"/>
  <c r="Q48" i="5"/>
  <c r="I47" i="5"/>
  <c r="Q47" i="5"/>
  <c r="L46" i="5"/>
  <c r="Q46" i="5"/>
  <c r="Q45" i="5"/>
  <c r="I45" i="5"/>
  <c r="Q44" i="5"/>
  <c r="I44" i="5"/>
  <c r="I43" i="5"/>
  <c r="Q43" i="5"/>
  <c r="Q42" i="5"/>
  <c r="Q41" i="5"/>
  <c r="Q40" i="5"/>
  <c r="Q39" i="5"/>
  <c r="Q38" i="5"/>
  <c r="Q37" i="5"/>
  <c r="Q36" i="5"/>
  <c r="I35" i="5"/>
  <c r="Q35" i="5"/>
  <c r="Q34" i="5"/>
  <c r="I34" i="5"/>
  <c r="Q33" i="5"/>
  <c r="I33" i="5"/>
  <c r="Q32" i="5"/>
  <c r="L32" i="5"/>
  <c r="Q31" i="5"/>
  <c r="I31" i="5"/>
  <c r="I30" i="5"/>
  <c r="Q30" i="5"/>
  <c r="Q27" i="5"/>
  <c r="I27" i="5"/>
  <c r="Q26" i="5"/>
  <c r="I26" i="5"/>
  <c r="Q19" i="5"/>
  <c r="I19" i="5"/>
  <c r="Q16" i="5"/>
  <c r="S60" i="5" l="1"/>
  <c r="S62" i="5" s="1"/>
  <c r="R11" i="5"/>
  <c r="R7" i="5"/>
  <c r="R9" i="5"/>
  <c r="R8" i="5"/>
</calcChain>
</file>

<file path=xl/comments1.xml><?xml version="1.0" encoding="utf-8"?>
<comments xmlns="http://schemas.openxmlformats.org/spreadsheetml/2006/main">
  <authors>
    <author>USUARIO</author>
    <author>tc={CF9238DA-94FA-6F4A-A44E-E2E8305F3BA0}</author>
    <author>tc={BFE93012-D49F-5E4E-B442-832B3766A429}</author>
    <author>tc={F726AFFE-2946-E44D-B361-74E8A80C0A6C}</author>
    <author>tc={EBA310BF-3A5F-AC49-881E-2761CB166126}</author>
    <author>tc={970FE489-BA00-B043-A5F5-20B50DFDDC6A}</author>
    <author>tc={8832F074-1ECC-4644-8B8A-A83BFBCF8E42}</author>
    <author>tc={413FF838-37AE-C348-B5AB-F01FCDE84579}</author>
  </authors>
  <commentList>
    <comment ref="G5"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J5"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M5"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S5" authorId="1" shapeId="0">
      <text>
        <r>
          <rPr>
            <sz val="11"/>
            <color theme="1"/>
            <rFont val="Calibri"/>
            <family val="2"/>
            <scheme val="minor"/>
          </rPr>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Exento de  IVA
</t>
        </r>
      </text>
    </comment>
    <comment ref="G6"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J6"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M6"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G7"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J7"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M7"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G8"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J8"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M8"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G9"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J9"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M9" authorId="0" shapeId="0">
      <text>
        <r>
          <rPr>
            <b/>
            <sz val="9"/>
            <color rgb="FF000000"/>
            <rFont val="Tahoma"/>
            <family val="2"/>
          </rPr>
          <t>USUARIO:</t>
        </r>
        <r>
          <rPr>
            <sz val="9"/>
            <color rgb="FF000000"/>
            <rFont val="Tahoma"/>
            <family val="2"/>
          </rPr>
          <t xml:space="preserve">
</t>
        </r>
        <r>
          <rPr>
            <sz val="9"/>
            <color rgb="FF000000"/>
            <rFont val="Tahoma"/>
            <family val="2"/>
          </rPr>
          <t>MEMORANDO HONORARIOS</t>
        </r>
      </text>
    </comment>
    <comment ref="G13" authorId="2" shapeId="0">
      <text>
        <r>
          <rPr>
            <sz val="11"/>
            <color theme="1"/>
            <rFont val="Calibri"/>
            <family val="2"/>
            <scheme val="minor"/>
          </rPr>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Valor cotizado del contrato 670-2022 aumentado el IPC 
</t>
        </r>
      </text>
    </comment>
    <comment ref="G14" authorId="3" shapeId="0">
      <text>
        <r>
          <rPr>
            <sz val="11"/>
            <color theme="1"/>
            <rFont val="Calibri"/>
            <family val="2"/>
            <scheme val="minor"/>
          </rPr>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Valor cotizado del proyecto 670-2022 aumentado IPC actual
</t>
        </r>
      </text>
    </comment>
    <comment ref="G28" authorId="4" shapeId="0">
      <text>
        <r>
          <rPr>
            <sz val="11"/>
            <color theme="1"/>
            <rFont val="Calibri"/>
            <family val="2"/>
            <scheme val="minor"/>
          </rPr>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Valor cotizado del proyecto 670-2022 aumentado IPC actual
</t>
        </r>
      </text>
    </comment>
    <comment ref="G34" authorId="5" shapeId="0">
      <text>
        <r>
          <rPr>
            <sz val="11"/>
            <color theme="1"/>
            <rFont val="Calibri"/>
            <family val="2"/>
            <scheme val="minor"/>
          </rPr>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Valor de mesa indigena	
</t>
        </r>
      </text>
    </comment>
    <comment ref="G35" authorId="6" shapeId="0">
      <text>
        <r>
          <rPr>
            <sz val="11"/>
            <color theme="1"/>
            <rFont val="Calibri"/>
            <family val="2"/>
            <scheme val="minor"/>
          </rPr>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Valor desde la mesa indigena 
</t>
        </r>
      </text>
    </comment>
    <comment ref="G56" authorId="7" shapeId="0">
      <text>
        <r>
          <rPr>
            <sz val="11"/>
            <color theme="1"/>
            <rFont val="Calibri"/>
            <family val="2"/>
            <scheme val="minor"/>
          </rPr>
          <t xml:space="preserve">[Comentario encadenado]
Tu versión de Excel te permite leer este comentario encadenado; sin embargo, las ediciones que se apliquen se quitarán si el archivo se abre en una versión más reciente de Excel. Más información: https://go.microsoft.com/fwlink/?linkid=870924
Comentario:
    Valor cotizado del proyecto 670-2022 aumentado IPC actual
</t>
        </r>
      </text>
    </comment>
  </commentList>
</comments>
</file>

<file path=xl/sharedStrings.xml><?xml version="1.0" encoding="utf-8"?>
<sst xmlns="http://schemas.openxmlformats.org/spreadsheetml/2006/main" count="229" uniqueCount="83">
  <si>
    <t>COTIZACIONES</t>
  </si>
  <si>
    <t>ANÁLISIS</t>
  </si>
  <si>
    <t>Ítem</t>
  </si>
  <si>
    <t>Descripción</t>
  </si>
  <si>
    <t>Cantidad</t>
  </si>
  <si>
    <t>Unidad de Medida</t>
  </si>
  <si>
    <t xml:space="preserve">Plazo </t>
  </si>
  <si>
    <t>PROMEDIO O 
MEDIA 
ARITMETICA</t>
  </si>
  <si>
    <t>DESVIACION
 ESTANDAR</t>
  </si>
  <si>
    <t>COEFICIENTE DE 
VARIACION (CV)</t>
  </si>
  <si>
    <t>VALOR DE 
REFERENCIA
 PARA EL 
ESTUDIO DE MERCADO</t>
  </si>
  <si>
    <t>Valor unitarios sin IVA</t>
  </si>
  <si>
    <t>Valor unitarios con IVA</t>
  </si>
  <si>
    <t>Total Oferta (Cant*Pu*Pl)</t>
  </si>
  <si>
    <t>Und</t>
  </si>
  <si>
    <t>NA</t>
  </si>
  <si>
    <t>Coordinador General:</t>
  </si>
  <si>
    <t>Facilitador local del ejecutor</t>
  </si>
  <si>
    <t xml:space="preserve">Un Coordinador(a) general:  Título Profesional del área de la salud o área social de las humanidades. Mínimo tres (3) años de experiencia profesional, contados a partir de la obtención del título profesional o la expedición de la tarjeta profesional, según corresponda.
Adicional a la experiencia profesional, mínimo dos (2) años de experiencia como coordinador y/o jefe de proyectos con población indígena y que haga parte del proceso de la Mesa indígena de la localidad.  </t>
  </si>
  <si>
    <t>Un facilitador indigena estudiante, técnico, tecnólogo o profesional con las habilidades para el trabajo con comunidades indígenas e integrantes de la mesa local indígena.</t>
  </si>
  <si>
    <t xml:space="preserve">Un gestor o sitematizador </t>
  </si>
  <si>
    <t xml:space="preserve">Un gestor comunitario o sistematizador, técnico del área social o de las humanidades 
Mínimo dos (2) años de experiencia técnica contados a partir de la obtención del título según corresponda.
Adicional a la experiencia general, mínimo un (1) año de experiencia certificada en producción de textos y que haga parte del proceso de la Mesa Indígena de la Localidad
</t>
  </si>
  <si>
    <t>Diseñador grafico</t>
  </si>
  <si>
    <t xml:space="preserve">Un estudiante, técnico o personal con las habilidades o manejo de los siguientes programas: comunicación Social, diseño gráfico o afines. Tener habilidades y contar con conocimiento de plataformas de edición para la creación de piezas gráficas. Tener conocimiento en fotografía y video para el acompañamiento de las actividades o requeridas del proyecto (contar con sus propios equipos). Que pertenezca a la Mesa indígena de la Localidad.
  </t>
  </si>
  <si>
    <t>Sabador (a)</t>
  </si>
  <si>
    <t xml:space="preserve">Sabedores ancestrales – Conferencista (s) Sabedor (es) o sabedora(s) o Médicos o Médicas con conocimiento certificado mínimo de 4 años en los saberes y medicinas ancestrales indígena según la programación metodológica. Él o la sabedora ancestral en medicina debe cumplir con los criterios idoneidad con mínimo 4 años experiencia en procesos locales, pertenecientes a la mesa indígena de la localidad. 
Serán contratados para las charlas específicas de las temáticas propuestas en el desarrollo metodológicos y las conclusiones de los encuentros previos internos, externos y salida al territorio.
  </t>
  </si>
  <si>
    <t>Refrigerios propios conformados por:
-Horneados o pasteles de 130g y 10 cm o alternativa vegana equivalente.
-Fruta como duraznos, manzanas, mandarinas o mangos.
-Bebida propia no alcohólica o jugo natural de mínimo 200ml empacado o servido en elementos que cumplan con la política distrital con respecto a envases de un sólo uso.
-Dulce propio o colombina, chocolates o masmelos</t>
  </si>
  <si>
    <t>Almuerzos ancestrales propios:  Garantizar el suministro y entrega de Almuerzo  para cada uno de los asistentes de los encuentros .
1. el operador debera concertarse previamente con cada comunidad (desayuno, almuerzo o cena)                                                                                                                                                2. los alimentos seran preparados por la comunidad indigena.
3. Una fruta fresca de cosecha, debidamente empacada
4. Un dulce debidamente empacado al vacío</t>
  </si>
  <si>
    <t xml:space="preserve">Encuentros internos refrigerio </t>
  </si>
  <si>
    <t>Encuentros internos almuerzo</t>
  </si>
  <si>
    <t>Bolsa de insumos para las actividades de los pueblos Etnicos. Bolsa de insumos solicitados por el equipo de sabedores y sabedoras indígenas para realizar las conferencias en los encuentros de la palabra internos enmarcada en la tematica de los saberes ancestrales en medicina. Debe ser diseñada en el primer mes de ejecución para cada uno de los encuentros. Debe incluir los elementos necesarios para realizar los rituales de armonización correspondientes. (Hierbas, plantas, líquidos, minerales, elementos rituales, etcétera)</t>
  </si>
  <si>
    <t xml:space="preserve">Encuentros internos Bolsa de insumos </t>
  </si>
  <si>
    <t xml:space="preserve">Encuentros internos Matriales </t>
  </si>
  <si>
    <t>El operador garantizara los insumos de papeleria  y materiales para el desarrollo de la actividades internas y externas , como se describe en el anexo tecnico en el componente de saberes ancestrales.</t>
  </si>
  <si>
    <t xml:space="preserve">Tranporte </t>
  </si>
  <si>
    <t xml:space="preserve">Deseño de pieza </t>
  </si>
  <si>
    <t>Comunicativa BANNER</t>
  </si>
  <si>
    <t xml:space="preserve">Encuentros Externos Refrigerios </t>
  </si>
  <si>
    <t xml:space="preserve">Encuentros Externos Bolsa de insumos </t>
  </si>
  <si>
    <t xml:space="preserve">Encuentros Externos Materiales </t>
  </si>
  <si>
    <t xml:space="preserve">Bolsa de insumos para las actividades de los pueblos Etnicos. Bolsa de insumos solicitados por el equipo de sabedores y sabedoras indígenas para realizar las conferencias en los encuentros de la palabra Externos enmarcada en la tematica de los saberes ancestrales en medicina. Debe ser diseñada en el primer mes de ejecución para cada uno de los encuentros. Debe incluir los elementos necesarios para realizar los rituales de armonización correspondientes. (Hierbas, plantas, líquidos, minerales, elementos rituales, etcétera)          </t>
  </si>
  <si>
    <t xml:space="preserve">Atención salud Indigena con la Ciudadania </t>
  </si>
  <si>
    <t>Ferias</t>
  </si>
  <si>
    <t>Bolsa de insumos para las actividades de los pueblos Etnicos. Bolsa de insumos solicitados por el equipo de sabedores y sabedoras indígenas para realizar las atenciones en salud de los saberes ancestrales en medicina.  Debe incluir los elementos necesarios para realizar las atenciones correspondientes. (Hierbas, plantas, líquidos, minerales, elementos , etcétera)</t>
  </si>
  <si>
    <t xml:space="preserve">Grupos de musica 
</t>
  </si>
  <si>
    <t xml:space="preserve">Animador del evento </t>
  </si>
  <si>
    <t xml:space="preserve">Apoyo Logistico </t>
  </si>
  <si>
    <t xml:space="preserve">Pendones para los pueblos indigenas </t>
  </si>
  <si>
    <t xml:space="preserve">Sillas </t>
  </si>
  <si>
    <t>Mesas plegables</t>
  </si>
  <si>
    <t xml:space="preserve">Transporte logistico, carpas, mesas sillas </t>
  </si>
  <si>
    <t xml:space="preserve">Plan de emergecnia y contigencia </t>
  </si>
  <si>
    <t>Foro</t>
  </si>
  <si>
    <t xml:space="preserve">Alguiler de sonido </t>
  </si>
  <si>
    <t>Refrigerios propios conformados por:
-Horneados o pasteles de 130g y 10 cm o alternativa vegana equivalente.
-Fruta como duraznos, manzanas, mandarinas o mangos.
-Bebida propia no alcohólica o jugo natural de mínimo 200ml empacado o servido en elementos que cumplan con la política distrital con respecto a envases de un sólo uso.
-Dulce propio o colombina, chocolates o masmelos
De estos refrigerios 50 deben ser propios de las comunidades indígenas y 50 deben ser propios de las comunidades NARP.</t>
  </si>
  <si>
    <t>Alquiler de sonido: Alquiler de sonido de 1000 watts: cabinas auto potenciadas con base, consola mínimo de ocho (12) canales análoga, puerto USB, cableado de señal, acometidas eléctricas, kit de cuatro (4) micrófonos inalámbricos de mano, dos (2) micrófonos de solapa, ingeniero de sonido y todos los elementos requeridos para su operación. Incluye puesto fijo: con panelería de cerramiento del mismo, técnico de audio, computador pc portátil. (incluye instalación, transporte y desinstalación).</t>
  </si>
  <si>
    <t xml:space="preserve">Jornada de trabajo </t>
  </si>
  <si>
    <t>Desayuno</t>
  </si>
  <si>
    <t xml:space="preserve">Almuerzos ancestrales propios:  Garantizar el suministro y entrega de Almuerzo  para cada uno de los asistentes de los encuentros .
1. el operador debera concertarse previamente con cada comunidad (desayuno, almuerzo o cena)                               </t>
  </si>
  <si>
    <t xml:space="preserve">Cena </t>
  </si>
  <si>
    <t xml:space="preserve">Alquiler de computador </t>
  </si>
  <si>
    <t xml:space="preserve">Alquiler  de video bean </t>
  </si>
  <si>
    <t xml:space="preserve">Requerimientos </t>
  </si>
  <si>
    <t>Recordatorio a la población participante de un diseño de arte propio elaborado por los pueblos indígenas integrantes de   la mesa local indígena de San Cristóbal.</t>
  </si>
  <si>
    <t>Bolígrafos de pulsador con cuerpo a color y punta brillante. Con tinta negra y tres logos estampados a color. Tamaño regular, punta fina y trazo medio, suave al contacto con el papel y resistente.</t>
  </si>
  <si>
    <t xml:space="preserve">AGENDA tipo cuaderno con tapa en pasta dura anillado, impresión a full color, plastificada mate en papel ecológico tamaño media carta argollada doble , de 100 hojas internas impresas a una tinta en papel ecológico de 150 gr,con 8 separadores impresos a full color por las dos caras con una fotografía , una reseña histórica y la práctica de la medicina tradicional de cada pueblo indígena de la Mesa Local.. Diseño suministrado por la Alcaldía. </t>
  </si>
  <si>
    <t>ESTUDIO DE MERCADO  
Proyecto 1843 "San Cristóbal saludable"
Objeto: “DESARROLLAR ACCIONES Y ESTRATEGIAS PARA EL RECONOCIMIENTO DE LOS SABERES ANCESTRALES EN MEDICINA INDIGENA EN LA LOCALIDAD DE SAN CRISTÓBAL.”.
Vigencia 2024</t>
  </si>
  <si>
    <t xml:space="preserve">Apoyo económico a iniciativas indigenas </t>
  </si>
  <si>
    <t>Grupo de danza : Grupo de danza de música folclórica, salsa, merengue, urbano con participación mínimo de 8 integrantes, incluido transporte, alimentación y vestuario. Experiencia certificable de presentación en dos eventos Por jornada. De 2 a 4 horas.</t>
  </si>
  <si>
    <t>Presentación de cultura : Grupo de danza de música folclórica, salsa, merengue, urbano con participación mínimo de 8 integrantes, incluido transporte, alimentación y vestuario. Experiencia certificable de presentación en dos eventos Por jornada. De 2 a 4 horas.</t>
  </si>
  <si>
    <t xml:space="preserve">Total </t>
  </si>
  <si>
    <t xml:space="preserve">Tranporte Ida y vuelta </t>
  </si>
  <si>
    <t>Alquiles de carpas 4x4 cotizadas las de 2X2 (incluye transporte)</t>
  </si>
  <si>
    <r>
      <rPr>
        <b/>
        <sz val="11"/>
        <rFont val="Arial"/>
        <family val="2"/>
      </rPr>
      <t>COTIZACIÓN 2</t>
    </r>
    <r>
      <rPr>
        <b/>
        <sz val="11"/>
        <color rgb="FFFF0000"/>
        <rFont val="Arial"/>
        <family val="2"/>
      </rPr>
      <t xml:space="preserve">
</t>
    </r>
  </si>
  <si>
    <r>
      <rPr>
        <b/>
        <sz val="11"/>
        <rFont val="Arial"/>
        <family val="2"/>
      </rPr>
      <t>COTIZACIÓN 3</t>
    </r>
    <r>
      <rPr>
        <b/>
        <sz val="11"/>
        <color rgb="FFFF0000"/>
        <rFont val="Arial"/>
        <family val="2"/>
      </rPr>
      <t xml:space="preserve">
</t>
    </r>
  </si>
  <si>
    <t>Presentador (a) indígena</t>
  </si>
  <si>
    <t>Indígena Bachiller con conocimientos y experiencia en la presentación mínimo de 1 año.</t>
  </si>
  <si>
    <t>Meses</t>
  </si>
  <si>
    <t>Encuentros externos almuerzo</t>
  </si>
  <si>
    <t>SALIDA A TERRITORIO (Encuentro con la madre Tierra).</t>
  </si>
  <si>
    <r>
      <rPr>
        <b/>
        <sz val="10"/>
        <rFont val="Arial"/>
        <family val="2"/>
      </rPr>
      <t xml:space="preserve">COTIZACIÓN 1 
CREAR PRODUCCIONES Y LOGISTICA. CPL SAS. NIT: 901056907-4
"			</t>
    </r>
    <r>
      <rPr>
        <b/>
        <sz val="10"/>
        <color rgb="FFFF0000"/>
        <rFont val="Arial"/>
        <family val="2"/>
      </rPr>
      <t xml:space="preserve">
</t>
    </r>
  </si>
  <si>
    <t xml:space="preserve">Atención a la ciudadania  Materiales </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</si>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</sst>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164" formatCode="_-&quot;$&quot;* #,##0_-;\-&quot;$&quot;* #,##0_-;_-&quot;$&quot;* &quot;-&quot;_-;_-@_-"/>
    <numFmt numFmtId="165" formatCode="_(&quot;$&quot;* #,##0.00_);_(&quot;$&quot;* \(#,##0.00\);_(&quot;$&quot;* &quot;-&quot;??_);_(@_)"/>
    <numFmt numFmtId="166" formatCode="_-[$$-240A]\ * #,##0_-;\-[$$-240A]\ * #,##0_-;_-[$$-240A]\ * &quot;-&quot;??_-;_-@_-"/>
  </numFmts>
  <fonts count="22" x14ac:knownFonts="1">
    <font>
      <sz val="11"/>
      <color theme="1"/>
      <name val="Calibri"/>
      <family val="2"/>
      <scheme val="minor"/>
    </font>
    <font>
      <sz val="11"/>
      <color theme="1"/>
      <name val="Calibri"/>
      <family val="2"/>
      <scheme val="minor"/>
    </font>
    <font>
      <sz val="11"/>
      <color rgb="FF9C0006"/>
      <name val="Calibri"/>
      <family val="2"/>
      <scheme val="minor"/>
    </font>
    <font>
      <sz val="10"/>
      <name val="Arial"/>
      <family val="2"/>
    </font>
    <font>
      <b/>
      <sz val="9"/>
      <color rgb="FF000000"/>
      <name val="Tahoma"/>
      <family val="2"/>
    </font>
    <font>
      <sz val="9"/>
      <color rgb="FF000000"/>
      <name val="Tahoma"/>
      <family val="2"/>
    </font>
    <font>
      <b/>
      <sz val="12"/>
      <name val="Arial"/>
      <family val="2"/>
    </font>
    <font>
      <b/>
      <sz val="12"/>
      <color theme="1"/>
      <name val="Arial"/>
      <family val="2"/>
    </font>
    <font>
      <sz val="11"/>
      <color theme="1"/>
      <name val="Arial"/>
      <family val="2"/>
    </font>
    <font>
      <b/>
      <sz val="11"/>
      <color theme="1"/>
      <name val="Arial"/>
      <family val="2"/>
    </font>
    <font>
      <b/>
      <sz val="11"/>
      <color rgb="FFFF0000"/>
      <name val="Arial"/>
      <family val="2"/>
    </font>
    <font>
      <b/>
      <sz val="11"/>
      <name val="Arial"/>
      <family val="2"/>
    </font>
    <font>
      <b/>
      <sz val="10"/>
      <color theme="1"/>
      <name val="Arial"/>
      <family val="2"/>
    </font>
    <font>
      <sz val="10"/>
      <color theme="1"/>
      <name val="Arial"/>
      <family val="2"/>
    </font>
    <font>
      <b/>
      <sz val="10"/>
      <color rgb="FF000000"/>
      <name val="Arial"/>
      <family val="2"/>
    </font>
    <font>
      <sz val="11"/>
      <name val="Arial"/>
      <family val="2"/>
    </font>
    <font>
      <sz val="10"/>
      <color rgb="FF000000"/>
      <name val="Arial"/>
      <family val="2"/>
    </font>
    <font>
      <b/>
      <sz val="24"/>
      <color rgb="FFFF0000"/>
      <name val="Arial"/>
      <family val="2"/>
    </font>
    <font>
      <b/>
      <sz val="11"/>
      <color theme="1"/>
      <name val="Arial Narrow"/>
      <family val="2"/>
    </font>
    <font>
      <sz val="11"/>
      <color theme="1"/>
      <name val="Arial Narrow"/>
      <family val="2"/>
    </font>
    <font>
      <b/>
      <sz val="10"/>
      <color rgb="FFFF0000"/>
      <name val="Arial"/>
      <family val="2"/>
    </font>
    <font>
      <b/>
      <sz val="10"/>
      <name val="Arial"/>
      <family val="2"/>
    </font>
  </fonts>
  <fills count="12">
    <fill>
      <patternFill patternType="none"/>
    </fill>
    <fill>
      <patternFill patternType="gray125"/>
    </fill>
    <fill>
      <patternFill patternType="solid">
        <fgColor rgb="FFFFC7CE"/>
      </patternFill>
    </fill>
    <fill>
      <patternFill patternType="solid">
        <fgColor theme="8" tint="0.59999389629810485"/>
        <bgColor indexed="65"/>
      </patternFill>
    </fill>
    <fill>
      <patternFill patternType="solid">
        <fgColor theme="5" tint="0.3999755851924192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
      <patternFill patternType="solid">
        <fgColor theme="8" tint="0.39997558519241921"/>
        <bgColor indexed="64"/>
      </patternFill>
    </fill>
    <fill>
      <patternFill patternType="solid">
        <fgColor theme="9"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s>
  <cellStyleXfs count="7">
    <xf numFmtId="0" fontId="0" fillId="0" borderId="0"/>
    <xf numFmtId="9" fontId="1" fillId="0" borderId="0" applyFont="0" applyFill="0" applyBorder="0" applyAlignment="0" applyProtection="0"/>
    <xf numFmtId="0" fontId="2" fillId="2" borderId="0" applyNumberFormat="0" applyBorder="0" applyAlignment="0" applyProtection="0"/>
    <xf numFmtId="0" fontId="1" fillId="3" borderId="0" applyNumberFormat="0" applyBorder="0" applyAlignment="0" applyProtection="0"/>
    <xf numFmtId="0" fontId="3" fillId="0" borderId="0"/>
    <xf numFmtId="165" fontId="1" fillId="0" borderId="0" applyFont="0" applyFill="0" applyBorder="0" applyAlignment="0" applyProtection="0"/>
    <xf numFmtId="164" fontId="1" fillId="0" borderId="0" applyFont="0" applyFill="0" applyBorder="0" applyAlignment="0" applyProtection="0"/>
  </cellStyleXfs>
  <cellXfs count="82">
    <xf numFmtId="0" fontId="0" fillId="0" borderId="0" xfId="0"/>
    <xf numFmtId="0" fontId="8" fillId="0" borderId="0" xfId="0" applyFont="1"/>
    <xf numFmtId="0" fontId="9" fillId="0" borderId="4" xfId="0" applyFont="1" applyBorder="1" applyAlignment="1">
      <alignment horizontal="center" vertical="center" wrapText="1"/>
    </xf>
    <xf numFmtId="166" fontId="9" fillId="0" borderId="4" xfId="0" applyNumberFormat="1" applyFont="1" applyBorder="1" applyAlignment="1">
      <alignment horizontal="center" vertical="center"/>
    </xf>
    <xf numFmtId="166" fontId="9" fillId="4" borderId="3" xfId="0" applyNumberFormat="1" applyFont="1" applyFill="1" applyBorder="1" applyAlignment="1">
      <alignment horizontal="center" vertical="center" wrapText="1"/>
    </xf>
    <xf numFmtId="166" fontId="9" fillId="5" borderId="3" xfId="0" applyNumberFormat="1" applyFont="1" applyFill="1" applyBorder="1" applyAlignment="1">
      <alignment horizontal="center" vertical="center" wrapText="1"/>
    </xf>
    <xf numFmtId="166" fontId="9" fillId="5" borderId="1" xfId="0" applyNumberFormat="1" applyFont="1" applyFill="1" applyBorder="1" applyAlignment="1">
      <alignment horizontal="center" vertical="center" wrapText="1"/>
    </xf>
    <xf numFmtId="166" fontId="9" fillId="5" borderId="4" xfId="0" applyNumberFormat="1" applyFont="1" applyFill="1" applyBorder="1" applyAlignment="1">
      <alignment horizontal="center" vertical="center" wrapText="1"/>
    </xf>
    <xf numFmtId="166" fontId="9" fillId="6" borderId="3" xfId="0" applyNumberFormat="1" applyFont="1" applyFill="1" applyBorder="1" applyAlignment="1">
      <alignment horizontal="center" vertical="center" wrapText="1"/>
    </xf>
    <xf numFmtId="0" fontId="13" fillId="0" borderId="1" xfId="0" applyFont="1" applyBorder="1" applyAlignment="1">
      <alignment horizontal="center" vertical="center"/>
    </xf>
    <xf numFmtId="0" fontId="14" fillId="0" borderId="1" xfId="0" applyFont="1" applyBorder="1" applyAlignment="1">
      <alignment horizontal="center" vertical="center" wrapText="1"/>
    </xf>
    <xf numFmtId="0" fontId="3" fillId="0" borderId="1" xfId="0" applyFont="1" applyBorder="1" applyAlignment="1">
      <alignment vertical="center" wrapText="1"/>
    </xf>
    <xf numFmtId="0" fontId="15" fillId="0" borderId="1" xfId="0" applyFont="1" applyBorder="1" applyAlignment="1">
      <alignment horizontal="center" vertical="center" wrapText="1"/>
    </xf>
    <xf numFmtId="166" fontId="8" fillId="4" borderId="1" xfId="6" applyNumberFormat="1" applyFont="1" applyFill="1" applyBorder="1" applyAlignment="1">
      <alignment horizontal="center" vertical="center" wrapText="1"/>
    </xf>
    <xf numFmtId="166" fontId="8" fillId="4" borderId="1" xfId="6" applyNumberFormat="1" applyFont="1" applyFill="1" applyBorder="1" applyAlignment="1" applyProtection="1">
      <alignment horizontal="center" vertical="center"/>
      <protection locked="0"/>
    </xf>
    <xf numFmtId="166" fontId="8" fillId="11" borderId="1" xfId="6" applyNumberFormat="1" applyFont="1" applyFill="1" applyBorder="1" applyAlignment="1">
      <alignment horizontal="center" vertical="center" wrapText="1"/>
    </xf>
    <xf numFmtId="166" fontId="8" fillId="11" borderId="1" xfId="6" applyNumberFormat="1" applyFont="1" applyFill="1" applyBorder="1" applyAlignment="1" applyProtection="1">
      <alignment horizontal="center" vertical="center"/>
      <protection locked="0"/>
    </xf>
    <xf numFmtId="166" fontId="8" fillId="10" borderId="1" xfId="6" applyNumberFormat="1" applyFont="1" applyFill="1" applyBorder="1" applyAlignment="1">
      <alignment horizontal="center" vertical="center" wrapText="1"/>
    </xf>
    <xf numFmtId="166" fontId="8" fillId="10" borderId="1" xfId="6" applyNumberFormat="1" applyFont="1" applyFill="1" applyBorder="1" applyAlignment="1" applyProtection="1">
      <alignment horizontal="center" vertical="center"/>
      <protection locked="0"/>
    </xf>
    <xf numFmtId="42" fontId="15" fillId="7" borderId="1" xfId="2" applyNumberFormat="1" applyFont="1" applyFill="1" applyBorder="1" applyAlignment="1" applyProtection="1">
      <alignment horizontal="center" vertical="center"/>
    </xf>
    <xf numFmtId="10" fontId="8" fillId="7" borderId="1" xfId="1" applyNumberFormat="1" applyFont="1" applyFill="1" applyBorder="1" applyAlignment="1">
      <alignment vertical="center" wrapText="1"/>
    </xf>
    <xf numFmtId="42" fontId="8" fillId="9" borderId="1" xfId="3" applyNumberFormat="1" applyFont="1" applyFill="1" applyBorder="1" applyAlignment="1" applyProtection="1">
      <alignment horizontal="center" vertical="center"/>
    </xf>
    <xf numFmtId="0" fontId="3" fillId="0" borderId="1" xfId="0" applyFont="1" applyBorder="1" applyAlignment="1">
      <alignment vertical="top" wrapText="1"/>
    </xf>
    <xf numFmtId="166" fontId="8" fillId="4" borderId="1" xfId="0" applyNumberFormat="1" applyFont="1" applyFill="1" applyBorder="1" applyAlignment="1">
      <alignment horizontal="center" vertical="center" wrapText="1"/>
    </xf>
    <xf numFmtId="166" fontId="8" fillId="11" borderId="1" xfId="0" applyNumberFormat="1" applyFont="1" applyFill="1" applyBorder="1" applyAlignment="1">
      <alignment horizontal="center" vertical="center" wrapText="1"/>
    </xf>
    <xf numFmtId="166" fontId="8" fillId="10" borderId="1" xfId="0" applyNumberFormat="1" applyFont="1" applyFill="1" applyBorder="1" applyAlignment="1">
      <alignment horizontal="center" vertical="center" wrapText="1"/>
    </xf>
    <xf numFmtId="0" fontId="3" fillId="0" borderId="1" xfId="0" applyFont="1" applyBorder="1" applyAlignment="1">
      <alignment horizontal="left" vertical="top" wrapText="1"/>
    </xf>
    <xf numFmtId="0" fontId="8" fillId="0" borderId="1" xfId="0" applyFont="1" applyBorder="1" applyAlignment="1">
      <alignment horizontal="center" vertical="center" wrapText="1"/>
    </xf>
    <xf numFmtId="0" fontId="14" fillId="0" borderId="6" xfId="0" applyFont="1" applyBorder="1" applyAlignment="1">
      <alignment horizontal="center" vertical="center" wrapText="1"/>
    </xf>
    <xf numFmtId="0" fontId="3" fillId="0" borderId="1" xfId="0" applyFont="1" applyBorder="1" applyAlignment="1">
      <alignment wrapText="1"/>
    </xf>
    <xf numFmtId="0" fontId="3" fillId="0" borderId="5" xfId="0" applyFont="1" applyBorder="1" applyAlignment="1">
      <alignment horizontal="left" vertical="top" wrapText="1"/>
    </xf>
    <xf numFmtId="0" fontId="14" fillId="7" borderId="6" xfId="0" applyFont="1" applyFill="1" applyBorder="1" applyAlignment="1">
      <alignment horizontal="center" vertical="center" wrapText="1"/>
    </xf>
    <xf numFmtId="0" fontId="13" fillId="7" borderId="1" xfId="0" applyFont="1" applyFill="1" applyBorder="1" applyAlignment="1">
      <alignment horizontal="justify" vertical="top" wrapText="1"/>
    </xf>
    <xf numFmtId="0" fontId="15" fillId="7" borderId="1" xfId="0" applyFont="1" applyFill="1" applyBorder="1" applyAlignment="1">
      <alignment horizontal="center" vertical="center" wrapText="1"/>
    </xf>
    <xf numFmtId="0" fontId="3" fillId="0" borderId="1" xfId="0" applyFont="1" applyBorder="1" applyAlignment="1">
      <alignment horizontal="center" vertical="center" wrapText="1"/>
    </xf>
    <xf numFmtId="10" fontId="8" fillId="0" borderId="1" xfId="1" applyNumberFormat="1" applyFont="1" applyBorder="1" applyAlignment="1">
      <alignment vertical="center" wrapText="1"/>
    </xf>
    <xf numFmtId="0" fontId="3" fillId="0" borderId="1" xfId="0" applyFont="1" applyBorder="1" applyAlignment="1">
      <alignment horizontal="left" vertical="center" wrapText="1"/>
    </xf>
    <xf numFmtId="0" fontId="12" fillId="0" borderId="1" xfId="0" applyFont="1" applyBorder="1" applyAlignment="1">
      <alignment horizontal="center" vertical="center" wrapText="1"/>
    </xf>
    <xf numFmtId="0" fontId="16" fillId="7" borderId="1" xfId="0" applyFont="1" applyFill="1" applyBorder="1" applyAlignment="1">
      <alignment horizontal="left" vertical="center" wrapText="1"/>
    </xf>
    <xf numFmtId="0" fontId="3" fillId="7" borderId="5" xfId="0" applyFont="1" applyFill="1" applyBorder="1" applyAlignment="1">
      <alignment horizontal="center" vertical="center" wrapText="1"/>
    </xf>
    <xf numFmtId="0" fontId="3" fillId="0" borderId="5" xfId="0" applyFont="1" applyBorder="1" applyAlignment="1">
      <alignment horizontal="center" vertical="center" wrapText="1"/>
    </xf>
    <xf numFmtId="0" fontId="8" fillId="7" borderId="1" xfId="0" applyFont="1" applyFill="1" applyBorder="1"/>
    <xf numFmtId="42" fontId="8" fillId="4" borderId="1" xfId="0" applyNumberFormat="1" applyFont="1" applyFill="1" applyBorder="1" applyAlignment="1">
      <alignment horizontal="center" vertical="center" wrapText="1"/>
    </xf>
    <xf numFmtId="42" fontId="8" fillId="11" borderId="1" xfId="0" applyNumberFormat="1" applyFont="1" applyFill="1" applyBorder="1" applyAlignment="1">
      <alignment horizontal="center" vertical="center" wrapText="1"/>
    </xf>
    <xf numFmtId="42" fontId="8" fillId="10" borderId="1" xfId="0" applyNumberFormat="1" applyFont="1" applyFill="1" applyBorder="1" applyAlignment="1">
      <alignment horizontal="center" vertical="center" wrapText="1"/>
    </xf>
    <xf numFmtId="166" fontId="8" fillId="0" borderId="0" xfId="0" applyNumberFormat="1" applyFont="1"/>
    <xf numFmtId="42" fontId="8" fillId="0" borderId="0" xfId="0" applyNumberFormat="1" applyFont="1"/>
    <xf numFmtId="42" fontId="17" fillId="8" borderId="1" xfId="0" applyNumberFormat="1" applyFont="1" applyFill="1" applyBorder="1"/>
    <xf numFmtId="0" fontId="16" fillId="0" borderId="1" xfId="0" applyFont="1" applyBorder="1" applyAlignment="1">
      <alignment horizontal="left" vertical="center" wrapText="1"/>
    </xf>
    <xf numFmtId="0" fontId="19" fillId="0" borderId="11" xfId="0" applyFont="1" applyBorder="1" applyAlignment="1">
      <alignment horizontal="justify" vertical="center" wrapText="1"/>
    </xf>
    <xf numFmtId="0" fontId="18" fillId="0" borderId="1" xfId="0" applyFont="1" applyBorder="1" applyAlignment="1">
      <alignment vertical="center"/>
    </xf>
    <xf numFmtId="0" fontId="9" fillId="0" borderId="1" xfId="0" applyFont="1" applyBorder="1" applyAlignment="1">
      <alignment horizontal="center"/>
    </xf>
    <xf numFmtId="166" fontId="10" fillId="5" borderId="3" xfId="0" applyNumberFormat="1" applyFont="1" applyFill="1" applyBorder="1" applyAlignment="1">
      <alignment horizontal="center" wrapText="1"/>
    </xf>
    <xf numFmtId="166" fontId="10" fillId="5" borderId="4" xfId="0" applyNumberFormat="1" applyFont="1" applyFill="1" applyBorder="1" applyAlignment="1">
      <alignment horizontal="center" wrapText="1"/>
    </xf>
    <xf numFmtId="166" fontId="10" fillId="5" borderId="5" xfId="0" applyNumberFormat="1" applyFont="1" applyFill="1" applyBorder="1" applyAlignment="1">
      <alignment horizontal="center" wrapText="1"/>
    </xf>
    <xf numFmtId="166" fontId="10" fillId="6" borderId="3" xfId="0" applyNumberFormat="1" applyFont="1" applyFill="1" applyBorder="1" applyAlignment="1">
      <alignment horizontal="center" wrapText="1"/>
    </xf>
    <xf numFmtId="166" fontId="10" fillId="6" borderId="4" xfId="0" applyNumberFormat="1" applyFont="1" applyFill="1" applyBorder="1" applyAlignment="1">
      <alignment horizontal="center" wrapText="1"/>
    </xf>
    <xf numFmtId="166" fontId="10" fillId="6" borderId="5" xfId="0" applyNumberFormat="1" applyFont="1" applyFill="1" applyBorder="1" applyAlignment="1">
      <alignment horizontal="center" wrapText="1"/>
    </xf>
    <xf numFmtId="0" fontId="12" fillId="0" borderId="6" xfId="0" applyFont="1" applyBorder="1" applyAlignment="1">
      <alignment horizontal="center" vertical="center" wrapText="1"/>
    </xf>
    <xf numFmtId="0" fontId="12" fillId="0" borderId="2" xfId="0" applyFont="1" applyBorder="1" applyAlignment="1">
      <alignment horizontal="center" vertical="center" wrapText="1"/>
    </xf>
    <xf numFmtId="0" fontId="12" fillId="9" borderId="6" xfId="0" applyFont="1" applyFill="1" applyBorder="1" applyAlignment="1">
      <alignment horizontal="center" vertical="center" wrapText="1"/>
    </xf>
    <xf numFmtId="0" fontId="12" fillId="9" borderId="2"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7" fillId="8" borderId="1" xfId="0" applyFont="1" applyFill="1" applyBorder="1" applyAlignment="1">
      <alignment horizontal="center" vertical="center"/>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166" fontId="9" fillId="0" borderId="3" xfId="0" applyNumberFormat="1" applyFont="1" applyBorder="1" applyAlignment="1">
      <alignment horizontal="center" vertical="center"/>
    </xf>
    <xf numFmtId="166" fontId="9" fillId="0" borderId="4" xfId="0" applyNumberFormat="1" applyFont="1" applyBorder="1" applyAlignment="1">
      <alignment horizontal="center" vertical="center"/>
    </xf>
    <xf numFmtId="166" fontId="9" fillId="0" borderId="5" xfId="0" applyNumberFormat="1"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166" fontId="20" fillId="4" borderId="3" xfId="0" applyNumberFormat="1" applyFont="1" applyFill="1" applyBorder="1" applyAlignment="1">
      <alignment horizontal="center" wrapText="1"/>
    </xf>
    <xf numFmtId="166" fontId="20" fillId="4" borderId="4" xfId="0" applyNumberFormat="1" applyFont="1" applyFill="1" applyBorder="1" applyAlignment="1">
      <alignment horizontal="center" wrapText="1"/>
    </xf>
    <xf numFmtId="166" fontId="20" fillId="4" borderId="5" xfId="0" applyNumberFormat="1" applyFont="1" applyFill="1" applyBorder="1" applyAlignment="1">
      <alignment horizontal="center" wrapText="1"/>
    </xf>
  </cellXfs>
  <cellStyles count="7">
    <cellStyle name="40% - Énfasis5" xfId="3" builtinId="47"/>
    <cellStyle name="Incorrecto" xfId="2" builtinId="27"/>
    <cellStyle name="Moneda [0]" xfId="6" builtinId="7"/>
    <cellStyle name="Moneda 4" xfId="5"/>
    <cellStyle name="Normal" xfId="0" builtinId="0"/>
    <cellStyle name="Normal 2" xfId="4"/>
    <cellStyle name="Porcentaje" xfId="1" builtinId="5"/>
  </cellStyles>
  <dxfs count="0"/>
  <tableStyles count="0" defaultTableStyle="TableStyleMedium2" defaultPivotStyle="PivotStyleLight16"/>
  <colors>
    <mruColors>
      <color rgb="FF00FA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Alexander González" id="{AE50A17F-32C9-F14F-8284-3588814BA4DE}" userId="943823da44a67d52"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S5" dT="2024-12-29T12:28:34.27" personId="{AE50A17F-32C9-F14F-8284-3588814BA4DE}" id="{CF9238DA-94FA-6F4A-A44E-E2E8305F3BA0}">
    <text xml:space="preserve">Exento de  IVA
</text>
  </threadedComment>
  <threadedComment ref="G13" dT="2024-12-29T13:17:17.14" personId="{AE50A17F-32C9-F14F-8284-3588814BA4DE}" id="{BFE93012-D49F-5E4E-B442-832B3766A429}">
    <text xml:space="preserve">Valor cotizado del contrato 670-2022 aumentado el IPC 
</text>
  </threadedComment>
  <threadedComment ref="G14" dT="2024-12-29T13:26:52.48" personId="{AE50A17F-32C9-F14F-8284-3588814BA4DE}" id="{F726AFFE-2946-E44D-B361-74E8A80C0A6C}">
    <text xml:space="preserve">Valor cotizado del proyecto 670-2022 aumentado IPC actual
</text>
  </threadedComment>
  <threadedComment ref="G28" dT="2024-12-29T13:26:52.48" personId="{AE50A17F-32C9-F14F-8284-3588814BA4DE}" id="{EBA310BF-3A5F-AC49-881E-2761CB166126}">
    <text xml:space="preserve">Valor cotizado del proyecto 670-2022 aumentado IPC actual
</text>
  </threadedComment>
  <threadedComment ref="G34" dT="2024-11-25T14:40:07.31" personId="{AE50A17F-32C9-F14F-8284-3588814BA4DE}" id="{970FE489-BA00-B043-A5F5-20B50DFDDC6A}">
    <text xml:space="preserve">Valor de mesa indigena	
</text>
  </threadedComment>
  <threadedComment ref="G35" dT="2024-11-25T14:41:20.76" personId="{AE50A17F-32C9-F14F-8284-3588814BA4DE}" id="{8832F074-1ECC-4644-8B8A-A83BFBCF8E42}">
    <text xml:space="preserve">Valor desde la mesa indigena 
</text>
  </threadedComment>
  <threadedComment ref="G56" dT="2024-12-29T13:26:52.48" personId="{AE50A17F-32C9-F14F-8284-3588814BA4DE}" id="{413FF838-37AE-C348-B5AB-F01FCDE84579}">
    <text xml:space="preserve">Valor cotizado del proyecto 670-2022 aumentado IPC actual
</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62"/>
  <sheetViews>
    <sheetView tabSelected="1" topLeftCell="D52" zoomScale="70" zoomScaleNormal="70" workbookViewId="0">
      <selection activeCell="J59" sqref="J59"/>
    </sheetView>
  </sheetViews>
  <sheetFormatPr baseColWidth="10" defaultColWidth="10.85546875" defaultRowHeight="14.25" x14ac:dyDescent="0.2"/>
  <cols>
    <col min="1" max="1" width="5" style="1" bestFit="1" customWidth="1"/>
    <col min="2" max="2" width="22.42578125" style="1" customWidth="1"/>
    <col min="3" max="3" width="56.28515625" style="1" customWidth="1"/>
    <col min="4" max="4" width="8.140625" style="1" bestFit="1" customWidth="1"/>
    <col min="5" max="5" width="10.85546875" style="1"/>
    <col min="6" max="6" width="5.7109375" style="1" bestFit="1" customWidth="1"/>
    <col min="7" max="8" width="14.7109375" style="45" bestFit="1" customWidth="1"/>
    <col min="9" max="9" width="15.42578125" style="45" bestFit="1" customWidth="1"/>
    <col min="10" max="11" width="14.7109375" style="45" bestFit="1" customWidth="1"/>
    <col min="12" max="12" width="25.140625" style="45" customWidth="1"/>
    <col min="13" max="14" width="14.7109375" style="45" bestFit="1" customWidth="1"/>
    <col min="15" max="15" width="17.28515625" style="45" bestFit="1" customWidth="1"/>
    <col min="16" max="16" width="18.85546875" style="1" customWidth="1"/>
    <col min="17" max="17" width="17.140625" style="1" customWidth="1"/>
    <col min="18" max="18" width="11" style="1" bestFit="1" customWidth="1"/>
    <col min="19" max="19" width="35.140625" style="1" bestFit="1" customWidth="1"/>
    <col min="20" max="16384" width="10.85546875" style="1"/>
  </cols>
  <sheetData>
    <row r="1" spans="1:19" ht="15.75" x14ac:dyDescent="0.2">
      <c r="A1" s="62" t="s">
        <v>66</v>
      </c>
      <c r="B1" s="63"/>
      <c r="C1" s="63"/>
      <c r="D1" s="63"/>
      <c r="E1" s="63"/>
      <c r="F1" s="63"/>
      <c r="G1" s="63"/>
      <c r="H1" s="63"/>
      <c r="I1" s="63"/>
      <c r="J1" s="63"/>
      <c r="K1" s="63"/>
      <c r="L1" s="63"/>
      <c r="M1" s="63"/>
      <c r="N1" s="63"/>
      <c r="O1" s="63"/>
      <c r="P1" s="63"/>
      <c r="Q1" s="63"/>
      <c r="R1" s="63"/>
      <c r="S1" s="63"/>
    </row>
    <row r="2" spans="1:19" ht="15" x14ac:dyDescent="0.2">
      <c r="A2" s="64"/>
      <c r="B2" s="65"/>
      <c r="C2" s="65"/>
      <c r="D2" s="66"/>
      <c r="E2" s="2"/>
      <c r="F2" s="2"/>
      <c r="G2" s="67" t="s">
        <v>0</v>
      </c>
      <c r="H2" s="68"/>
      <c r="I2" s="68"/>
      <c r="J2" s="68"/>
      <c r="K2" s="68"/>
      <c r="L2" s="68"/>
      <c r="M2" s="68"/>
      <c r="N2" s="69"/>
      <c r="O2" s="3"/>
      <c r="P2" s="70" t="s">
        <v>1</v>
      </c>
      <c r="Q2" s="71"/>
      <c r="R2" s="71"/>
      <c r="S2" s="72"/>
    </row>
    <row r="3" spans="1:19" ht="33" customHeight="1" x14ac:dyDescent="0.25">
      <c r="A3" s="73" t="s">
        <v>2</v>
      </c>
      <c r="B3" s="75" t="s">
        <v>3</v>
      </c>
      <c r="C3" s="76"/>
      <c r="D3" s="73" t="s">
        <v>4</v>
      </c>
      <c r="E3" s="73" t="s">
        <v>5</v>
      </c>
      <c r="F3" s="73" t="s">
        <v>6</v>
      </c>
      <c r="G3" s="79" t="s">
        <v>80</v>
      </c>
      <c r="H3" s="80"/>
      <c r="I3" s="81"/>
      <c r="J3" s="52" t="s">
        <v>73</v>
      </c>
      <c r="K3" s="53"/>
      <c r="L3" s="54"/>
      <c r="M3" s="55" t="s">
        <v>74</v>
      </c>
      <c r="N3" s="56"/>
      <c r="O3" s="57"/>
      <c r="P3" s="58" t="s">
        <v>7</v>
      </c>
      <c r="Q3" s="58" t="s">
        <v>8</v>
      </c>
      <c r="R3" s="58" t="s">
        <v>9</v>
      </c>
      <c r="S3" s="60" t="s">
        <v>10</v>
      </c>
    </row>
    <row r="4" spans="1:19" ht="45" x14ac:dyDescent="0.2">
      <c r="A4" s="74"/>
      <c r="B4" s="77"/>
      <c r="C4" s="78"/>
      <c r="D4" s="74"/>
      <c r="E4" s="74"/>
      <c r="F4" s="74"/>
      <c r="G4" s="4" t="s">
        <v>11</v>
      </c>
      <c r="H4" s="4" t="s">
        <v>12</v>
      </c>
      <c r="I4" s="4" t="s">
        <v>13</v>
      </c>
      <c r="J4" s="5" t="s">
        <v>11</v>
      </c>
      <c r="K4" s="6" t="s">
        <v>12</v>
      </c>
      <c r="L4" s="7" t="s">
        <v>13</v>
      </c>
      <c r="M4" s="8" t="s">
        <v>11</v>
      </c>
      <c r="N4" s="8" t="s">
        <v>12</v>
      </c>
      <c r="O4" s="8" t="s">
        <v>13</v>
      </c>
      <c r="P4" s="59"/>
      <c r="Q4" s="59"/>
      <c r="R4" s="59"/>
      <c r="S4" s="61"/>
    </row>
    <row r="5" spans="1:19" ht="114.75" x14ac:dyDescent="0.2">
      <c r="A5" s="9">
        <v>1</v>
      </c>
      <c r="B5" s="10" t="s">
        <v>16</v>
      </c>
      <c r="C5" s="11" t="s">
        <v>18</v>
      </c>
      <c r="D5" s="12">
        <v>1</v>
      </c>
      <c r="E5" s="12" t="s">
        <v>77</v>
      </c>
      <c r="F5" s="12">
        <v>4</v>
      </c>
      <c r="G5" s="13">
        <v>5468000</v>
      </c>
      <c r="H5" s="14">
        <v>0</v>
      </c>
      <c r="I5" s="14">
        <f>H5*D5*F5</f>
        <v>0</v>
      </c>
      <c r="J5" s="15">
        <v>0</v>
      </c>
      <c r="K5" s="16">
        <v>0</v>
      </c>
      <c r="L5" s="16">
        <f>+K5*D5*F5</f>
        <v>0</v>
      </c>
      <c r="M5" s="17">
        <v>0</v>
      </c>
      <c r="N5" s="18">
        <v>0</v>
      </c>
      <c r="O5" s="18">
        <f>+N5*D5*F5</f>
        <v>0</v>
      </c>
      <c r="P5" s="19">
        <f>AVERAGE(G5)</f>
        <v>5468000</v>
      </c>
      <c r="Q5" s="19">
        <f>_xlfn.STDEV.P(H5,K5,N5)</f>
        <v>0</v>
      </c>
      <c r="R5" s="20">
        <f>Q5/P5</f>
        <v>0</v>
      </c>
      <c r="S5" s="21">
        <f>+P5*F5</f>
        <v>21872000</v>
      </c>
    </row>
    <row r="6" spans="1:19" ht="38.25" x14ac:dyDescent="0.2">
      <c r="A6" s="9">
        <v>2</v>
      </c>
      <c r="B6" s="10" t="s">
        <v>17</v>
      </c>
      <c r="C6" s="22" t="s">
        <v>19</v>
      </c>
      <c r="D6" s="12">
        <v>1</v>
      </c>
      <c r="E6" s="12" t="s">
        <v>77</v>
      </c>
      <c r="F6" s="12">
        <v>4</v>
      </c>
      <c r="G6" s="23">
        <v>2883000</v>
      </c>
      <c r="H6" s="14">
        <v>0</v>
      </c>
      <c r="I6" s="14">
        <f t="shared" ref="I6:I9" si="0">H6*D6*F6</f>
        <v>0</v>
      </c>
      <c r="J6" s="24">
        <v>0</v>
      </c>
      <c r="K6" s="16">
        <v>0</v>
      </c>
      <c r="L6" s="16">
        <f t="shared" ref="L6:L9" si="1">+K6*D6*F6</f>
        <v>0</v>
      </c>
      <c r="M6" s="25">
        <v>0</v>
      </c>
      <c r="N6" s="18">
        <v>0</v>
      </c>
      <c r="O6" s="18">
        <f t="shared" ref="O6:O9" si="2">+N6*D6*F6</f>
        <v>0</v>
      </c>
      <c r="P6" s="19">
        <f t="shared" ref="P6:P9" si="3">AVERAGE(G6)</f>
        <v>2883000</v>
      </c>
      <c r="Q6" s="19">
        <f t="shared" ref="Q6:Q12" si="4">_xlfn.STDEV.P(H6,K6,N6)</f>
        <v>0</v>
      </c>
      <c r="R6" s="20">
        <f t="shared" ref="R6" si="5">Q6/P6</f>
        <v>0</v>
      </c>
      <c r="S6" s="21">
        <f>+P6*F6</f>
        <v>11532000</v>
      </c>
    </row>
    <row r="7" spans="1:19" ht="102" customHeight="1" x14ac:dyDescent="0.2">
      <c r="A7" s="9">
        <v>3</v>
      </c>
      <c r="B7" s="10" t="s">
        <v>20</v>
      </c>
      <c r="C7" s="26" t="s">
        <v>21</v>
      </c>
      <c r="D7" s="12">
        <v>1</v>
      </c>
      <c r="E7" s="12" t="s">
        <v>77</v>
      </c>
      <c r="F7" s="27">
        <v>4</v>
      </c>
      <c r="G7" s="23">
        <v>2894000</v>
      </c>
      <c r="H7" s="14">
        <v>0</v>
      </c>
      <c r="I7" s="14">
        <f t="shared" si="0"/>
        <v>0</v>
      </c>
      <c r="J7" s="24">
        <v>0</v>
      </c>
      <c r="K7" s="16">
        <v>0</v>
      </c>
      <c r="L7" s="16">
        <f t="shared" si="1"/>
        <v>0</v>
      </c>
      <c r="M7" s="25">
        <v>0</v>
      </c>
      <c r="N7" s="18">
        <v>0</v>
      </c>
      <c r="O7" s="18">
        <f t="shared" si="2"/>
        <v>0</v>
      </c>
      <c r="P7" s="19">
        <f t="shared" si="3"/>
        <v>2894000</v>
      </c>
      <c r="Q7" s="19">
        <f t="shared" si="4"/>
        <v>0</v>
      </c>
      <c r="R7" s="20">
        <f t="shared" ref="R7:R9" si="6">Q7/P7</f>
        <v>0</v>
      </c>
      <c r="S7" s="21">
        <f>+P7*F7</f>
        <v>11576000</v>
      </c>
    </row>
    <row r="8" spans="1:19" ht="96.95" customHeight="1" x14ac:dyDescent="0.2">
      <c r="A8" s="9">
        <v>4</v>
      </c>
      <c r="B8" s="28" t="s">
        <v>22</v>
      </c>
      <c r="C8" s="29" t="s">
        <v>23</v>
      </c>
      <c r="D8" s="12">
        <v>1</v>
      </c>
      <c r="E8" s="12" t="s">
        <v>14</v>
      </c>
      <c r="F8" s="27">
        <v>3</v>
      </c>
      <c r="G8" s="23">
        <v>2894000</v>
      </c>
      <c r="H8" s="14">
        <v>0</v>
      </c>
      <c r="I8" s="14">
        <f t="shared" si="0"/>
        <v>0</v>
      </c>
      <c r="J8" s="24">
        <v>0</v>
      </c>
      <c r="K8" s="16">
        <v>0</v>
      </c>
      <c r="L8" s="16">
        <f t="shared" si="1"/>
        <v>0</v>
      </c>
      <c r="M8" s="25">
        <v>0</v>
      </c>
      <c r="N8" s="18">
        <v>0</v>
      </c>
      <c r="O8" s="18">
        <f t="shared" si="2"/>
        <v>0</v>
      </c>
      <c r="P8" s="19">
        <f t="shared" si="3"/>
        <v>2894000</v>
      </c>
      <c r="Q8" s="19">
        <f t="shared" si="4"/>
        <v>0</v>
      </c>
      <c r="R8" s="20">
        <f t="shared" si="6"/>
        <v>0</v>
      </c>
      <c r="S8" s="21">
        <f>+P8*F8</f>
        <v>8682000</v>
      </c>
    </row>
    <row r="9" spans="1:19" ht="129.94999999999999" customHeight="1" thickBot="1" x14ac:dyDescent="0.25">
      <c r="A9" s="9">
        <v>5</v>
      </c>
      <c r="B9" s="10" t="s">
        <v>24</v>
      </c>
      <c r="C9" s="30" t="s">
        <v>25</v>
      </c>
      <c r="D9" s="12">
        <v>8</v>
      </c>
      <c r="E9" s="12" t="s">
        <v>77</v>
      </c>
      <c r="F9" s="27">
        <v>1</v>
      </c>
      <c r="G9" s="23">
        <v>2500000</v>
      </c>
      <c r="H9" s="14">
        <v>0</v>
      </c>
      <c r="I9" s="14">
        <f t="shared" si="0"/>
        <v>0</v>
      </c>
      <c r="J9" s="24">
        <v>0</v>
      </c>
      <c r="K9" s="16">
        <v>0</v>
      </c>
      <c r="L9" s="16">
        <f t="shared" si="1"/>
        <v>0</v>
      </c>
      <c r="M9" s="25">
        <v>0</v>
      </c>
      <c r="N9" s="18">
        <v>0</v>
      </c>
      <c r="O9" s="18">
        <f t="shared" si="2"/>
        <v>0</v>
      </c>
      <c r="P9" s="19">
        <f t="shared" si="3"/>
        <v>2500000</v>
      </c>
      <c r="Q9" s="19">
        <f t="shared" si="4"/>
        <v>0</v>
      </c>
      <c r="R9" s="20">
        <f t="shared" si="6"/>
        <v>0</v>
      </c>
      <c r="S9" s="21">
        <f>+D9*P9</f>
        <v>20000000</v>
      </c>
    </row>
    <row r="10" spans="1:19" ht="129.94999999999999" customHeight="1" thickBot="1" x14ac:dyDescent="0.25">
      <c r="A10" s="9">
        <v>6</v>
      </c>
      <c r="B10" s="50" t="s">
        <v>75</v>
      </c>
      <c r="C10" s="49" t="s">
        <v>76</v>
      </c>
      <c r="D10" s="12">
        <v>1</v>
      </c>
      <c r="E10" s="12" t="s">
        <v>77</v>
      </c>
      <c r="F10" s="27">
        <v>3</v>
      </c>
      <c r="G10" s="23">
        <v>1494000</v>
      </c>
      <c r="H10" s="14">
        <v>1</v>
      </c>
      <c r="I10" s="14">
        <f t="shared" ref="I10" si="7">H10*D10*F10</f>
        <v>3</v>
      </c>
      <c r="J10" s="24">
        <v>0</v>
      </c>
      <c r="K10" s="16">
        <v>0</v>
      </c>
      <c r="L10" s="16">
        <f t="shared" ref="L10" si="8">+K10*D10*F10</f>
        <v>0</v>
      </c>
      <c r="M10" s="25">
        <v>0</v>
      </c>
      <c r="N10" s="18">
        <v>0</v>
      </c>
      <c r="O10" s="18">
        <f t="shared" ref="O10" si="9">+N10*D10*F10</f>
        <v>0</v>
      </c>
      <c r="P10" s="19">
        <f t="shared" ref="P10" si="10">AVERAGE(G10)</f>
        <v>1494000</v>
      </c>
      <c r="Q10" s="19">
        <f t="shared" ref="Q10" si="11">_xlfn.STDEV.P(H10,K10,N10)</f>
        <v>0.47140452079103168</v>
      </c>
      <c r="R10" s="20">
        <f t="shared" ref="R10" si="12">Q10/P10</f>
        <v>3.15531807758388E-7</v>
      </c>
      <c r="S10" s="21">
        <f>+F10*P10</f>
        <v>4482000</v>
      </c>
    </row>
    <row r="11" spans="1:19" ht="99" customHeight="1" x14ac:dyDescent="0.2">
      <c r="A11" s="9">
        <v>7</v>
      </c>
      <c r="B11" s="31" t="s">
        <v>28</v>
      </c>
      <c r="C11" s="32" t="s">
        <v>26</v>
      </c>
      <c r="D11" s="33">
        <v>125</v>
      </c>
      <c r="E11" s="12" t="s">
        <v>14</v>
      </c>
      <c r="F11" s="33" t="s">
        <v>15</v>
      </c>
      <c r="G11" s="13">
        <v>14000</v>
      </c>
      <c r="H11" s="14">
        <f t="shared" ref="H11:H59" si="13">+G11+(G11*0.19)</f>
        <v>16660</v>
      </c>
      <c r="I11" s="14">
        <f>H11*D11</f>
        <v>2082500</v>
      </c>
      <c r="J11" s="24">
        <v>29000</v>
      </c>
      <c r="K11" s="16">
        <f t="shared" ref="K11:K59" si="14">+J11+(J11*0.19)</f>
        <v>34510</v>
      </c>
      <c r="L11" s="16">
        <f>+K11*D11</f>
        <v>4313750</v>
      </c>
      <c r="M11" s="25">
        <v>45000</v>
      </c>
      <c r="N11" s="18">
        <f t="shared" ref="N11:N59" si="15">+M11+(M11*0.19)</f>
        <v>53550</v>
      </c>
      <c r="O11" s="18">
        <f>+N11*D11</f>
        <v>6693750</v>
      </c>
      <c r="P11" s="19">
        <f>AVERAGE(H11,K11,N11)</f>
        <v>34906.666666666664</v>
      </c>
      <c r="Q11" s="19">
        <f t="shared" si="4"/>
        <v>15062.891119864371</v>
      </c>
      <c r="R11" s="20">
        <f>Q11/P11</f>
        <v>0.43151903513744383</v>
      </c>
      <c r="S11" s="21">
        <f t="shared" ref="S11:S35" si="16">+P11*D11</f>
        <v>4363333.333333333</v>
      </c>
    </row>
    <row r="12" spans="1:19" ht="102" x14ac:dyDescent="0.2">
      <c r="A12" s="9">
        <v>8</v>
      </c>
      <c r="B12" s="31" t="s">
        <v>29</v>
      </c>
      <c r="C12" s="26" t="s">
        <v>27</v>
      </c>
      <c r="D12" s="34">
        <v>7</v>
      </c>
      <c r="E12" s="12" t="s">
        <v>14</v>
      </c>
      <c r="F12" s="12" t="s">
        <v>15</v>
      </c>
      <c r="G12" s="13">
        <v>25000</v>
      </c>
      <c r="H12" s="14">
        <f t="shared" si="13"/>
        <v>29750</v>
      </c>
      <c r="I12" s="14">
        <f>H12*D12</f>
        <v>208250</v>
      </c>
      <c r="J12" s="15">
        <v>13000</v>
      </c>
      <c r="K12" s="16">
        <f t="shared" si="14"/>
        <v>15470</v>
      </c>
      <c r="L12" s="16">
        <f>+K12*D12</f>
        <v>108290</v>
      </c>
      <c r="M12" s="17">
        <v>45000</v>
      </c>
      <c r="N12" s="18">
        <f t="shared" si="15"/>
        <v>53550</v>
      </c>
      <c r="O12" s="18">
        <f>+N12*D12</f>
        <v>374850</v>
      </c>
      <c r="P12" s="19">
        <f t="shared" ref="P12:P59" si="17">AVERAGE(H12,K12,N12)</f>
        <v>32923.333333333336</v>
      </c>
      <c r="Q12" s="19">
        <f t="shared" si="4"/>
        <v>15707.198632757176</v>
      </c>
      <c r="R12" s="35">
        <v>0</v>
      </c>
      <c r="S12" s="21">
        <f t="shared" si="16"/>
        <v>230463.33333333334</v>
      </c>
    </row>
    <row r="13" spans="1:19" ht="111.95" customHeight="1" x14ac:dyDescent="0.2">
      <c r="A13" s="9">
        <v>9</v>
      </c>
      <c r="B13" s="31" t="s">
        <v>31</v>
      </c>
      <c r="C13" s="26" t="s">
        <v>30</v>
      </c>
      <c r="D13" s="34">
        <v>7</v>
      </c>
      <c r="E13" s="12" t="s">
        <v>14</v>
      </c>
      <c r="F13" s="33" t="s">
        <v>15</v>
      </c>
      <c r="G13" s="13">
        <v>198787</v>
      </c>
      <c r="H13" s="14">
        <f t="shared" si="13"/>
        <v>236556.53</v>
      </c>
      <c r="I13" s="14">
        <f>H13*D13</f>
        <v>1655895.71</v>
      </c>
      <c r="J13" s="15">
        <v>0</v>
      </c>
      <c r="K13" s="16">
        <f t="shared" si="14"/>
        <v>0</v>
      </c>
      <c r="L13" s="16">
        <f>+K13*D13</f>
        <v>0</v>
      </c>
      <c r="M13" s="17">
        <v>0</v>
      </c>
      <c r="N13" s="18">
        <v>0</v>
      </c>
      <c r="O13" s="18">
        <f>+N13*D13</f>
        <v>0</v>
      </c>
      <c r="P13" s="19">
        <f t="shared" si="17"/>
        <v>78852.176666666666</v>
      </c>
      <c r="Q13" s="19">
        <f t="shared" ref="Q13:Q15" si="18">_xlfn.STDEV.P(H13,K13,N13)</f>
        <v>111513.81766463931</v>
      </c>
      <c r="R13" s="35">
        <v>1</v>
      </c>
      <c r="S13" s="21">
        <f t="shared" si="16"/>
        <v>551965.23666666669</v>
      </c>
    </row>
    <row r="14" spans="1:19" ht="51" x14ac:dyDescent="0.2">
      <c r="A14" s="9">
        <v>10</v>
      </c>
      <c r="B14" s="31" t="s">
        <v>32</v>
      </c>
      <c r="C14" s="26" t="s">
        <v>33</v>
      </c>
      <c r="D14" s="34">
        <v>7</v>
      </c>
      <c r="E14" s="12" t="s">
        <v>14</v>
      </c>
      <c r="F14" s="33" t="s">
        <v>15</v>
      </c>
      <c r="G14" s="13">
        <v>377694</v>
      </c>
      <c r="H14" s="14">
        <f t="shared" si="13"/>
        <v>449455.86</v>
      </c>
      <c r="I14" s="14">
        <f t="shared" ref="I14:I59" si="19">H14*D14</f>
        <v>3146191.02</v>
      </c>
      <c r="J14" s="15">
        <v>0</v>
      </c>
      <c r="K14" s="16">
        <f t="shared" si="14"/>
        <v>0</v>
      </c>
      <c r="L14" s="16">
        <f t="shared" ref="L14:L59" si="20">+K14*D14</f>
        <v>0</v>
      </c>
      <c r="M14" s="17">
        <v>0</v>
      </c>
      <c r="N14" s="18">
        <f t="shared" si="15"/>
        <v>0</v>
      </c>
      <c r="O14" s="18">
        <f t="shared" ref="O14:O59" si="21">+N14*D14</f>
        <v>0</v>
      </c>
      <c r="P14" s="19">
        <f t="shared" si="17"/>
        <v>149818.62</v>
      </c>
      <c r="Q14" s="19">
        <f t="shared" si="18"/>
        <v>211875.52430002103</v>
      </c>
      <c r="R14" s="35">
        <v>0</v>
      </c>
      <c r="S14" s="21">
        <f t="shared" si="16"/>
        <v>1048730.3399999999</v>
      </c>
    </row>
    <row r="15" spans="1:19" x14ac:dyDescent="0.2">
      <c r="A15" s="9">
        <v>11</v>
      </c>
      <c r="B15" s="10" t="s">
        <v>35</v>
      </c>
      <c r="C15" s="36" t="s">
        <v>36</v>
      </c>
      <c r="D15" s="34">
        <v>1</v>
      </c>
      <c r="E15" s="12" t="s">
        <v>14</v>
      </c>
      <c r="F15" s="12" t="s">
        <v>15</v>
      </c>
      <c r="G15" s="13">
        <v>500000</v>
      </c>
      <c r="H15" s="14">
        <f t="shared" ref="H15" si="22">+G15+(G15*0.19)</f>
        <v>595000</v>
      </c>
      <c r="I15" s="14">
        <f t="shared" ref="I15" si="23">H15*D15</f>
        <v>595000</v>
      </c>
      <c r="J15" s="15">
        <v>0</v>
      </c>
      <c r="K15" s="16">
        <f t="shared" si="14"/>
        <v>0</v>
      </c>
      <c r="L15" s="16">
        <f t="shared" si="20"/>
        <v>0</v>
      </c>
      <c r="M15" s="17">
        <v>0</v>
      </c>
      <c r="N15" s="18">
        <f t="shared" si="15"/>
        <v>0</v>
      </c>
      <c r="O15" s="18">
        <f t="shared" si="21"/>
        <v>0</v>
      </c>
      <c r="P15" s="19">
        <f>AVERAGE(H15)</f>
        <v>595000</v>
      </c>
      <c r="Q15" s="19">
        <f t="shared" si="18"/>
        <v>280485.68987066386</v>
      </c>
      <c r="R15" s="35">
        <v>1</v>
      </c>
      <c r="S15" s="21">
        <f t="shared" si="16"/>
        <v>595000</v>
      </c>
    </row>
    <row r="16" spans="1:19" ht="99.95" customHeight="1" x14ac:dyDescent="0.2">
      <c r="A16" s="9">
        <v>12</v>
      </c>
      <c r="B16" s="37" t="s">
        <v>37</v>
      </c>
      <c r="C16" s="32" t="s">
        <v>26</v>
      </c>
      <c r="D16" s="33">
        <v>160</v>
      </c>
      <c r="E16" s="12" t="s">
        <v>14</v>
      </c>
      <c r="F16" s="33">
        <v>0</v>
      </c>
      <c r="G16" s="13">
        <v>14000</v>
      </c>
      <c r="H16" s="14">
        <f t="shared" si="13"/>
        <v>16660</v>
      </c>
      <c r="I16" s="14">
        <f t="shared" si="19"/>
        <v>2665600</v>
      </c>
      <c r="J16" s="15">
        <v>29000</v>
      </c>
      <c r="K16" s="16">
        <f t="shared" si="14"/>
        <v>34510</v>
      </c>
      <c r="L16" s="16">
        <f t="shared" si="20"/>
        <v>5521600</v>
      </c>
      <c r="M16" s="17">
        <v>45000</v>
      </c>
      <c r="N16" s="18">
        <f t="shared" si="15"/>
        <v>53550</v>
      </c>
      <c r="O16" s="18">
        <f t="shared" si="21"/>
        <v>8568000</v>
      </c>
      <c r="P16" s="19">
        <f>AVERAGE(H16,K16,N16)</f>
        <v>34906.666666666664</v>
      </c>
      <c r="Q16" s="19">
        <f t="shared" ref="Q16:Q59" si="24">_xlfn.STDEV.P(H16,K16,N16)</f>
        <v>15062.891119864371</v>
      </c>
      <c r="R16" s="35">
        <v>2</v>
      </c>
      <c r="S16" s="21">
        <f t="shared" si="16"/>
        <v>5585066.666666666</v>
      </c>
    </row>
    <row r="17" spans="1:19" ht="102" x14ac:dyDescent="0.2">
      <c r="A17" s="9">
        <v>13</v>
      </c>
      <c r="B17" s="31" t="s">
        <v>78</v>
      </c>
      <c r="C17" s="26" t="s">
        <v>27</v>
      </c>
      <c r="D17" s="34">
        <v>8</v>
      </c>
      <c r="E17" s="12" t="s">
        <v>14</v>
      </c>
      <c r="F17" s="12" t="s">
        <v>15</v>
      </c>
      <c r="G17" s="13">
        <v>25000</v>
      </c>
      <c r="H17" s="14">
        <f t="shared" ref="H17" si="25">+G17+(G17*0.19)</f>
        <v>29750</v>
      </c>
      <c r="I17" s="14">
        <f>H17*D17</f>
        <v>238000</v>
      </c>
      <c r="J17" s="15">
        <v>13000</v>
      </c>
      <c r="K17" s="16">
        <f t="shared" ref="K17" si="26">+J17+(J17*0.19)</f>
        <v>15470</v>
      </c>
      <c r="L17" s="16">
        <f>+K17*D17</f>
        <v>123760</v>
      </c>
      <c r="M17" s="17">
        <v>45000</v>
      </c>
      <c r="N17" s="18">
        <f t="shared" ref="N17" si="27">+M17+(M17*0.19)</f>
        <v>53550</v>
      </c>
      <c r="O17" s="18">
        <f>+N17*D17</f>
        <v>428400</v>
      </c>
      <c r="P17" s="19">
        <f>AVERAGE(H17,K17,N17)</f>
        <v>32923.333333333336</v>
      </c>
      <c r="Q17" s="19">
        <f t="shared" si="24"/>
        <v>15707.198632757176</v>
      </c>
      <c r="R17" s="35">
        <v>0</v>
      </c>
      <c r="S17" s="21">
        <f t="shared" si="16"/>
        <v>263386.66666666669</v>
      </c>
    </row>
    <row r="18" spans="1:19" ht="113.1" customHeight="1" x14ac:dyDescent="0.2">
      <c r="A18" s="9">
        <v>14</v>
      </c>
      <c r="B18" s="37" t="s">
        <v>38</v>
      </c>
      <c r="C18" s="26" t="s">
        <v>30</v>
      </c>
      <c r="D18" s="34">
        <v>8</v>
      </c>
      <c r="E18" s="12" t="s">
        <v>14</v>
      </c>
      <c r="F18" s="33" t="s">
        <v>15</v>
      </c>
      <c r="G18" s="13">
        <v>198787</v>
      </c>
      <c r="H18" s="14">
        <f t="shared" si="13"/>
        <v>236556.53</v>
      </c>
      <c r="I18" s="14">
        <f t="shared" si="19"/>
        <v>1892452.24</v>
      </c>
      <c r="J18" s="15">
        <v>0</v>
      </c>
      <c r="K18" s="16">
        <f t="shared" si="14"/>
        <v>0</v>
      </c>
      <c r="L18" s="16">
        <f t="shared" si="20"/>
        <v>0</v>
      </c>
      <c r="M18" s="17">
        <v>0</v>
      </c>
      <c r="N18" s="18">
        <f t="shared" si="15"/>
        <v>0</v>
      </c>
      <c r="O18" s="18">
        <f t="shared" si="21"/>
        <v>0</v>
      </c>
      <c r="P18" s="19">
        <f>AVERAGE(H18)</f>
        <v>236556.53</v>
      </c>
      <c r="Q18" s="19">
        <f t="shared" si="24"/>
        <v>111513.81766463931</v>
      </c>
      <c r="R18" s="35">
        <v>2</v>
      </c>
      <c r="S18" s="21">
        <f t="shared" si="16"/>
        <v>1892452.24</v>
      </c>
    </row>
    <row r="19" spans="1:19" ht="51" x14ac:dyDescent="0.2">
      <c r="A19" s="9">
        <v>15</v>
      </c>
      <c r="B19" s="37" t="s">
        <v>39</v>
      </c>
      <c r="C19" s="26" t="s">
        <v>33</v>
      </c>
      <c r="D19" s="34">
        <v>8</v>
      </c>
      <c r="E19" s="12" t="s">
        <v>14</v>
      </c>
      <c r="F19" s="33" t="s">
        <v>15</v>
      </c>
      <c r="G19" s="13">
        <v>377694</v>
      </c>
      <c r="H19" s="14">
        <f t="shared" si="13"/>
        <v>449455.86</v>
      </c>
      <c r="I19" s="14">
        <f t="shared" si="19"/>
        <v>3595646.88</v>
      </c>
      <c r="J19" s="15">
        <v>0</v>
      </c>
      <c r="K19" s="16">
        <f t="shared" si="14"/>
        <v>0</v>
      </c>
      <c r="L19" s="16">
        <f t="shared" si="20"/>
        <v>0</v>
      </c>
      <c r="M19" s="17">
        <v>0</v>
      </c>
      <c r="N19" s="18">
        <f t="shared" si="15"/>
        <v>0</v>
      </c>
      <c r="O19" s="18">
        <f t="shared" si="21"/>
        <v>0</v>
      </c>
      <c r="P19" s="19">
        <f>AVERAGE(H19)</f>
        <v>449455.86</v>
      </c>
      <c r="Q19" s="19">
        <f t="shared" si="24"/>
        <v>211875.52430002103</v>
      </c>
      <c r="R19" s="35">
        <v>2</v>
      </c>
      <c r="S19" s="21">
        <f t="shared" si="16"/>
        <v>3595646.88</v>
      </c>
    </row>
    <row r="20" spans="1:19" ht="102" x14ac:dyDescent="0.2">
      <c r="A20" s="9">
        <v>16</v>
      </c>
      <c r="B20" s="37" t="s">
        <v>79</v>
      </c>
      <c r="C20" s="32" t="s">
        <v>26</v>
      </c>
      <c r="D20" s="33">
        <v>100</v>
      </c>
      <c r="E20" s="12" t="s">
        <v>14</v>
      </c>
      <c r="F20" s="33">
        <v>0</v>
      </c>
      <c r="G20" s="13">
        <v>14000</v>
      </c>
      <c r="H20" s="14">
        <f t="shared" ref="H20:H25" si="28">+G20+(G20*0.19)</f>
        <v>16660</v>
      </c>
      <c r="I20" s="14">
        <f t="shared" ref="I20" si="29">H20*D20</f>
        <v>1666000</v>
      </c>
      <c r="J20" s="15">
        <v>29000</v>
      </c>
      <c r="K20" s="16">
        <f t="shared" ref="K20:K25" si="30">+J20+(J20*0.19)</f>
        <v>34510</v>
      </c>
      <c r="L20" s="16">
        <f t="shared" ref="L20" si="31">+K20*D20</f>
        <v>3451000</v>
      </c>
      <c r="M20" s="17">
        <v>45000</v>
      </c>
      <c r="N20" s="18">
        <f t="shared" ref="N20:N25" si="32">+M20+(M20*0.19)</f>
        <v>53550</v>
      </c>
      <c r="O20" s="18">
        <f t="shared" ref="O20" si="33">+N20*D20</f>
        <v>5355000</v>
      </c>
      <c r="P20" s="19">
        <f>AVERAGE(H20,K20,N20)</f>
        <v>34906.666666666664</v>
      </c>
      <c r="Q20" s="19">
        <f t="shared" ref="Q20:Q25" si="34">_xlfn.STDEV.P(H20,K20,N20)</f>
        <v>15062.891119864371</v>
      </c>
      <c r="R20" s="35">
        <v>2</v>
      </c>
      <c r="S20" s="21">
        <f t="shared" si="16"/>
        <v>3490666.6666666665</v>
      </c>
    </row>
    <row r="21" spans="1:19" ht="102" x14ac:dyDescent="0.2">
      <c r="A21" s="9">
        <v>17</v>
      </c>
      <c r="B21" s="37" t="s">
        <v>79</v>
      </c>
      <c r="C21" s="26" t="s">
        <v>27</v>
      </c>
      <c r="D21" s="34">
        <v>50</v>
      </c>
      <c r="E21" s="12" t="s">
        <v>14</v>
      </c>
      <c r="F21" s="12" t="s">
        <v>15</v>
      </c>
      <c r="G21" s="13">
        <v>25000</v>
      </c>
      <c r="H21" s="14">
        <f t="shared" si="28"/>
        <v>29750</v>
      </c>
      <c r="I21" s="14">
        <f>H21*D21</f>
        <v>1487500</v>
      </c>
      <c r="J21" s="15">
        <v>13000</v>
      </c>
      <c r="K21" s="16">
        <f t="shared" si="30"/>
        <v>15470</v>
      </c>
      <c r="L21" s="16">
        <f>+K21*D21</f>
        <v>773500</v>
      </c>
      <c r="M21" s="17">
        <v>45000</v>
      </c>
      <c r="N21" s="18">
        <f t="shared" si="32"/>
        <v>53550</v>
      </c>
      <c r="O21" s="18">
        <f>+N21*D21</f>
        <v>2677500</v>
      </c>
      <c r="P21" s="19">
        <f>AVERAGE(H21,K21,N21)</f>
        <v>32923.333333333336</v>
      </c>
      <c r="Q21" s="19">
        <f t="shared" si="34"/>
        <v>15707.198632757176</v>
      </c>
      <c r="R21" s="35">
        <v>0</v>
      </c>
      <c r="S21" s="21">
        <f t="shared" si="16"/>
        <v>1646166.6666666667</v>
      </c>
    </row>
    <row r="22" spans="1:19" ht="114.75" x14ac:dyDescent="0.2">
      <c r="A22" s="9">
        <v>18</v>
      </c>
      <c r="B22" s="37" t="s">
        <v>79</v>
      </c>
      <c r="C22" s="26" t="s">
        <v>30</v>
      </c>
      <c r="D22" s="34">
        <v>4</v>
      </c>
      <c r="E22" s="12" t="s">
        <v>14</v>
      </c>
      <c r="F22" s="33" t="s">
        <v>15</v>
      </c>
      <c r="G22" s="13">
        <v>198787</v>
      </c>
      <c r="H22" s="14">
        <f t="shared" si="28"/>
        <v>236556.53</v>
      </c>
      <c r="I22" s="14">
        <f t="shared" ref="I22:I23" si="35">H22*D22</f>
        <v>946226.12</v>
      </c>
      <c r="J22" s="15">
        <v>0</v>
      </c>
      <c r="K22" s="16">
        <f t="shared" si="30"/>
        <v>0</v>
      </c>
      <c r="L22" s="16">
        <f t="shared" ref="L22:L25" si="36">+K22*D22</f>
        <v>0</v>
      </c>
      <c r="M22" s="17">
        <v>0</v>
      </c>
      <c r="N22" s="18">
        <f t="shared" si="32"/>
        <v>0</v>
      </c>
      <c r="O22" s="18">
        <f t="shared" ref="O22:O25" si="37">+N22*D22</f>
        <v>0</v>
      </c>
      <c r="P22" s="19">
        <f>AVERAGE(H22)</f>
        <v>236556.53</v>
      </c>
      <c r="Q22" s="19">
        <f t="shared" si="34"/>
        <v>111513.81766463931</v>
      </c>
      <c r="R22" s="35">
        <v>2</v>
      </c>
      <c r="S22" s="21">
        <f t="shared" si="16"/>
        <v>946226.12</v>
      </c>
    </row>
    <row r="23" spans="1:19" ht="51" x14ac:dyDescent="0.2">
      <c r="A23" s="9">
        <v>19</v>
      </c>
      <c r="B23" s="37" t="s">
        <v>79</v>
      </c>
      <c r="C23" s="26" t="s">
        <v>33</v>
      </c>
      <c r="D23" s="34">
        <v>4</v>
      </c>
      <c r="E23" s="12" t="s">
        <v>14</v>
      </c>
      <c r="F23" s="33" t="s">
        <v>15</v>
      </c>
      <c r="G23" s="13">
        <v>377650</v>
      </c>
      <c r="H23" s="14">
        <f t="shared" si="28"/>
        <v>449403.5</v>
      </c>
      <c r="I23" s="14">
        <f t="shared" si="35"/>
        <v>1797614</v>
      </c>
      <c r="J23" s="15">
        <v>0</v>
      </c>
      <c r="K23" s="16">
        <f t="shared" si="30"/>
        <v>0</v>
      </c>
      <c r="L23" s="16">
        <f t="shared" si="36"/>
        <v>0</v>
      </c>
      <c r="M23" s="17">
        <v>0</v>
      </c>
      <c r="N23" s="18">
        <f t="shared" si="32"/>
        <v>0</v>
      </c>
      <c r="O23" s="18">
        <f t="shared" si="37"/>
        <v>0</v>
      </c>
      <c r="P23" s="19">
        <f>AVERAGE(H23)</f>
        <v>449403.5</v>
      </c>
      <c r="Q23" s="19">
        <f t="shared" si="34"/>
        <v>211850.84155931239</v>
      </c>
      <c r="R23" s="35">
        <v>2</v>
      </c>
      <c r="S23" s="21">
        <f t="shared" si="16"/>
        <v>1797614</v>
      </c>
    </row>
    <row r="24" spans="1:19" ht="38.25" x14ac:dyDescent="0.2">
      <c r="A24" s="9">
        <v>20</v>
      </c>
      <c r="B24" s="37" t="s">
        <v>79</v>
      </c>
      <c r="C24" s="36" t="s">
        <v>71</v>
      </c>
      <c r="D24" s="34">
        <v>4</v>
      </c>
      <c r="E24" s="12" t="s">
        <v>14</v>
      </c>
      <c r="F24" s="12" t="s">
        <v>15</v>
      </c>
      <c r="G24" s="13">
        <v>250000</v>
      </c>
      <c r="H24" s="14">
        <f t="shared" si="28"/>
        <v>297500</v>
      </c>
      <c r="I24" s="14">
        <f>H24*D24</f>
        <v>1190000</v>
      </c>
      <c r="J24" s="15">
        <v>250000</v>
      </c>
      <c r="K24" s="16">
        <f t="shared" si="30"/>
        <v>297500</v>
      </c>
      <c r="L24" s="16">
        <f t="shared" si="36"/>
        <v>1190000</v>
      </c>
      <c r="M24" s="17">
        <v>1300000</v>
      </c>
      <c r="N24" s="18">
        <f t="shared" si="32"/>
        <v>1547000</v>
      </c>
      <c r="O24" s="18">
        <f t="shared" si="37"/>
        <v>6188000</v>
      </c>
      <c r="P24" s="19">
        <f>AVERAGE(H24,K24,N24)</f>
        <v>714000</v>
      </c>
      <c r="Q24" s="19">
        <f t="shared" si="34"/>
        <v>589019.94872839411</v>
      </c>
      <c r="R24" s="35">
        <v>2</v>
      </c>
      <c r="S24" s="21">
        <f t="shared" si="16"/>
        <v>2856000</v>
      </c>
    </row>
    <row r="25" spans="1:19" ht="127.5" x14ac:dyDescent="0.2">
      <c r="A25" s="9"/>
      <c r="B25" s="10" t="s">
        <v>41</v>
      </c>
      <c r="C25" s="38" t="s">
        <v>54</v>
      </c>
      <c r="D25" s="39">
        <v>72</v>
      </c>
      <c r="E25" s="12" t="s">
        <v>14</v>
      </c>
      <c r="F25" s="33" t="s">
        <v>15</v>
      </c>
      <c r="G25" s="13">
        <v>14000</v>
      </c>
      <c r="H25" s="14">
        <f t="shared" si="28"/>
        <v>16660</v>
      </c>
      <c r="I25" s="14">
        <f t="shared" ref="I25" si="38">H25*D25</f>
        <v>1199520</v>
      </c>
      <c r="J25" s="15">
        <v>29000</v>
      </c>
      <c r="K25" s="16">
        <f t="shared" si="30"/>
        <v>34510</v>
      </c>
      <c r="L25" s="16">
        <f t="shared" si="36"/>
        <v>2484720</v>
      </c>
      <c r="M25" s="17">
        <v>45000</v>
      </c>
      <c r="N25" s="18">
        <f t="shared" si="32"/>
        <v>53550</v>
      </c>
      <c r="O25" s="18">
        <f t="shared" si="37"/>
        <v>3855600</v>
      </c>
      <c r="P25" s="19">
        <f>AVERAGE(H25,K25,N25)</f>
        <v>34906.666666666664</v>
      </c>
      <c r="Q25" s="19">
        <f t="shared" si="34"/>
        <v>15062.891119864371</v>
      </c>
      <c r="R25" s="35">
        <v>2</v>
      </c>
      <c r="S25" s="21">
        <f t="shared" si="16"/>
        <v>2513280</v>
      </c>
    </row>
    <row r="26" spans="1:19" ht="102" x14ac:dyDescent="0.2">
      <c r="A26" s="9">
        <v>27</v>
      </c>
      <c r="B26" s="10" t="s">
        <v>41</v>
      </c>
      <c r="C26" s="26" t="s">
        <v>27</v>
      </c>
      <c r="D26" s="34">
        <v>36</v>
      </c>
      <c r="E26" s="12" t="s">
        <v>14</v>
      </c>
      <c r="F26" s="12" t="s">
        <v>15</v>
      </c>
      <c r="G26" s="13">
        <v>25000</v>
      </c>
      <c r="H26" s="14">
        <f t="shared" si="13"/>
        <v>29750</v>
      </c>
      <c r="I26" s="14">
        <f t="shared" si="19"/>
        <v>1071000</v>
      </c>
      <c r="J26" s="15">
        <v>13000</v>
      </c>
      <c r="K26" s="16">
        <f t="shared" si="14"/>
        <v>15470</v>
      </c>
      <c r="L26" s="16">
        <f t="shared" si="20"/>
        <v>556920</v>
      </c>
      <c r="M26" s="17">
        <v>45000</v>
      </c>
      <c r="N26" s="18">
        <f t="shared" si="15"/>
        <v>53550</v>
      </c>
      <c r="O26" s="18">
        <f t="shared" si="21"/>
        <v>1927800</v>
      </c>
      <c r="P26" s="19">
        <f>AVERAGE(H26,K26,N26)</f>
        <v>32923.333333333336</v>
      </c>
      <c r="Q26" s="19">
        <f t="shared" si="24"/>
        <v>15707.198632757176</v>
      </c>
      <c r="R26" s="35">
        <v>2</v>
      </c>
      <c r="S26" s="21">
        <f t="shared" si="16"/>
        <v>1185240</v>
      </c>
    </row>
    <row r="27" spans="1:19" ht="114.75" x14ac:dyDescent="0.2">
      <c r="A27" s="9">
        <v>28</v>
      </c>
      <c r="B27" s="10" t="s">
        <v>41</v>
      </c>
      <c r="C27" s="26" t="s">
        <v>40</v>
      </c>
      <c r="D27" s="34">
        <v>5</v>
      </c>
      <c r="E27" s="12" t="s">
        <v>14</v>
      </c>
      <c r="F27" s="12" t="s">
        <v>15</v>
      </c>
      <c r="G27" s="13">
        <v>198800</v>
      </c>
      <c r="H27" s="14">
        <f t="shared" si="13"/>
        <v>236572</v>
      </c>
      <c r="I27" s="14">
        <f t="shared" si="19"/>
        <v>1182860</v>
      </c>
      <c r="J27" s="15">
        <v>0</v>
      </c>
      <c r="K27" s="16">
        <f t="shared" si="14"/>
        <v>0</v>
      </c>
      <c r="L27" s="16">
        <f t="shared" si="20"/>
        <v>0</v>
      </c>
      <c r="M27" s="17">
        <v>0</v>
      </c>
      <c r="N27" s="18">
        <f t="shared" si="15"/>
        <v>0</v>
      </c>
      <c r="O27" s="18">
        <f t="shared" si="21"/>
        <v>0</v>
      </c>
      <c r="P27" s="19">
        <f>AVERAGE(H27)</f>
        <v>236572</v>
      </c>
      <c r="Q27" s="19">
        <f t="shared" si="24"/>
        <v>111521.11029257595</v>
      </c>
      <c r="R27" s="35">
        <v>2</v>
      </c>
      <c r="S27" s="21">
        <f t="shared" si="16"/>
        <v>1182860</v>
      </c>
    </row>
    <row r="28" spans="1:19" ht="51" x14ac:dyDescent="0.2">
      <c r="A28" s="9">
        <v>29</v>
      </c>
      <c r="B28" s="31" t="s">
        <v>81</v>
      </c>
      <c r="C28" s="26" t="s">
        <v>33</v>
      </c>
      <c r="D28" s="34">
        <v>5</v>
      </c>
      <c r="E28" s="12" t="s">
        <v>14</v>
      </c>
      <c r="F28" s="33" t="s">
        <v>15</v>
      </c>
      <c r="G28" s="13">
        <v>377600</v>
      </c>
      <c r="H28" s="14">
        <f t="shared" ref="H28:H29" si="39">+G28+(G28*0.19)</f>
        <v>449344</v>
      </c>
      <c r="I28" s="14">
        <f t="shared" ref="I28:I29" si="40">H28*D28</f>
        <v>2246720</v>
      </c>
      <c r="J28" s="15">
        <v>0</v>
      </c>
      <c r="K28" s="16">
        <f t="shared" ref="K28:K29" si="41">+J28+(J28*0.19)</f>
        <v>0</v>
      </c>
      <c r="L28" s="16">
        <f t="shared" ref="L28:L29" si="42">+K28*D28</f>
        <v>0</v>
      </c>
      <c r="M28" s="17">
        <v>0</v>
      </c>
      <c r="N28" s="18">
        <f t="shared" ref="N28:N29" si="43">+M28+(M28*0.19)</f>
        <v>0</v>
      </c>
      <c r="O28" s="18">
        <f t="shared" ref="O28:O29" si="44">+N28*D28</f>
        <v>0</v>
      </c>
      <c r="P28" s="19">
        <f>AVERAGE(H28)</f>
        <v>449344</v>
      </c>
      <c r="Q28" s="19">
        <f t="shared" si="24"/>
        <v>211822.79299032534</v>
      </c>
      <c r="R28" s="35">
        <v>0</v>
      </c>
      <c r="S28" s="21">
        <f>+P28*D28</f>
        <v>2246720</v>
      </c>
    </row>
    <row r="29" spans="1:19" ht="127.5" x14ac:dyDescent="0.2">
      <c r="A29" s="9">
        <v>30</v>
      </c>
      <c r="B29" s="10" t="s">
        <v>42</v>
      </c>
      <c r="C29" s="38" t="s">
        <v>54</v>
      </c>
      <c r="D29" s="39">
        <v>240</v>
      </c>
      <c r="E29" s="12" t="s">
        <v>14</v>
      </c>
      <c r="F29" s="33" t="s">
        <v>15</v>
      </c>
      <c r="G29" s="13">
        <v>14000</v>
      </c>
      <c r="H29" s="14">
        <f t="shared" si="39"/>
        <v>16660</v>
      </c>
      <c r="I29" s="14">
        <f t="shared" si="40"/>
        <v>3998400</v>
      </c>
      <c r="J29" s="15">
        <v>29000</v>
      </c>
      <c r="K29" s="16">
        <f t="shared" si="41"/>
        <v>34510</v>
      </c>
      <c r="L29" s="16">
        <f t="shared" si="42"/>
        <v>8282400</v>
      </c>
      <c r="M29" s="17">
        <v>45000</v>
      </c>
      <c r="N29" s="18">
        <f t="shared" si="43"/>
        <v>53550</v>
      </c>
      <c r="O29" s="18">
        <f t="shared" si="44"/>
        <v>12852000</v>
      </c>
      <c r="P29" s="19">
        <f>AVERAGE(H29,K29,N29)</f>
        <v>34906.666666666664</v>
      </c>
      <c r="Q29" s="19">
        <f t="shared" ref="Q29" si="45">_xlfn.STDEV.P(H29,K29,N29)</f>
        <v>15062.891119864371</v>
      </c>
      <c r="R29" s="35">
        <v>2</v>
      </c>
      <c r="S29" s="21">
        <f t="shared" si="16"/>
        <v>8377599.9999999991</v>
      </c>
    </row>
    <row r="30" spans="1:19" ht="102" x14ac:dyDescent="0.2">
      <c r="A30" s="9">
        <v>31</v>
      </c>
      <c r="B30" s="10" t="s">
        <v>42</v>
      </c>
      <c r="C30" s="26" t="s">
        <v>27</v>
      </c>
      <c r="D30" s="34">
        <v>240</v>
      </c>
      <c r="E30" s="12" t="s">
        <v>14</v>
      </c>
      <c r="F30" s="12" t="s">
        <v>15</v>
      </c>
      <c r="G30" s="13">
        <v>25000</v>
      </c>
      <c r="H30" s="14">
        <f t="shared" si="13"/>
        <v>29750</v>
      </c>
      <c r="I30" s="14">
        <f t="shared" si="19"/>
        <v>7140000</v>
      </c>
      <c r="J30" s="15">
        <v>13000</v>
      </c>
      <c r="K30" s="16">
        <f t="shared" si="14"/>
        <v>15470</v>
      </c>
      <c r="L30" s="16">
        <f t="shared" si="20"/>
        <v>3712800</v>
      </c>
      <c r="M30" s="17">
        <v>45000</v>
      </c>
      <c r="N30" s="18">
        <f t="shared" si="15"/>
        <v>53550</v>
      </c>
      <c r="O30" s="18">
        <f t="shared" si="21"/>
        <v>12852000</v>
      </c>
      <c r="P30" s="19">
        <f>AVERAGE(H30,K30,N30)</f>
        <v>32923.333333333336</v>
      </c>
      <c r="Q30" s="19">
        <f t="shared" si="24"/>
        <v>15707.198632757176</v>
      </c>
      <c r="R30" s="35">
        <v>2</v>
      </c>
      <c r="S30" s="21">
        <f t="shared" si="16"/>
        <v>7901600.0000000009</v>
      </c>
    </row>
    <row r="31" spans="1:19" ht="76.5" x14ac:dyDescent="0.2">
      <c r="A31" s="9">
        <v>32</v>
      </c>
      <c r="B31" s="10" t="s">
        <v>42</v>
      </c>
      <c r="C31" s="26" t="s">
        <v>43</v>
      </c>
      <c r="D31" s="34">
        <v>16</v>
      </c>
      <c r="E31" s="12" t="s">
        <v>14</v>
      </c>
      <c r="F31" s="12" t="s">
        <v>15</v>
      </c>
      <c r="G31" s="13">
        <v>198800</v>
      </c>
      <c r="H31" s="14">
        <f t="shared" si="13"/>
        <v>236572</v>
      </c>
      <c r="I31" s="14">
        <f t="shared" si="19"/>
        <v>3785152</v>
      </c>
      <c r="J31" s="15">
        <v>0</v>
      </c>
      <c r="K31" s="16">
        <v>0</v>
      </c>
      <c r="L31" s="16">
        <f t="shared" si="20"/>
        <v>0</v>
      </c>
      <c r="M31" s="17">
        <v>0</v>
      </c>
      <c r="N31" s="18">
        <v>0</v>
      </c>
      <c r="O31" s="18">
        <f t="shared" si="21"/>
        <v>0</v>
      </c>
      <c r="P31" s="19">
        <f>AVERAGE(H31)</f>
        <v>236572</v>
      </c>
      <c r="Q31" s="19">
        <f t="shared" si="24"/>
        <v>111521.11029257595</v>
      </c>
      <c r="R31" s="35">
        <v>2</v>
      </c>
      <c r="S31" s="21">
        <f t="shared" si="16"/>
        <v>3785152</v>
      </c>
    </row>
    <row r="32" spans="1:19" ht="99" customHeight="1" x14ac:dyDescent="0.2">
      <c r="A32" s="9">
        <v>33</v>
      </c>
      <c r="B32" s="10" t="s">
        <v>42</v>
      </c>
      <c r="C32" s="26" t="s">
        <v>55</v>
      </c>
      <c r="D32" s="34">
        <v>2</v>
      </c>
      <c r="E32" s="12" t="s">
        <v>14</v>
      </c>
      <c r="F32" s="12" t="s">
        <v>15</v>
      </c>
      <c r="G32" s="13">
        <v>800000</v>
      </c>
      <c r="H32" s="14">
        <f t="shared" si="13"/>
        <v>952000</v>
      </c>
      <c r="I32" s="14">
        <f t="shared" si="19"/>
        <v>1904000</v>
      </c>
      <c r="J32" s="15">
        <v>1000000</v>
      </c>
      <c r="K32" s="16">
        <f t="shared" si="14"/>
        <v>1190000</v>
      </c>
      <c r="L32" s="16">
        <f t="shared" si="20"/>
        <v>2380000</v>
      </c>
      <c r="M32" s="17">
        <v>0</v>
      </c>
      <c r="N32" s="18">
        <f t="shared" si="15"/>
        <v>0</v>
      </c>
      <c r="O32" s="18">
        <f t="shared" si="21"/>
        <v>0</v>
      </c>
      <c r="P32" s="19">
        <f>AVERAGE(H32,K32)</f>
        <v>1071000</v>
      </c>
      <c r="Q32" s="19">
        <f t="shared" si="24"/>
        <v>514138.76207369025</v>
      </c>
      <c r="R32" s="35">
        <v>2</v>
      </c>
      <c r="S32" s="21">
        <f t="shared" si="16"/>
        <v>2142000</v>
      </c>
    </row>
    <row r="33" spans="1:19" x14ac:dyDescent="0.2">
      <c r="A33" s="9">
        <v>34</v>
      </c>
      <c r="B33" s="10" t="s">
        <v>42</v>
      </c>
      <c r="C33" s="1" t="s">
        <v>51</v>
      </c>
      <c r="D33" s="34">
        <v>2</v>
      </c>
      <c r="E33" s="12" t="s">
        <v>14</v>
      </c>
      <c r="F33" s="12" t="s">
        <v>15</v>
      </c>
      <c r="G33" s="13">
        <v>2000000</v>
      </c>
      <c r="H33" s="14">
        <f t="shared" si="13"/>
        <v>2380000</v>
      </c>
      <c r="I33" s="14">
        <f t="shared" si="19"/>
        <v>4760000</v>
      </c>
      <c r="J33" s="15">
        <v>0</v>
      </c>
      <c r="K33" s="16">
        <f t="shared" si="14"/>
        <v>0</v>
      </c>
      <c r="L33" s="16">
        <f t="shared" si="20"/>
        <v>0</v>
      </c>
      <c r="M33" s="17">
        <v>0</v>
      </c>
      <c r="N33" s="18">
        <f t="shared" si="15"/>
        <v>0</v>
      </c>
      <c r="O33" s="18">
        <f t="shared" si="21"/>
        <v>0</v>
      </c>
      <c r="P33" s="19">
        <f>AVERAGE(H33,)</f>
        <v>1190000</v>
      </c>
      <c r="Q33" s="19">
        <f t="shared" si="24"/>
        <v>1121942.7594826554</v>
      </c>
      <c r="R33" s="35">
        <v>2</v>
      </c>
      <c r="S33" s="21">
        <f t="shared" si="16"/>
        <v>2380000</v>
      </c>
    </row>
    <row r="34" spans="1:19" ht="63.75" x14ac:dyDescent="0.2">
      <c r="A34" s="9">
        <v>35</v>
      </c>
      <c r="B34" s="10" t="s">
        <v>42</v>
      </c>
      <c r="C34" s="26" t="s">
        <v>68</v>
      </c>
      <c r="D34" s="40">
        <v>4</v>
      </c>
      <c r="E34" s="12" t="s">
        <v>14</v>
      </c>
      <c r="F34" s="12" t="s">
        <v>15</v>
      </c>
      <c r="G34" s="13">
        <v>1000000</v>
      </c>
      <c r="H34" s="14">
        <f t="shared" si="13"/>
        <v>1190000</v>
      </c>
      <c r="I34" s="14">
        <f t="shared" si="19"/>
        <v>4760000</v>
      </c>
      <c r="J34" s="15"/>
      <c r="K34" s="16">
        <f t="shared" si="14"/>
        <v>0</v>
      </c>
      <c r="L34" s="16">
        <f t="shared" si="20"/>
        <v>0</v>
      </c>
      <c r="M34" s="17">
        <v>0</v>
      </c>
      <c r="N34" s="18">
        <f t="shared" si="15"/>
        <v>0</v>
      </c>
      <c r="O34" s="18">
        <f t="shared" si="21"/>
        <v>0</v>
      </c>
      <c r="P34" s="19">
        <f>AVERAGE(H34)</f>
        <v>1190000</v>
      </c>
      <c r="Q34" s="19">
        <f t="shared" si="24"/>
        <v>560971.37974132772</v>
      </c>
      <c r="R34" s="35">
        <v>2</v>
      </c>
      <c r="S34" s="21">
        <f t="shared" si="16"/>
        <v>4760000</v>
      </c>
    </row>
    <row r="35" spans="1:19" ht="25.5" x14ac:dyDescent="0.2">
      <c r="A35" s="9">
        <v>36</v>
      </c>
      <c r="B35" s="10" t="s">
        <v>42</v>
      </c>
      <c r="C35" s="30" t="s">
        <v>44</v>
      </c>
      <c r="D35" s="39">
        <v>2</v>
      </c>
      <c r="E35" s="12" t="s">
        <v>14</v>
      </c>
      <c r="F35" s="33" t="s">
        <v>15</v>
      </c>
      <c r="G35" s="13">
        <v>2000000</v>
      </c>
      <c r="H35" s="14">
        <f t="shared" si="13"/>
        <v>2380000</v>
      </c>
      <c r="I35" s="14">
        <f t="shared" si="19"/>
        <v>4760000</v>
      </c>
      <c r="J35" s="15">
        <v>0</v>
      </c>
      <c r="K35" s="16">
        <f t="shared" si="14"/>
        <v>0</v>
      </c>
      <c r="L35" s="16">
        <f t="shared" si="20"/>
        <v>0</v>
      </c>
      <c r="M35" s="17">
        <v>0</v>
      </c>
      <c r="N35" s="18">
        <f t="shared" si="15"/>
        <v>0</v>
      </c>
      <c r="O35" s="18">
        <f t="shared" si="21"/>
        <v>0</v>
      </c>
      <c r="P35" s="19">
        <f>AVERAGE(H35)</f>
        <v>2380000</v>
      </c>
      <c r="Q35" s="19">
        <f t="shared" si="24"/>
        <v>1121942.7594826554</v>
      </c>
      <c r="R35" s="35">
        <v>2</v>
      </c>
      <c r="S35" s="21">
        <f t="shared" si="16"/>
        <v>4760000</v>
      </c>
    </row>
    <row r="36" spans="1:19" x14ac:dyDescent="0.2">
      <c r="A36" s="9">
        <v>37</v>
      </c>
      <c r="B36" s="10" t="s">
        <v>42</v>
      </c>
      <c r="C36" s="48" t="s">
        <v>45</v>
      </c>
      <c r="D36" s="39">
        <v>2</v>
      </c>
      <c r="E36" s="12" t="s">
        <v>14</v>
      </c>
      <c r="F36" s="33" t="s">
        <v>15</v>
      </c>
      <c r="G36" s="13">
        <v>200000</v>
      </c>
      <c r="H36" s="14">
        <f t="shared" si="13"/>
        <v>238000</v>
      </c>
      <c r="I36" s="14">
        <f t="shared" si="19"/>
        <v>476000</v>
      </c>
      <c r="J36" s="15">
        <v>0</v>
      </c>
      <c r="K36" s="16">
        <f t="shared" si="14"/>
        <v>0</v>
      </c>
      <c r="L36" s="16">
        <f t="shared" si="20"/>
        <v>0</v>
      </c>
      <c r="M36" s="17">
        <v>0</v>
      </c>
      <c r="N36" s="18">
        <f t="shared" si="15"/>
        <v>0</v>
      </c>
      <c r="O36" s="18">
        <f t="shared" si="21"/>
        <v>0</v>
      </c>
      <c r="P36" s="19">
        <f>AVERAGE(H36)</f>
        <v>238000</v>
      </c>
      <c r="Q36" s="19">
        <f t="shared" si="24"/>
        <v>112194.27594826554</v>
      </c>
      <c r="R36" s="35">
        <v>2</v>
      </c>
      <c r="S36" s="21">
        <f t="shared" ref="S36:S59" si="46">+P36*D36</f>
        <v>476000</v>
      </c>
    </row>
    <row r="37" spans="1:19" x14ac:dyDescent="0.2">
      <c r="A37" s="9">
        <v>38</v>
      </c>
      <c r="B37" s="10" t="s">
        <v>42</v>
      </c>
      <c r="C37" s="48" t="s">
        <v>46</v>
      </c>
      <c r="D37" s="39">
        <v>8</v>
      </c>
      <c r="E37" s="12" t="s">
        <v>14</v>
      </c>
      <c r="F37" s="33" t="s">
        <v>15</v>
      </c>
      <c r="G37" s="13">
        <v>150000</v>
      </c>
      <c r="H37" s="14">
        <f t="shared" si="13"/>
        <v>178500</v>
      </c>
      <c r="I37" s="14">
        <f t="shared" si="19"/>
        <v>1428000</v>
      </c>
      <c r="J37" s="15">
        <v>120000</v>
      </c>
      <c r="K37" s="16">
        <f t="shared" si="14"/>
        <v>142800</v>
      </c>
      <c r="L37" s="16">
        <f t="shared" si="20"/>
        <v>1142400</v>
      </c>
      <c r="M37" s="17">
        <v>225000</v>
      </c>
      <c r="N37" s="18">
        <f t="shared" si="15"/>
        <v>267750</v>
      </c>
      <c r="O37" s="18">
        <f t="shared" si="21"/>
        <v>2142000</v>
      </c>
      <c r="P37" s="19">
        <f t="shared" si="17"/>
        <v>196350</v>
      </c>
      <c r="Q37" s="19">
        <f t="shared" si="24"/>
        <v>52548.977154650689</v>
      </c>
      <c r="R37" s="35">
        <v>2</v>
      </c>
      <c r="S37" s="21">
        <f t="shared" si="46"/>
        <v>1570800</v>
      </c>
    </row>
    <row r="38" spans="1:19" x14ac:dyDescent="0.2">
      <c r="A38" s="9">
        <v>39</v>
      </c>
      <c r="B38" s="10" t="s">
        <v>42</v>
      </c>
      <c r="C38" s="48" t="s">
        <v>47</v>
      </c>
      <c r="D38" s="39">
        <v>8</v>
      </c>
      <c r="E38" s="12" t="s">
        <v>14</v>
      </c>
      <c r="F38" s="33" t="s">
        <v>15</v>
      </c>
      <c r="G38" s="13">
        <v>80000</v>
      </c>
      <c r="H38" s="14">
        <f t="shared" si="13"/>
        <v>95200</v>
      </c>
      <c r="I38" s="14">
        <f t="shared" si="19"/>
        <v>761600</v>
      </c>
      <c r="J38" s="15">
        <v>0</v>
      </c>
      <c r="K38" s="16">
        <f t="shared" si="14"/>
        <v>0</v>
      </c>
      <c r="L38" s="16">
        <f t="shared" si="20"/>
        <v>0</v>
      </c>
      <c r="M38" s="17">
        <v>0</v>
      </c>
      <c r="N38" s="18">
        <f t="shared" si="15"/>
        <v>0</v>
      </c>
      <c r="O38" s="18">
        <f t="shared" si="21"/>
        <v>0</v>
      </c>
      <c r="P38" s="19">
        <f>AVERAGE(H38)</f>
        <v>95200</v>
      </c>
      <c r="Q38" s="19">
        <f t="shared" si="24"/>
        <v>44877.710379306212</v>
      </c>
      <c r="R38" s="35">
        <v>2</v>
      </c>
      <c r="S38" s="21">
        <f t="shared" si="46"/>
        <v>761600</v>
      </c>
    </row>
    <row r="39" spans="1:19" x14ac:dyDescent="0.2">
      <c r="A39" s="9">
        <v>40</v>
      </c>
      <c r="B39" s="10" t="s">
        <v>42</v>
      </c>
      <c r="C39" s="48" t="s">
        <v>72</v>
      </c>
      <c r="D39" s="39">
        <v>16</v>
      </c>
      <c r="E39" s="12" t="s">
        <v>14</v>
      </c>
      <c r="F39" s="33" t="s">
        <v>15</v>
      </c>
      <c r="G39" s="13">
        <v>200000</v>
      </c>
      <c r="H39" s="14">
        <f t="shared" si="13"/>
        <v>238000</v>
      </c>
      <c r="I39" s="14">
        <f t="shared" si="19"/>
        <v>3808000</v>
      </c>
      <c r="J39" s="15">
        <v>120000</v>
      </c>
      <c r="K39" s="16">
        <f t="shared" si="14"/>
        <v>142800</v>
      </c>
      <c r="L39" s="16">
        <f t="shared" si="20"/>
        <v>2284800</v>
      </c>
      <c r="M39" s="17">
        <v>316667</v>
      </c>
      <c r="N39" s="18">
        <f t="shared" si="15"/>
        <v>376833.73</v>
      </c>
      <c r="O39" s="18">
        <f t="shared" si="21"/>
        <v>6029339.6799999997</v>
      </c>
      <c r="P39" s="19">
        <f t="shared" si="17"/>
        <v>252544.57666666666</v>
      </c>
      <c r="Q39" s="19">
        <f t="shared" si="24"/>
        <v>96095.803679583667</v>
      </c>
      <c r="R39" s="35">
        <v>2</v>
      </c>
      <c r="S39" s="21">
        <f t="shared" si="46"/>
        <v>4040713.2266666666</v>
      </c>
    </row>
    <row r="40" spans="1:19" x14ac:dyDescent="0.2">
      <c r="A40" s="9">
        <v>41</v>
      </c>
      <c r="B40" s="10" t="s">
        <v>42</v>
      </c>
      <c r="C40" s="48" t="s">
        <v>48</v>
      </c>
      <c r="D40" s="39">
        <v>87</v>
      </c>
      <c r="E40" s="12" t="s">
        <v>14</v>
      </c>
      <c r="F40" s="33" t="s">
        <v>15</v>
      </c>
      <c r="G40" s="13">
        <v>1500</v>
      </c>
      <c r="H40" s="14">
        <f t="shared" si="13"/>
        <v>1785</v>
      </c>
      <c r="I40" s="14">
        <f t="shared" si="19"/>
        <v>155295</v>
      </c>
      <c r="J40" s="15">
        <v>7500</v>
      </c>
      <c r="K40" s="16">
        <f t="shared" si="14"/>
        <v>8925</v>
      </c>
      <c r="L40" s="16">
        <f t="shared" si="20"/>
        <v>776475</v>
      </c>
      <c r="M40" s="17">
        <v>4083</v>
      </c>
      <c r="N40" s="18">
        <f t="shared" si="15"/>
        <v>4858.7700000000004</v>
      </c>
      <c r="O40" s="18">
        <f t="shared" si="21"/>
        <v>422712.99000000005</v>
      </c>
      <c r="P40" s="19">
        <f t="shared" si="17"/>
        <v>5189.59</v>
      </c>
      <c r="Q40" s="19">
        <f t="shared" si="24"/>
        <v>2924.264170043466</v>
      </c>
      <c r="R40" s="35">
        <v>2</v>
      </c>
      <c r="S40" s="21">
        <f t="shared" si="46"/>
        <v>451494.33</v>
      </c>
    </row>
    <row r="41" spans="1:19" x14ac:dyDescent="0.2">
      <c r="A41" s="9">
        <v>42</v>
      </c>
      <c r="B41" s="10" t="s">
        <v>42</v>
      </c>
      <c r="C41" s="48" t="s">
        <v>49</v>
      </c>
      <c r="D41" s="39">
        <v>16</v>
      </c>
      <c r="E41" s="12" t="s">
        <v>14</v>
      </c>
      <c r="F41" s="33" t="s">
        <v>15</v>
      </c>
      <c r="G41" s="13">
        <v>8000</v>
      </c>
      <c r="H41" s="14">
        <f t="shared" si="13"/>
        <v>9520</v>
      </c>
      <c r="I41" s="14">
        <f t="shared" si="19"/>
        <v>152320</v>
      </c>
      <c r="J41" s="15">
        <v>7000</v>
      </c>
      <c r="K41" s="16">
        <f t="shared" si="14"/>
        <v>8330</v>
      </c>
      <c r="L41" s="16">
        <f t="shared" si="20"/>
        <v>133280</v>
      </c>
      <c r="M41" s="17">
        <v>15468</v>
      </c>
      <c r="N41" s="18">
        <f t="shared" si="15"/>
        <v>18406.919999999998</v>
      </c>
      <c r="O41" s="18">
        <f t="shared" si="21"/>
        <v>294510.71999999997</v>
      </c>
      <c r="P41" s="19">
        <f t="shared" si="17"/>
        <v>12085.64</v>
      </c>
      <c r="Q41" s="19">
        <f t="shared" si="24"/>
        <v>4496.1435793206865</v>
      </c>
      <c r="R41" s="35">
        <v>2</v>
      </c>
      <c r="S41" s="21">
        <f t="shared" si="46"/>
        <v>193370.23999999999</v>
      </c>
    </row>
    <row r="42" spans="1:19" x14ac:dyDescent="0.2">
      <c r="A42" s="9">
        <v>43</v>
      </c>
      <c r="B42" s="10" t="s">
        <v>42</v>
      </c>
      <c r="C42" s="48" t="s">
        <v>50</v>
      </c>
      <c r="D42" s="39">
        <v>2</v>
      </c>
      <c r="E42" s="12" t="s">
        <v>14</v>
      </c>
      <c r="F42" s="33" t="s">
        <v>15</v>
      </c>
      <c r="G42" s="13">
        <v>100000</v>
      </c>
      <c r="H42" s="14">
        <f t="shared" si="13"/>
        <v>119000</v>
      </c>
      <c r="I42" s="14">
        <f>H42*D42</f>
        <v>238000</v>
      </c>
      <c r="J42" s="15">
        <v>150000</v>
      </c>
      <c r="K42" s="16">
        <f t="shared" si="14"/>
        <v>178500</v>
      </c>
      <c r="L42" s="16">
        <f t="shared" si="20"/>
        <v>357000</v>
      </c>
      <c r="M42" s="17">
        <v>866667</v>
      </c>
      <c r="N42" s="18">
        <f t="shared" si="15"/>
        <v>1031333.73</v>
      </c>
      <c r="O42" s="18">
        <f t="shared" si="21"/>
        <v>2062667.46</v>
      </c>
      <c r="P42" s="19">
        <f t="shared" si="17"/>
        <v>442944.57666666666</v>
      </c>
      <c r="Q42" s="19">
        <f t="shared" si="24"/>
        <v>416762.44978023763</v>
      </c>
      <c r="R42" s="35">
        <v>2</v>
      </c>
      <c r="S42" s="21">
        <f t="shared" si="46"/>
        <v>885889.15333333332</v>
      </c>
    </row>
    <row r="43" spans="1:19" x14ac:dyDescent="0.2">
      <c r="A43" s="9">
        <v>44</v>
      </c>
      <c r="B43" s="10" t="s">
        <v>42</v>
      </c>
      <c r="C43" s="38" t="s">
        <v>67</v>
      </c>
      <c r="D43" s="39">
        <v>22</v>
      </c>
      <c r="E43" s="12" t="s">
        <v>14</v>
      </c>
      <c r="F43" s="33" t="s">
        <v>15</v>
      </c>
      <c r="G43" s="13">
        <v>150000</v>
      </c>
      <c r="H43" s="14">
        <f t="shared" si="13"/>
        <v>178500</v>
      </c>
      <c r="I43" s="14">
        <f t="shared" si="19"/>
        <v>3927000</v>
      </c>
      <c r="J43" s="15">
        <v>120000</v>
      </c>
      <c r="K43" s="16">
        <f t="shared" si="14"/>
        <v>142800</v>
      </c>
      <c r="L43" s="16">
        <f t="shared" si="20"/>
        <v>3141600</v>
      </c>
      <c r="M43" s="17">
        <v>225000</v>
      </c>
      <c r="N43" s="18">
        <f t="shared" si="15"/>
        <v>267750</v>
      </c>
      <c r="O43" s="18">
        <f t="shared" si="21"/>
        <v>5890500</v>
      </c>
      <c r="P43" s="19">
        <f t="shared" si="17"/>
        <v>196350</v>
      </c>
      <c r="Q43" s="19">
        <f t="shared" si="24"/>
        <v>52548.977154650689</v>
      </c>
      <c r="R43" s="35">
        <v>2</v>
      </c>
      <c r="S43" s="21">
        <f t="shared" si="46"/>
        <v>4319700</v>
      </c>
    </row>
    <row r="44" spans="1:19" x14ac:dyDescent="0.2">
      <c r="A44" s="9">
        <v>45</v>
      </c>
      <c r="B44" s="10" t="s">
        <v>52</v>
      </c>
      <c r="C44" s="41" t="s">
        <v>69</v>
      </c>
      <c r="D44" s="39">
        <v>1</v>
      </c>
      <c r="E44" s="12" t="s">
        <v>14</v>
      </c>
      <c r="F44" s="33" t="s">
        <v>15</v>
      </c>
      <c r="G44" s="13">
        <v>1000000</v>
      </c>
      <c r="H44" s="14">
        <f t="shared" si="13"/>
        <v>1190000</v>
      </c>
      <c r="I44" s="14">
        <f t="shared" si="19"/>
        <v>1190000</v>
      </c>
      <c r="J44" s="15">
        <v>0</v>
      </c>
      <c r="K44" s="16">
        <f t="shared" si="14"/>
        <v>0</v>
      </c>
      <c r="L44" s="16">
        <f t="shared" si="20"/>
        <v>0</v>
      </c>
      <c r="M44" s="17">
        <v>0</v>
      </c>
      <c r="N44" s="18">
        <f t="shared" si="15"/>
        <v>0</v>
      </c>
      <c r="O44" s="18">
        <f t="shared" si="21"/>
        <v>0</v>
      </c>
      <c r="P44" s="19">
        <f>AVERAGE(H44)</f>
        <v>1190000</v>
      </c>
      <c r="Q44" s="19">
        <f t="shared" si="24"/>
        <v>560971.37974132772</v>
      </c>
      <c r="R44" s="35">
        <v>2</v>
      </c>
      <c r="S44" s="21">
        <f t="shared" si="46"/>
        <v>1190000</v>
      </c>
    </row>
    <row r="45" spans="1:19" x14ac:dyDescent="0.2">
      <c r="A45" s="9">
        <v>46</v>
      </c>
      <c r="B45" s="10" t="s">
        <v>52</v>
      </c>
      <c r="C45" s="38" t="s">
        <v>53</v>
      </c>
      <c r="D45" s="39">
        <v>1</v>
      </c>
      <c r="E45" s="12" t="s">
        <v>14</v>
      </c>
      <c r="F45" s="33" t="s">
        <v>15</v>
      </c>
      <c r="G45" s="13">
        <v>800000</v>
      </c>
      <c r="H45" s="14">
        <f t="shared" si="13"/>
        <v>952000</v>
      </c>
      <c r="I45" s="14">
        <f t="shared" si="19"/>
        <v>952000</v>
      </c>
      <c r="J45" s="15">
        <v>1000000</v>
      </c>
      <c r="K45" s="16">
        <f t="shared" si="14"/>
        <v>1190000</v>
      </c>
      <c r="L45" s="16">
        <f t="shared" si="20"/>
        <v>1190000</v>
      </c>
      <c r="M45" s="17">
        <v>0</v>
      </c>
      <c r="N45" s="18">
        <f t="shared" si="15"/>
        <v>0</v>
      </c>
      <c r="O45" s="18">
        <f t="shared" si="21"/>
        <v>0</v>
      </c>
      <c r="P45" s="19">
        <f>AVERAGE(H45,K45)</f>
        <v>1071000</v>
      </c>
      <c r="Q45" s="19">
        <f t="shared" si="24"/>
        <v>514138.76207369025</v>
      </c>
      <c r="R45" s="35">
        <v>2</v>
      </c>
      <c r="S45" s="21">
        <f t="shared" si="46"/>
        <v>1071000</v>
      </c>
    </row>
    <row r="46" spans="1:19" ht="127.5" x14ac:dyDescent="0.2">
      <c r="A46" s="9">
        <v>47</v>
      </c>
      <c r="B46" s="10" t="s">
        <v>52</v>
      </c>
      <c r="C46" s="38" t="s">
        <v>54</v>
      </c>
      <c r="D46" s="39">
        <v>100</v>
      </c>
      <c r="E46" s="12" t="s">
        <v>14</v>
      </c>
      <c r="F46" s="33" t="s">
        <v>15</v>
      </c>
      <c r="G46" s="13">
        <v>14000</v>
      </c>
      <c r="H46" s="14">
        <f t="shared" si="13"/>
        <v>16660</v>
      </c>
      <c r="I46" s="14">
        <f t="shared" si="19"/>
        <v>1666000</v>
      </c>
      <c r="J46" s="15">
        <v>29000</v>
      </c>
      <c r="K46" s="16">
        <f t="shared" si="14"/>
        <v>34510</v>
      </c>
      <c r="L46" s="16">
        <f t="shared" si="20"/>
        <v>3451000</v>
      </c>
      <c r="M46" s="17">
        <v>45000</v>
      </c>
      <c r="N46" s="18">
        <f t="shared" si="15"/>
        <v>53550</v>
      </c>
      <c r="O46" s="18">
        <f t="shared" si="21"/>
        <v>5355000</v>
      </c>
      <c r="P46" s="19">
        <f t="shared" si="17"/>
        <v>34906.666666666664</v>
      </c>
      <c r="Q46" s="19">
        <f t="shared" si="24"/>
        <v>15062.891119864371</v>
      </c>
      <c r="R46" s="35">
        <v>2</v>
      </c>
      <c r="S46" s="21">
        <f t="shared" si="46"/>
        <v>3490666.6666666665</v>
      </c>
    </row>
    <row r="47" spans="1:19" x14ac:dyDescent="0.2">
      <c r="A47" s="9">
        <v>48</v>
      </c>
      <c r="B47" s="10" t="s">
        <v>52</v>
      </c>
      <c r="C47" s="38" t="s">
        <v>51</v>
      </c>
      <c r="D47" s="39">
        <v>1</v>
      </c>
      <c r="E47" s="12" t="s">
        <v>14</v>
      </c>
      <c r="F47" s="33" t="s">
        <v>15</v>
      </c>
      <c r="G47" s="13">
        <v>2000000</v>
      </c>
      <c r="H47" s="14">
        <f t="shared" si="13"/>
        <v>2380000</v>
      </c>
      <c r="I47" s="14">
        <f t="shared" si="19"/>
        <v>2380000</v>
      </c>
      <c r="J47" s="15">
        <v>0</v>
      </c>
      <c r="K47" s="16">
        <f t="shared" si="14"/>
        <v>0</v>
      </c>
      <c r="L47" s="16">
        <f t="shared" si="20"/>
        <v>0</v>
      </c>
      <c r="M47" s="17">
        <v>0</v>
      </c>
      <c r="N47" s="18">
        <f t="shared" si="15"/>
        <v>0</v>
      </c>
      <c r="O47" s="18">
        <f t="shared" si="21"/>
        <v>0</v>
      </c>
      <c r="P47" s="19">
        <f t="shared" ref="P47:P48" si="47">AVERAGE(H47)</f>
        <v>2380000</v>
      </c>
      <c r="Q47" s="19">
        <f t="shared" si="24"/>
        <v>1121942.7594826554</v>
      </c>
      <c r="R47" s="35">
        <v>2</v>
      </c>
      <c r="S47" s="21">
        <f t="shared" si="46"/>
        <v>2380000</v>
      </c>
    </row>
    <row r="48" spans="1:19" x14ac:dyDescent="0.2">
      <c r="A48" s="9">
        <v>49</v>
      </c>
      <c r="B48" s="10" t="s">
        <v>52</v>
      </c>
      <c r="C48" s="38" t="s">
        <v>45</v>
      </c>
      <c r="D48" s="39">
        <v>1</v>
      </c>
      <c r="E48" s="12" t="s">
        <v>14</v>
      </c>
      <c r="F48" s="33" t="s">
        <v>15</v>
      </c>
      <c r="G48" s="13">
        <v>200000</v>
      </c>
      <c r="H48" s="14">
        <f t="shared" si="13"/>
        <v>238000</v>
      </c>
      <c r="I48" s="14">
        <f t="shared" si="19"/>
        <v>238000</v>
      </c>
      <c r="J48" s="15">
        <v>0</v>
      </c>
      <c r="K48" s="16">
        <f t="shared" si="14"/>
        <v>0</v>
      </c>
      <c r="L48" s="16">
        <f t="shared" si="20"/>
        <v>0</v>
      </c>
      <c r="M48" s="17">
        <v>0</v>
      </c>
      <c r="N48" s="18">
        <f t="shared" si="15"/>
        <v>0</v>
      </c>
      <c r="O48" s="18">
        <f t="shared" si="21"/>
        <v>0</v>
      </c>
      <c r="P48" s="19">
        <f t="shared" si="47"/>
        <v>238000</v>
      </c>
      <c r="Q48" s="19">
        <f t="shared" si="24"/>
        <v>112194.27594826554</v>
      </c>
      <c r="R48" s="35">
        <v>2</v>
      </c>
      <c r="S48" s="21">
        <f t="shared" si="46"/>
        <v>238000</v>
      </c>
    </row>
    <row r="49" spans="1:19" x14ac:dyDescent="0.2">
      <c r="A49" s="9">
        <v>50</v>
      </c>
      <c r="B49" s="10" t="s">
        <v>56</v>
      </c>
      <c r="C49" s="48" t="s">
        <v>34</v>
      </c>
      <c r="D49" s="39">
        <v>2</v>
      </c>
      <c r="E49" s="12" t="s">
        <v>14</v>
      </c>
      <c r="F49" s="33" t="s">
        <v>15</v>
      </c>
      <c r="G49" s="13">
        <v>250000</v>
      </c>
      <c r="H49" s="14">
        <f t="shared" si="13"/>
        <v>297500</v>
      </c>
      <c r="I49" s="14">
        <f t="shared" si="19"/>
        <v>595000</v>
      </c>
      <c r="J49" s="15">
        <v>250000</v>
      </c>
      <c r="K49" s="16">
        <f t="shared" si="14"/>
        <v>297500</v>
      </c>
      <c r="L49" s="16">
        <f t="shared" si="20"/>
        <v>595000</v>
      </c>
      <c r="M49" s="17">
        <v>1711660</v>
      </c>
      <c r="N49" s="18">
        <v>1300000</v>
      </c>
      <c r="O49" s="18">
        <f t="shared" si="21"/>
        <v>2600000</v>
      </c>
      <c r="P49" s="19">
        <f t="shared" si="17"/>
        <v>631666.66666666663</v>
      </c>
      <c r="Q49" s="19">
        <f t="shared" si="24"/>
        <v>472583.03209300927</v>
      </c>
      <c r="R49" s="35">
        <v>2</v>
      </c>
      <c r="S49" s="21">
        <f t="shared" si="46"/>
        <v>1263333.3333333333</v>
      </c>
    </row>
    <row r="50" spans="1:19" x14ac:dyDescent="0.2">
      <c r="A50" s="9">
        <v>51</v>
      </c>
      <c r="B50" s="10" t="s">
        <v>56</v>
      </c>
      <c r="C50" s="38" t="s">
        <v>57</v>
      </c>
      <c r="D50" s="39">
        <v>35</v>
      </c>
      <c r="E50" s="12" t="s">
        <v>14</v>
      </c>
      <c r="F50" s="33"/>
      <c r="G50" s="13">
        <v>40000</v>
      </c>
      <c r="H50" s="14">
        <f t="shared" si="13"/>
        <v>47600</v>
      </c>
      <c r="I50" s="14">
        <f t="shared" si="19"/>
        <v>1666000</v>
      </c>
      <c r="J50" s="15">
        <v>18000</v>
      </c>
      <c r="K50" s="16">
        <f t="shared" si="14"/>
        <v>21420</v>
      </c>
      <c r="L50" s="16">
        <f t="shared" si="20"/>
        <v>749700</v>
      </c>
      <c r="M50" s="17">
        <v>42500</v>
      </c>
      <c r="N50" s="18">
        <f t="shared" si="15"/>
        <v>50575</v>
      </c>
      <c r="O50" s="18">
        <f t="shared" si="21"/>
        <v>1770125</v>
      </c>
      <c r="P50" s="19">
        <f t="shared" si="17"/>
        <v>39865</v>
      </c>
      <c r="Q50" s="19">
        <f t="shared" si="24"/>
        <v>13099.012049260306</v>
      </c>
      <c r="R50" s="35">
        <v>2</v>
      </c>
      <c r="S50" s="21">
        <f t="shared" si="46"/>
        <v>1395275</v>
      </c>
    </row>
    <row r="51" spans="1:19" ht="63.75" x14ac:dyDescent="0.2">
      <c r="A51" s="9">
        <v>52</v>
      </c>
      <c r="B51" s="10" t="s">
        <v>56</v>
      </c>
      <c r="C51" s="38" t="s">
        <v>58</v>
      </c>
      <c r="D51" s="39">
        <v>70</v>
      </c>
      <c r="E51" s="12" t="s">
        <v>14</v>
      </c>
      <c r="F51" s="33"/>
      <c r="G51" s="13">
        <v>25000</v>
      </c>
      <c r="H51" s="14">
        <f t="shared" si="13"/>
        <v>29750</v>
      </c>
      <c r="I51" s="14">
        <f t="shared" si="19"/>
        <v>2082500</v>
      </c>
      <c r="J51" s="15">
        <v>13000</v>
      </c>
      <c r="K51" s="16">
        <f t="shared" si="14"/>
        <v>15470</v>
      </c>
      <c r="L51" s="16">
        <f t="shared" si="20"/>
        <v>1082900</v>
      </c>
      <c r="M51" s="17">
        <v>45000</v>
      </c>
      <c r="N51" s="18">
        <f t="shared" si="15"/>
        <v>53550</v>
      </c>
      <c r="O51" s="18">
        <f t="shared" si="21"/>
        <v>3748500</v>
      </c>
      <c r="P51" s="19">
        <f t="shared" si="17"/>
        <v>32923.333333333336</v>
      </c>
      <c r="Q51" s="19">
        <f t="shared" si="24"/>
        <v>15707.198632757176</v>
      </c>
      <c r="R51" s="35">
        <v>2</v>
      </c>
      <c r="S51" s="21">
        <f t="shared" si="46"/>
        <v>2304633.3333333335</v>
      </c>
    </row>
    <row r="52" spans="1:19" x14ac:dyDescent="0.2">
      <c r="A52" s="9">
        <v>53</v>
      </c>
      <c r="B52" s="10" t="s">
        <v>56</v>
      </c>
      <c r="C52" s="38" t="s">
        <v>59</v>
      </c>
      <c r="D52" s="39">
        <v>35</v>
      </c>
      <c r="E52" s="12" t="s">
        <v>14</v>
      </c>
      <c r="F52" s="33"/>
      <c r="G52" s="13">
        <v>30000</v>
      </c>
      <c r="H52" s="14">
        <f t="shared" si="13"/>
        <v>35700</v>
      </c>
      <c r="I52" s="14">
        <f t="shared" si="19"/>
        <v>1249500</v>
      </c>
      <c r="J52" s="15">
        <v>20000</v>
      </c>
      <c r="K52" s="16">
        <f t="shared" si="14"/>
        <v>23800</v>
      </c>
      <c r="L52" s="16">
        <f t="shared" si="20"/>
        <v>833000</v>
      </c>
      <c r="M52" s="17">
        <v>45000</v>
      </c>
      <c r="N52" s="18">
        <f t="shared" si="15"/>
        <v>53550</v>
      </c>
      <c r="O52" s="18">
        <f t="shared" si="21"/>
        <v>1874250</v>
      </c>
      <c r="P52" s="19">
        <f t="shared" si="17"/>
        <v>37683.333333333336</v>
      </c>
      <c r="Q52" s="19">
        <f t="shared" si="24"/>
        <v>12226.087772555136</v>
      </c>
      <c r="R52" s="35">
        <v>2</v>
      </c>
      <c r="S52" s="21">
        <f t="shared" si="46"/>
        <v>1318916.6666666667</v>
      </c>
    </row>
    <row r="53" spans="1:19" ht="127.5" x14ac:dyDescent="0.2">
      <c r="A53" s="9">
        <v>54</v>
      </c>
      <c r="B53" s="10" t="s">
        <v>56</v>
      </c>
      <c r="C53" s="38" t="s">
        <v>54</v>
      </c>
      <c r="D53" s="39">
        <v>140</v>
      </c>
      <c r="E53" s="12" t="s">
        <v>14</v>
      </c>
      <c r="F53" s="33"/>
      <c r="G53" s="13">
        <v>14000</v>
      </c>
      <c r="H53" s="14">
        <f t="shared" si="13"/>
        <v>16660</v>
      </c>
      <c r="I53" s="14">
        <f t="shared" si="19"/>
        <v>2332400</v>
      </c>
      <c r="J53" s="15">
        <v>29000</v>
      </c>
      <c r="K53" s="16">
        <f t="shared" si="14"/>
        <v>34510</v>
      </c>
      <c r="L53" s="16">
        <f t="shared" si="20"/>
        <v>4831400</v>
      </c>
      <c r="M53" s="17">
        <v>45000</v>
      </c>
      <c r="N53" s="18">
        <f t="shared" si="15"/>
        <v>53550</v>
      </c>
      <c r="O53" s="18">
        <f t="shared" si="21"/>
        <v>7497000</v>
      </c>
      <c r="P53" s="19">
        <f t="shared" si="17"/>
        <v>34906.666666666664</v>
      </c>
      <c r="Q53" s="19">
        <f t="shared" si="24"/>
        <v>15062.891119864371</v>
      </c>
      <c r="R53" s="35">
        <v>2</v>
      </c>
      <c r="S53" s="21">
        <f t="shared" si="46"/>
        <v>4886933.333333333</v>
      </c>
    </row>
    <row r="54" spans="1:19" x14ac:dyDescent="0.2">
      <c r="A54" s="9">
        <v>55</v>
      </c>
      <c r="B54" s="10" t="s">
        <v>56</v>
      </c>
      <c r="C54" s="38" t="s">
        <v>61</v>
      </c>
      <c r="D54" s="39">
        <v>1</v>
      </c>
      <c r="E54" s="12" t="s">
        <v>14</v>
      </c>
      <c r="F54" s="33"/>
      <c r="G54" s="13">
        <v>500000</v>
      </c>
      <c r="H54" s="14">
        <f t="shared" si="13"/>
        <v>595000</v>
      </c>
      <c r="I54" s="14">
        <f t="shared" si="19"/>
        <v>595000</v>
      </c>
      <c r="J54" s="15">
        <v>500000</v>
      </c>
      <c r="K54" s="16">
        <f t="shared" si="14"/>
        <v>595000</v>
      </c>
      <c r="L54" s="16">
        <f t="shared" si="20"/>
        <v>595000</v>
      </c>
      <c r="M54" s="17">
        <v>1250000</v>
      </c>
      <c r="N54" s="18">
        <f t="shared" si="15"/>
        <v>1487500</v>
      </c>
      <c r="O54" s="18">
        <f t="shared" si="21"/>
        <v>1487500</v>
      </c>
      <c r="P54" s="19">
        <f t="shared" si="17"/>
        <v>892500</v>
      </c>
      <c r="Q54" s="19">
        <f t="shared" si="24"/>
        <v>420728.53480599576</v>
      </c>
      <c r="R54" s="35">
        <v>2</v>
      </c>
      <c r="S54" s="21">
        <f t="shared" si="46"/>
        <v>892500</v>
      </c>
    </row>
    <row r="55" spans="1:19" x14ac:dyDescent="0.2">
      <c r="A55" s="9">
        <v>56</v>
      </c>
      <c r="B55" s="10" t="s">
        <v>56</v>
      </c>
      <c r="C55" s="38" t="s">
        <v>60</v>
      </c>
      <c r="D55" s="39">
        <v>1</v>
      </c>
      <c r="E55" s="12" t="s">
        <v>14</v>
      </c>
      <c r="F55" s="33"/>
      <c r="G55" s="13">
        <v>400000</v>
      </c>
      <c r="H55" s="14">
        <f t="shared" si="13"/>
        <v>476000</v>
      </c>
      <c r="I55" s="14">
        <f t="shared" si="19"/>
        <v>476000</v>
      </c>
      <c r="J55" s="15">
        <v>100000</v>
      </c>
      <c r="K55" s="16">
        <f t="shared" si="14"/>
        <v>119000</v>
      </c>
      <c r="L55" s="16">
        <f t="shared" si="20"/>
        <v>119000</v>
      </c>
      <c r="M55" s="17">
        <v>483250</v>
      </c>
      <c r="N55" s="18">
        <f>+M55+(M55*0.19)</f>
        <v>575067.5</v>
      </c>
      <c r="O55" s="18">
        <f t="shared" si="21"/>
        <v>575067.5</v>
      </c>
      <c r="P55" s="19">
        <f t="shared" si="17"/>
        <v>390022.5</v>
      </c>
      <c r="Q55" s="19">
        <f t="shared" si="24"/>
        <v>195863.02870245828</v>
      </c>
      <c r="R55" s="35">
        <v>2</v>
      </c>
      <c r="S55" s="21">
        <f t="shared" si="46"/>
        <v>390022.5</v>
      </c>
    </row>
    <row r="56" spans="1:19" ht="51" x14ac:dyDescent="0.2">
      <c r="A56" s="9"/>
      <c r="B56" s="10" t="s">
        <v>56</v>
      </c>
      <c r="C56" s="26" t="s">
        <v>33</v>
      </c>
      <c r="D56" s="34">
        <v>1</v>
      </c>
      <c r="E56" s="12" t="s">
        <v>14</v>
      </c>
      <c r="F56" s="33" t="s">
        <v>15</v>
      </c>
      <c r="G56" s="13">
        <v>377555</v>
      </c>
      <c r="H56" s="14">
        <f t="shared" si="13"/>
        <v>449290.45</v>
      </c>
      <c r="I56" s="14">
        <f t="shared" si="19"/>
        <v>449290.45</v>
      </c>
      <c r="J56" s="15">
        <v>0</v>
      </c>
      <c r="K56" s="16">
        <f t="shared" si="14"/>
        <v>0</v>
      </c>
      <c r="L56" s="16">
        <f t="shared" si="20"/>
        <v>0</v>
      </c>
      <c r="M56" s="17">
        <v>0</v>
      </c>
      <c r="N56" s="18">
        <f t="shared" si="15"/>
        <v>0</v>
      </c>
      <c r="O56" s="18">
        <f t="shared" si="21"/>
        <v>0</v>
      </c>
      <c r="P56" s="19">
        <f>AVERAGE(H56)</f>
        <v>449290.45</v>
      </c>
      <c r="Q56" s="19">
        <f t="shared" ref="Q56" si="48">_xlfn.STDEV.P(H56,K56,N56)</f>
        <v>211797.54927823698</v>
      </c>
      <c r="R56" s="35">
        <v>0</v>
      </c>
      <c r="S56" s="21">
        <f t="shared" si="46"/>
        <v>449290.45</v>
      </c>
    </row>
    <row r="57" spans="1:19" ht="38.25" x14ac:dyDescent="0.2">
      <c r="A57" s="9">
        <v>57</v>
      </c>
      <c r="B57" s="10" t="s">
        <v>62</v>
      </c>
      <c r="C57" s="38" t="s">
        <v>63</v>
      </c>
      <c r="D57" s="39">
        <v>240</v>
      </c>
      <c r="E57" s="12" t="s">
        <v>14</v>
      </c>
      <c r="F57" s="33"/>
      <c r="G57" s="42">
        <v>15000</v>
      </c>
      <c r="H57" s="14">
        <f t="shared" si="13"/>
        <v>17850</v>
      </c>
      <c r="I57" s="14">
        <f t="shared" si="19"/>
        <v>4284000</v>
      </c>
      <c r="J57" s="43">
        <v>8000</v>
      </c>
      <c r="K57" s="16">
        <f t="shared" si="14"/>
        <v>9520</v>
      </c>
      <c r="L57" s="16">
        <f t="shared" si="20"/>
        <v>2284800</v>
      </c>
      <c r="M57" s="44">
        <v>24250</v>
      </c>
      <c r="N57" s="18">
        <f t="shared" si="15"/>
        <v>28857.5</v>
      </c>
      <c r="O57" s="18">
        <f t="shared" si="21"/>
        <v>6925800</v>
      </c>
      <c r="P57" s="19">
        <f t="shared" si="17"/>
        <v>18742.5</v>
      </c>
      <c r="Q57" s="19">
        <f t="shared" si="24"/>
        <v>7919.6861785468918</v>
      </c>
      <c r="R57" s="35">
        <v>2</v>
      </c>
      <c r="S57" s="21">
        <f t="shared" si="46"/>
        <v>4498200</v>
      </c>
    </row>
    <row r="58" spans="1:19" ht="51" x14ac:dyDescent="0.2">
      <c r="A58" s="9">
        <v>58</v>
      </c>
      <c r="B58" s="10" t="s">
        <v>62</v>
      </c>
      <c r="C58" s="38" t="s">
        <v>64</v>
      </c>
      <c r="D58" s="39">
        <v>240</v>
      </c>
      <c r="E58" s="12" t="s">
        <v>14</v>
      </c>
      <c r="F58" s="33"/>
      <c r="G58" s="42">
        <v>3000</v>
      </c>
      <c r="H58" s="14">
        <f t="shared" si="13"/>
        <v>3570</v>
      </c>
      <c r="I58" s="14">
        <f t="shared" si="19"/>
        <v>856800</v>
      </c>
      <c r="J58" s="43">
        <v>5000</v>
      </c>
      <c r="K58" s="16">
        <f t="shared" si="14"/>
        <v>5950</v>
      </c>
      <c r="L58" s="16">
        <f t="shared" si="20"/>
        <v>1428000</v>
      </c>
      <c r="M58" s="44">
        <v>7700</v>
      </c>
      <c r="N58" s="18">
        <f t="shared" si="15"/>
        <v>9163</v>
      </c>
      <c r="O58" s="18">
        <f t="shared" si="21"/>
        <v>2199120</v>
      </c>
      <c r="P58" s="19">
        <f t="shared" si="17"/>
        <v>6227.666666666667</v>
      </c>
      <c r="Q58" s="19">
        <f t="shared" si="24"/>
        <v>2291.7586163371475</v>
      </c>
      <c r="R58" s="35">
        <v>2</v>
      </c>
      <c r="S58" s="21">
        <f t="shared" si="46"/>
        <v>1494640</v>
      </c>
    </row>
    <row r="59" spans="1:19" ht="102" x14ac:dyDescent="0.2">
      <c r="A59" s="9">
        <v>59</v>
      </c>
      <c r="B59" s="10" t="s">
        <v>62</v>
      </c>
      <c r="C59" s="38" t="s">
        <v>65</v>
      </c>
      <c r="D59" s="39">
        <v>240</v>
      </c>
      <c r="E59" s="12" t="s">
        <v>14</v>
      </c>
      <c r="F59" s="33"/>
      <c r="G59" s="42">
        <v>39862</v>
      </c>
      <c r="H59" s="14">
        <f t="shared" si="13"/>
        <v>47435.78</v>
      </c>
      <c r="I59" s="14">
        <f t="shared" si="19"/>
        <v>11384587.199999999</v>
      </c>
      <c r="J59" s="43">
        <v>25302</v>
      </c>
      <c r="K59" s="16">
        <f>+J59+(J59*0.19)</f>
        <v>30109.38</v>
      </c>
      <c r="L59" s="16">
        <f t="shared" si="20"/>
        <v>7226251.2000000002</v>
      </c>
      <c r="M59" s="44">
        <v>58742</v>
      </c>
      <c r="N59" s="18">
        <f>+M59+(M59*0.19)</f>
        <v>69902.98</v>
      </c>
      <c r="O59" s="18">
        <f t="shared" si="21"/>
        <v>16776715.199999999</v>
      </c>
      <c r="P59" s="19">
        <f t="shared" si="17"/>
        <v>49149.380000000005</v>
      </c>
      <c r="Q59" s="19">
        <f t="shared" si="24"/>
        <v>16290.794311716849</v>
      </c>
      <c r="R59" s="35">
        <v>2</v>
      </c>
      <c r="S59" s="21">
        <f t="shared" si="46"/>
        <v>11795851.200000001</v>
      </c>
    </row>
    <row r="60" spans="1:19" x14ac:dyDescent="0.2">
      <c r="R60" s="1" t="s">
        <v>70</v>
      </c>
      <c r="S60" s="46">
        <f>+SUM(S5:S59)</f>
        <v>199999999.58333334</v>
      </c>
    </row>
    <row r="62" spans="1:19" ht="30" x14ac:dyDescent="0.4">
      <c r="Q62" s="51" t="s">
        <v>82</v>
      </c>
      <c r="R62" s="51"/>
      <c r="S62" s="47">
        <f>+S60</f>
        <v>199999999.58333334</v>
      </c>
    </row>
  </sheetData>
  <autoFilter ref="A4:S60">
    <filterColumn colId="1" showButton="0"/>
  </autoFilter>
  <mergeCells count="17">
    <mergeCell ref="S3:S4"/>
    <mergeCell ref="A1:S1"/>
    <mergeCell ref="A2:D2"/>
    <mergeCell ref="G2:N2"/>
    <mergeCell ref="P2:S2"/>
    <mergeCell ref="A3:A4"/>
    <mergeCell ref="B3:C4"/>
    <mergeCell ref="D3:D4"/>
    <mergeCell ref="E3:E4"/>
    <mergeCell ref="F3:F4"/>
    <mergeCell ref="G3:I3"/>
    <mergeCell ref="Q62:R62"/>
    <mergeCell ref="J3:L3"/>
    <mergeCell ref="M3:O3"/>
    <mergeCell ref="P3:P4"/>
    <mergeCell ref="Q3:Q4"/>
    <mergeCell ref="R3:R4"/>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EMI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Alexander Cortes Rodriguez</dc:creator>
  <cp:keywords/>
  <dc:description/>
  <cp:lastModifiedBy>Juan Javier Romero Paez</cp:lastModifiedBy>
  <cp:revision/>
  <dcterms:created xsi:type="dcterms:W3CDTF">2020-01-23T16:52:58Z</dcterms:created>
  <dcterms:modified xsi:type="dcterms:W3CDTF">2024-12-30T02:25:03Z</dcterms:modified>
  <cp:category/>
  <cp:contentStatus/>
</cp:coreProperties>
</file>