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JAIRU CUESTA\Downloads\"/>
    </mc:Choice>
  </mc:AlternateContent>
  <xr:revisionPtr revIDLastSave="0" documentId="13_ncr:9_{37C21813-A848-4471-BDE5-3175E3A6060F}" xr6:coauthVersionLast="47" xr6:coauthVersionMax="47" xr10:uidLastSave="{00000000-0000-0000-0000-000000000000}"/>
  <bookViews>
    <workbookView xWindow="-120" yWindow="-120" windowWidth="20730" windowHeight="11040" xr2:uid="{D9B2EAAB-544B-40A3-A90A-3428602B1623}"/>
  </bookViews>
  <sheets>
    <sheet name="Bienes_y_servicios_" sheetId="1" r:id="rId1"/>
    <sheet name="talento_Humano_" sheetId="2" r:id="rId2"/>
  </sheets>
  <calcPr calcId="191029"/>
</workbook>
</file>

<file path=xl/calcChain.xml><?xml version="1.0" encoding="utf-8"?>
<calcChain xmlns="http://schemas.openxmlformats.org/spreadsheetml/2006/main">
  <c r="C46" i="1" l="1"/>
  <c r="B46" i="1"/>
  <c r="D46" i="1"/>
  <c r="G16" i="2"/>
  <c r="S43" i="1"/>
  <c r="T43" i="1" s="1"/>
  <c r="O43" i="1"/>
  <c r="P43" i="1" s="1"/>
  <c r="K43" i="1"/>
  <c r="S42" i="1"/>
  <c r="T42" i="1" s="1"/>
  <c r="U42" i="1" s="1"/>
  <c r="O42" i="1"/>
  <c r="K42" i="1"/>
  <c r="L42" i="1" s="1"/>
  <c r="S41" i="1"/>
  <c r="T41" i="1" s="1"/>
  <c r="U41" i="1" s="1"/>
  <c r="O41" i="1"/>
  <c r="P41" i="1" s="1"/>
  <c r="K41" i="1"/>
  <c r="S40" i="1"/>
  <c r="T40" i="1" s="1"/>
  <c r="U40" i="1" s="1"/>
  <c r="P40" i="1"/>
  <c r="O40" i="1"/>
  <c r="K40" i="1"/>
  <c r="T39" i="1"/>
  <c r="U39" i="1" s="1"/>
  <c r="S39" i="1"/>
  <c r="O39" i="1"/>
  <c r="P39" i="1" s="1"/>
  <c r="K39" i="1"/>
  <c r="L39" i="1" s="1"/>
  <c r="S38" i="1"/>
  <c r="T38" i="1" s="1"/>
  <c r="O38" i="1"/>
  <c r="P38" i="1" s="1"/>
  <c r="K38" i="1"/>
  <c r="L38" i="1" s="1"/>
  <c r="S37" i="1"/>
  <c r="T37" i="1" s="1"/>
  <c r="U37" i="1" s="1"/>
  <c r="O37" i="1"/>
  <c r="K37" i="1"/>
  <c r="W37" i="1" s="1"/>
  <c r="S36" i="1"/>
  <c r="T36" i="1" s="1"/>
  <c r="U36" i="1" s="1"/>
  <c r="O36" i="1"/>
  <c r="P36" i="1" s="1"/>
  <c r="K36" i="1"/>
  <c r="S35" i="1"/>
  <c r="T35" i="1" s="1"/>
  <c r="U35" i="1" s="1"/>
  <c r="O35" i="1"/>
  <c r="P35" i="1" s="1"/>
  <c r="K35" i="1"/>
  <c r="S34" i="1"/>
  <c r="T34" i="1" s="1"/>
  <c r="U34" i="1" s="1"/>
  <c r="O34" i="1"/>
  <c r="K34" i="1"/>
  <c r="L34" i="1" s="1"/>
  <c r="S33" i="1"/>
  <c r="T33" i="1" s="1"/>
  <c r="U33" i="1" s="1"/>
  <c r="O33" i="1"/>
  <c r="P33" i="1" s="1"/>
  <c r="K33" i="1"/>
  <c r="S32" i="1"/>
  <c r="T32" i="1" s="1"/>
  <c r="U32" i="1" s="1"/>
  <c r="P32" i="1"/>
  <c r="O32" i="1"/>
  <c r="K32" i="1"/>
  <c r="T31" i="1"/>
  <c r="U31" i="1" s="1"/>
  <c r="S31" i="1"/>
  <c r="O31" i="1"/>
  <c r="P31" i="1" s="1"/>
  <c r="K31" i="1"/>
  <c r="L31" i="1" s="1"/>
  <c r="S30" i="1"/>
  <c r="T30" i="1" s="1"/>
  <c r="U30" i="1" s="1"/>
  <c r="O30" i="1"/>
  <c r="P30" i="1" s="1"/>
  <c r="K30" i="1"/>
  <c r="S29" i="1"/>
  <c r="T29" i="1" s="1"/>
  <c r="O29" i="1"/>
  <c r="K29" i="1"/>
  <c r="S28" i="1"/>
  <c r="T28" i="1" s="1"/>
  <c r="U28" i="1" s="1"/>
  <c r="O28" i="1"/>
  <c r="P28" i="1" s="1"/>
  <c r="K28" i="1"/>
  <c r="L28" i="1" s="1"/>
  <c r="S27" i="1"/>
  <c r="T27" i="1" s="1"/>
  <c r="U27" i="1" s="1"/>
  <c r="O27" i="1"/>
  <c r="P27" i="1" s="1"/>
  <c r="K27" i="1"/>
  <c r="S26" i="1"/>
  <c r="T26" i="1" s="1"/>
  <c r="U26" i="1" s="1"/>
  <c r="O26" i="1"/>
  <c r="L26" i="1"/>
  <c r="K26" i="1"/>
  <c r="S25" i="1"/>
  <c r="T25" i="1" s="1"/>
  <c r="U25" i="1" s="1"/>
  <c r="O25" i="1"/>
  <c r="P25" i="1" s="1"/>
  <c r="K25" i="1"/>
  <c r="S24" i="1"/>
  <c r="T24" i="1" s="1"/>
  <c r="U24" i="1" s="1"/>
  <c r="P24" i="1"/>
  <c r="O24" i="1"/>
  <c r="K24" i="1"/>
  <c r="L24" i="1" s="1"/>
  <c r="S23" i="1"/>
  <c r="T23" i="1" s="1"/>
  <c r="U23" i="1" s="1"/>
  <c r="O23" i="1"/>
  <c r="P23" i="1" s="1"/>
  <c r="K23" i="1"/>
  <c r="T22" i="1"/>
  <c r="U22" i="1" s="1"/>
  <c r="S22" i="1"/>
  <c r="O22" i="1"/>
  <c r="P22" i="1" s="1"/>
  <c r="L22" i="1"/>
  <c r="K22" i="1"/>
  <c r="S21" i="1"/>
  <c r="T21" i="1" s="1"/>
  <c r="U21" i="1" s="1"/>
  <c r="O21" i="1"/>
  <c r="P21" i="1" s="1"/>
  <c r="K21" i="1"/>
  <c r="S20" i="1"/>
  <c r="T20" i="1" s="1"/>
  <c r="P20" i="1"/>
  <c r="O20" i="1"/>
  <c r="K20" i="1"/>
  <c r="V20" i="1" s="1"/>
  <c r="Z20" i="1" s="1"/>
  <c r="AA20" i="1" s="1"/>
  <c r="W19" i="1"/>
  <c r="S19" i="1"/>
  <c r="T19" i="1" s="1"/>
  <c r="U19" i="1" s="1"/>
  <c r="O19" i="1"/>
  <c r="P19" i="1" s="1"/>
  <c r="K19" i="1"/>
  <c r="S18" i="1"/>
  <c r="T18" i="1" s="1"/>
  <c r="P18" i="1"/>
  <c r="O18" i="1"/>
  <c r="K18" i="1"/>
  <c r="L18" i="1" s="1"/>
  <c r="S17" i="1"/>
  <c r="T17" i="1" s="1"/>
  <c r="U17" i="1" s="1"/>
  <c r="O17" i="1"/>
  <c r="P17" i="1" s="1"/>
  <c r="K17" i="1"/>
  <c r="S16" i="1"/>
  <c r="T16" i="1" s="1"/>
  <c r="U16" i="1" s="1"/>
  <c r="P16" i="1"/>
  <c r="O16" i="1"/>
  <c r="K16" i="1"/>
  <c r="L16" i="1" s="1"/>
  <c r="S15" i="1"/>
  <c r="T15" i="1" s="1"/>
  <c r="U15" i="1" s="1"/>
  <c r="O15" i="1"/>
  <c r="P15" i="1" s="1"/>
  <c r="K15" i="1"/>
  <c r="S14" i="1"/>
  <c r="T14" i="1" s="1"/>
  <c r="O14" i="1"/>
  <c r="P14" i="1" s="1"/>
  <c r="K14" i="1"/>
  <c r="S13" i="1"/>
  <c r="T13" i="1" s="1"/>
  <c r="U13" i="1" s="1"/>
  <c r="O13" i="1"/>
  <c r="P13" i="1" s="1"/>
  <c r="K13" i="1"/>
  <c r="S12" i="1"/>
  <c r="T12" i="1" s="1"/>
  <c r="U12" i="1" s="1"/>
  <c r="O12" i="1"/>
  <c r="P12" i="1" s="1"/>
  <c r="K12" i="1"/>
  <c r="S11" i="1"/>
  <c r="T11" i="1" s="1"/>
  <c r="U11" i="1" s="1"/>
  <c r="O11" i="1"/>
  <c r="P11" i="1" s="1"/>
  <c r="K11" i="1"/>
  <c r="T10" i="1"/>
  <c r="U10" i="1" s="1"/>
  <c r="S10" i="1"/>
  <c r="O10" i="1"/>
  <c r="P10" i="1" s="1"/>
  <c r="L10" i="1"/>
  <c r="K10" i="1"/>
  <c r="S9" i="1"/>
  <c r="T9" i="1" s="1"/>
  <c r="U9" i="1" s="1"/>
  <c r="O9" i="1"/>
  <c r="P9" i="1" s="1"/>
  <c r="K9" i="1"/>
  <c r="S8" i="1"/>
  <c r="T8" i="1" s="1"/>
  <c r="U8" i="1" s="1"/>
  <c r="O8" i="1"/>
  <c r="P8" i="1" s="1"/>
  <c r="K8" i="1"/>
  <c r="T7" i="1"/>
  <c r="U7" i="1" s="1"/>
  <c r="O7" i="1"/>
  <c r="P7" i="1" s="1"/>
  <c r="K7" i="1"/>
  <c r="U18" i="1" l="1"/>
  <c r="V18" i="1"/>
  <c r="Z18" i="1" s="1"/>
  <c r="AA18" i="1" s="1"/>
  <c r="W14" i="1"/>
  <c r="W30" i="1"/>
  <c r="V10" i="1"/>
  <c r="Z10" i="1" s="1"/>
  <c r="AA10" i="1" s="1"/>
  <c r="L14" i="1"/>
  <c r="X22" i="1"/>
  <c r="W29" i="1"/>
  <c r="L30" i="1"/>
  <c r="X36" i="1"/>
  <c r="V9" i="1"/>
  <c r="Z9" i="1" s="1"/>
  <c r="AA9" i="1" s="1"/>
  <c r="L20" i="1"/>
  <c r="W24" i="1"/>
  <c r="P29" i="1"/>
  <c r="V30" i="1"/>
  <c r="Z30" i="1" s="1"/>
  <c r="AA30" i="1" s="1"/>
  <c r="V37" i="1"/>
  <c r="Z37" i="1" s="1"/>
  <c r="AA37" i="1" s="1"/>
  <c r="X18" i="1"/>
  <c r="W22" i="1"/>
  <c r="X24" i="1"/>
  <c r="X30" i="1"/>
  <c r="P37" i="1"/>
  <c r="W31" i="1"/>
  <c r="V7" i="1"/>
  <c r="Z7" i="1" s="1"/>
  <c r="AA7" i="1" s="1"/>
  <c r="L7" i="1"/>
  <c r="X16" i="1"/>
  <c r="V19" i="1"/>
  <c r="Z19" i="1" s="1"/>
  <c r="AA19" i="1" s="1"/>
  <c r="L19" i="1"/>
  <c r="V33" i="1"/>
  <c r="Z33" i="1" s="1"/>
  <c r="AA33" i="1" s="1"/>
  <c r="L40" i="1"/>
  <c r="X40" i="1"/>
  <c r="W40" i="1"/>
  <c r="W8" i="1"/>
  <c r="W28" i="1"/>
  <c r="X28" i="1"/>
  <c r="V28" i="1"/>
  <c r="Z28" i="1" s="1"/>
  <c r="AA28" i="1" s="1"/>
  <c r="W36" i="1"/>
  <c r="V36" i="1"/>
  <c r="Z36" i="1" s="1"/>
  <c r="AA36" i="1" s="1"/>
  <c r="L36" i="1"/>
  <c r="W7" i="1"/>
  <c r="L8" i="1"/>
  <c r="V12" i="1"/>
  <c r="Z12" i="1" s="1"/>
  <c r="AA12" i="1" s="1"/>
  <c r="U14" i="1"/>
  <c r="X14" i="1"/>
  <c r="Y14" i="1" s="1"/>
  <c r="V14" i="1"/>
  <c r="Z14" i="1" s="1"/>
  <c r="AA14" i="1" s="1"/>
  <c r="X19" i="1"/>
  <c r="V21" i="1"/>
  <c r="Z21" i="1" s="1"/>
  <c r="AA21" i="1" s="1"/>
  <c r="Y30" i="1"/>
  <c r="L32" i="1"/>
  <c r="X32" i="1"/>
  <c r="V32" i="1"/>
  <c r="Z32" i="1" s="1"/>
  <c r="AA32" i="1" s="1"/>
  <c r="U38" i="1"/>
  <c r="X38" i="1"/>
  <c r="U43" i="1"/>
  <c r="X43" i="1"/>
  <c r="X7" i="1"/>
  <c r="Y7" i="1" s="1"/>
  <c r="V8" i="1"/>
  <c r="Z8" i="1" s="1"/>
  <c r="AA8" i="1" s="1"/>
  <c r="W9" i="1"/>
  <c r="X12" i="1"/>
  <c r="Y12" i="1" s="1"/>
  <c r="V13" i="1"/>
  <c r="Z13" i="1" s="1"/>
  <c r="AA13" i="1" s="1"/>
  <c r="X26" i="1"/>
  <c r="V26" i="1"/>
  <c r="Z26" i="1" s="1"/>
  <c r="AA26" i="1" s="1"/>
  <c r="P26" i="1"/>
  <c r="W32" i="1"/>
  <c r="V38" i="1"/>
  <c r="Z38" i="1" s="1"/>
  <c r="AA38" i="1" s="1"/>
  <c r="V40" i="1"/>
  <c r="Z40" i="1" s="1"/>
  <c r="AA40" i="1" s="1"/>
  <c r="X42" i="1"/>
  <c r="V42" i="1"/>
  <c r="Z42" i="1" s="1"/>
  <c r="AA42" i="1" s="1"/>
  <c r="P42" i="1"/>
  <c r="W43" i="1"/>
  <c r="X8" i="1"/>
  <c r="Y8" i="1" s="1"/>
  <c r="X11" i="1"/>
  <c r="W13" i="1"/>
  <c r="V15" i="1"/>
  <c r="Z15" i="1" s="1"/>
  <c r="AA15" i="1" s="1"/>
  <c r="X15" i="1"/>
  <c r="Y15" i="1" s="1"/>
  <c r="W15" i="1"/>
  <c r="L15" i="1"/>
  <c r="Y18" i="1"/>
  <c r="U20" i="1"/>
  <c r="X20" i="1"/>
  <c r="Y20" i="1" s="1"/>
  <c r="W23" i="1"/>
  <c r="V27" i="1"/>
  <c r="Z27" i="1" s="1"/>
  <c r="AA27" i="1" s="1"/>
  <c r="L27" i="1"/>
  <c r="X27" i="1"/>
  <c r="W27" i="1"/>
  <c r="U29" i="1"/>
  <c r="V29" i="1"/>
  <c r="Z29" i="1" s="1"/>
  <c r="AA29" i="1" s="1"/>
  <c r="X33" i="1"/>
  <c r="Y33" i="1" s="1"/>
  <c r="L33" i="1"/>
  <c r="W33" i="1"/>
  <c r="V39" i="1"/>
  <c r="Z39" i="1" s="1"/>
  <c r="AA39" i="1" s="1"/>
  <c r="X39" i="1"/>
  <c r="W39" i="1"/>
  <c r="X41" i="1"/>
  <c r="Y41" i="1" s="1"/>
  <c r="L41" i="1"/>
  <c r="W41" i="1"/>
  <c r="V41" i="1"/>
  <c r="Z41" i="1" s="1"/>
  <c r="AA41" i="1" s="1"/>
  <c r="V23" i="1"/>
  <c r="Z23" i="1" s="1"/>
  <c r="AA23" i="1" s="1"/>
  <c r="X23" i="1"/>
  <c r="Y23" i="1" s="1"/>
  <c r="X34" i="1"/>
  <c r="W12" i="1"/>
  <c r="V16" i="1"/>
  <c r="Z16" i="1" s="1"/>
  <c r="AA16" i="1" s="1"/>
  <c r="X17" i="1"/>
  <c r="Y17" i="1" s="1"/>
  <c r="L17" i="1"/>
  <c r="W17" i="1"/>
  <c r="V17" i="1"/>
  <c r="Z17" i="1" s="1"/>
  <c r="AA17" i="1" s="1"/>
  <c r="W21" i="1"/>
  <c r="V35" i="1"/>
  <c r="Z35" i="1" s="1"/>
  <c r="AA35" i="1" s="1"/>
  <c r="L35" i="1"/>
  <c r="W35" i="1"/>
  <c r="X9" i="1"/>
  <c r="Y9" i="1" s="1"/>
  <c r="L9" i="1"/>
  <c r="V11" i="1"/>
  <c r="Z11" i="1" s="1"/>
  <c r="AA11" i="1" s="1"/>
  <c r="L11" i="1"/>
  <c r="W11" i="1"/>
  <c r="L12" i="1"/>
  <c r="W16" i="1"/>
  <c r="W20" i="1"/>
  <c r="V22" i="1"/>
  <c r="Z22" i="1" s="1"/>
  <c r="AA22" i="1" s="1"/>
  <c r="L23" i="1"/>
  <c r="V24" i="1"/>
  <c r="Z24" i="1" s="1"/>
  <c r="AA24" i="1" s="1"/>
  <c r="X25" i="1"/>
  <c r="Y25" i="1" s="1"/>
  <c r="L25" i="1"/>
  <c r="W25" i="1"/>
  <c r="V25" i="1"/>
  <c r="Z25" i="1" s="1"/>
  <c r="AA25" i="1" s="1"/>
  <c r="V31" i="1"/>
  <c r="Z31" i="1" s="1"/>
  <c r="AA31" i="1" s="1"/>
  <c r="X31" i="1"/>
  <c r="Y31" i="1" s="1"/>
  <c r="P34" i="1"/>
  <c r="V34" i="1"/>
  <c r="Z34" i="1" s="1"/>
  <c r="AA34" i="1" s="1"/>
  <c r="X35" i="1"/>
  <c r="W38" i="1"/>
  <c r="V43" i="1"/>
  <c r="Z43" i="1" s="1"/>
  <c r="AA43" i="1" s="1"/>
  <c r="W10" i="1"/>
  <c r="X10" i="1"/>
  <c r="Y10" i="1" s="1"/>
  <c r="X13" i="1"/>
  <c r="L13" i="1"/>
  <c r="W18" i="1"/>
  <c r="X21" i="1"/>
  <c r="L21" i="1"/>
  <c r="W26" i="1"/>
  <c r="X29" i="1"/>
  <c r="L29" i="1"/>
  <c r="W34" i="1"/>
  <c r="X37" i="1"/>
  <c r="Y37" i="1" s="1"/>
  <c r="L37" i="1"/>
  <c r="W42" i="1"/>
  <c r="L43" i="1"/>
  <c r="Y13" i="1" l="1"/>
  <c r="Y42" i="1"/>
  <c r="Y43" i="1"/>
  <c r="Y21" i="1"/>
  <c r="Y35" i="1"/>
  <c r="AA44" i="1"/>
  <c r="Y28" i="1"/>
  <c r="Y40" i="1"/>
  <c r="Y29" i="1"/>
  <c r="Y26" i="1"/>
  <c r="Y32" i="1"/>
  <c r="Y19" i="1"/>
  <c r="Y16" i="1"/>
  <c r="Y36" i="1"/>
  <c r="Y34" i="1"/>
  <c r="Y39" i="1"/>
  <c r="Y27" i="1"/>
  <c r="Y11" i="1"/>
  <c r="Y24" i="1"/>
  <c r="Y38" i="1"/>
  <c r="Y22" i="1"/>
</calcChain>
</file>

<file path=xl/sharedStrings.xml><?xml version="1.0" encoding="utf-8"?>
<sst xmlns="http://schemas.openxmlformats.org/spreadsheetml/2006/main" count="303" uniqueCount="161">
  <si>
    <t>PROYECTO DE INVERSIÓN 1811 SAN CRISTOBAL TE CUIDA</t>
  </si>
  <si>
    <t>SERVICIOS Y BIENES REQUERIDOS</t>
  </si>
  <si>
    <t xml:space="preserve">FONDO DE DESARROLLO LOCAL DE SAN CRISTOBAL </t>
  </si>
  <si>
    <t xml:space="preserve">SOLUCIONES INTELIGENTES Y SERVICIOS  </t>
  </si>
  <si>
    <t xml:space="preserve">PROYECTOS IDEAL </t>
  </si>
  <si>
    <t xml:space="preserve">DISTRIALIMENTOS Y SERVICIOS S.A.S </t>
  </si>
  <si>
    <t>ANÁLISIS ESTADISTICO</t>
  </si>
  <si>
    <t xml:space="preserve">ESTUDIO DE MERCADO </t>
  </si>
  <si>
    <t>ÍTEM</t>
  </si>
  <si>
    <t>COMPONENTE</t>
  </si>
  <si>
    <t>ESTRATEGIA</t>
  </si>
  <si>
    <t>GRUPO</t>
  </si>
  <si>
    <t>ELEMENTO</t>
  </si>
  <si>
    <t>UNIDAD DE MEDIDA</t>
  </si>
  <si>
    <t xml:space="preserve">DESCRIPCIÓN </t>
  </si>
  <si>
    <t xml:space="preserve">CANTIDAD SOLICITADA </t>
  </si>
  <si>
    <t xml:space="preserve">VALOR REFERENCIA
</t>
  </si>
  <si>
    <t xml:space="preserve">IVA </t>
  </si>
  <si>
    <t xml:space="preserve">VALOR REFERENCIA INCLUIDO IVA </t>
  </si>
  <si>
    <t xml:space="preserve">VALOR TOTAL INCLUIDO IVA </t>
  </si>
  <si>
    <t>VALOR UNITARIO</t>
  </si>
  <si>
    <t>IVA</t>
  </si>
  <si>
    <t>VALOR UNITARIO INCLUIDO IVA</t>
  </si>
  <si>
    <t>VALOR TOTAL INCLUIDO IVA</t>
  </si>
  <si>
    <t>PROMEDIO</t>
  </si>
  <si>
    <t>MEDIA GEOMETRICA</t>
  </si>
  <si>
    <t>DESVIACIÓN</t>
  </si>
  <si>
    <t>VARIACIÓN</t>
  </si>
  <si>
    <t>VALOR TOTAL</t>
  </si>
  <si>
    <t xml:space="preserve">  Linea de acción B-1</t>
  </si>
  <si>
    <t>CONOCIENDO MIS DERECHOS ME PROTEJO B1-1</t>
  </si>
  <si>
    <t>SERVICIOS</t>
  </si>
  <si>
    <t>Espacio: salón</t>
  </si>
  <si>
    <t xml:space="preserve">Unidad </t>
  </si>
  <si>
    <t xml:space="preserve">Un sitio de atención en un punto estratégico de la localidad, destinado a la realización de los talleres. El salón se necesita para 9 sesiones de 2 horas. </t>
  </si>
  <si>
    <t>C.1  Linea de acción B-1</t>
  </si>
  <si>
    <t>BIENES</t>
  </si>
  <si>
    <t>Refrigerio</t>
  </si>
  <si>
    <t xml:space="preserve"> Refrigerios TIPO B. Sándwich pan baguette 15 cm, que incluya:
• 1 proteína de 120 gr (carne, jamón, pechuga de pavo, salami, pepperoni, roast beef o lomo de cerdo bajo en grasa).
•1 tajada de queso de 28 gr, puede ser mozarella, doble-crema.
•1 Malta de 330ml,
•1 fruta banano de 120 gr.
•1 bocadillo veleño -personal
Se debe garantizar dos sobres de salsas (tomate y mayonesa) de 80gr
Este refrigerio será entregado en el último taller de la estrategia. </t>
  </si>
  <si>
    <t>Papeleria</t>
  </si>
  <si>
    <t>Resma de papel Bond tamaño carta</t>
  </si>
  <si>
    <t>Esferos</t>
  </si>
  <si>
    <t>Cajas</t>
  </si>
  <si>
    <t>5 Cajas de esferos tinta negra x 12 unidades</t>
  </si>
  <si>
    <t xml:space="preserve">juegos </t>
  </si>
  <si>
    <t xml:space="preserve">unidad </t>
  </si>
  <si>
    <t>Juegos de mesa que trabajen temas relacionados con la prevención de la violencia intrafamiliar</t>
  </si>
  <si>
    <t xml:space="preserve">Certificados </t>
  </si>
  <si>
    <t>Certificados impresos en hojas piel de ángel tamaño carta; con logo de la alcaldía local, firma del alcalde y firma del coordinador del operador</t>
  </si>
  <si>
    <t>agenda</t>
  </si>
  <si>
    <r>
      <t xml:space="preserve">Diseño y producción de cuaderno personalizado con 200 hojas cuadriculadas, 4 separadores en propalcote de 150 gramos a todo color </t>
    </r>
    <r>
      <rPr>
        <sz val="10"/>
        <color rgb="FFFF0000"/>
        <rFont val="Times New Roman"/>
        <family val="1"/>
      </rPr>
      <t>(CMYK</t>
    </r>
    <r>
      <rPr>
        <sz val="10"/>
        <color rgb="FF000000"/>
        <rFont val="Times New Roman"/>
        <family val="1"/>
      </rPr>
      <t>), que incluye líneas de atención y denuncia a nivel Local,  Distrital y Nacional, así como mensajes de concientización sobre la desnaturalización de la violencia intrafamiliar y sexual. El cuaderno cuenta con tapa dura a todo color (</t>
    </r>
    <r>
      <rPr>
        <sz val="10"/>
        <color rgb="FFFF0000"/>
        <rFont val="Times New Roman"/>
        <family val="1"/>
      </rPr>
      <t xml:space="preserve">CMYK), </t>
    </r>
    <r>
      <rPr>
        <sz val="10"/>
        <color rgb="FF000000"/>
        <rFont val="Times New Roman"/>
        <family val="1"/>
      </rPr>
      <t>doble anillado y tamaño media carta. La portada está diseñada a todo color (</t>
    </r>
    <r>
      <rPr>
        <sz val="10"/>
        <color rgb="FFFF0000"/>
        <rFont val="Times New Roman"/>
        <family val="1"/>
      </rPr>
      <t>CMYK</t>
    </r>
    <r>
      <rPr>
        <sz val="10"/>
        <color rgb="FF000000"/>
        <rFont val="Times New Roman"/>
        <family val="1"/>
      </rPr>
      <t>) para ofrecer un producto visualmente atractivo y funcional,  que contenga en píe de página frases motivacionales</t>
    </r>
  </si>
  <si>
    <t>Marcadores borrables</t>
  </si>
  <si>
    <t>Caja</t>
  </si>
  <si>
    <t>Marcadores Borrables, colores surtidos x 10 unidades.</t>
  </si>
  <si>
    <t xml:space="preserve">C.1  Linea de acción B.2.1 </t>
  </si>
  <si>
    <t xml:space="preserve"> B.2.1 “TEJIENDO REDES DE APOYO FAMILIAR Y COMUNITARIO" PRESUPUESTOS PARTICIPATIVOS </t>
  </si>
  <si>
    <t xml:space="preserve">SERVICIOS </t>
  </si>
  <si>
    <t xml:space="preserve">Pasadia </t>
  </si>
  <si>
    <t>Lugar fuera de Bogotá, con el fin de realizar pasadía. Las instalaciones deben contar con salón para conferencias, piscina, espacios para hacer actividades al aire libre.  Con capacidad para 60 personas.</t>
  </si>
  <si>
    <t xml:space="preserve">Sándwich pan baguette 15 cm, que incluya:1 proteína de 120 gm (carne, jamón, pechuga de pavo, salami, pepperoni, roast beef o lomo de cerdo bajo en grasa). 1 tajada de queso de 28 gr, puede ser mozzarella, doble-crema.verduras (3 rodajas de tomate, 1 hoja de lechuga, pepinillos).1 Malta de 330ml, 1 fruta Banano 1 bocadillo veleño Nota 1:
Se debe garantizar dos sobres de salsas (tomate y mayonesa) de 80 gr </t>
  </si>
  <si>
    <t xml:space="preserve">Almuerzo </t>
  </si>
  <si>
    <t>Sopa, Arroz, Proteína, Principio, Ensalada, Jugo y Postre.</t>
  </si>
  <si>
    <t xml:space="preserve">Desayuno </t>
  </si>
  <si>
    <t>Bebida caliente o jugo de naranja, caldo de costilla, huevos al gusto y pan</t>
  </si>
  <si>
    <t xml:space="preserve">Papeleria </t>
  </si>
  <si>
    <t xml:space="preserve">Papel kraf </t>
  </si>
  <si>
    <t xml:space="preserve">Papel kraf  2 rollos </t>
  </si>
  <si>
    <t xml:space="preserve">BIENES </t>
  </si>
  <si>
    <t xml:space="preserve">Post-it </t>
  </si>
  <si>
    <t>Post-it en colores llamativos neón y ultra neón, en paquete de 5 blocks de 100 hojas cada uno. La nota que sí pega.</t>
  </si>
  <si>
    <t xml:space="preserve">Tijeras </t>
  </si>
  <si>
    <t xml:space="preserve">Servicios </t>
  </si>
  <si>
    <t xml:space="preserve">Buses </t>
  </si>
  <si>
    <t>Servicio de transporte afiliados a empresas autorizadas por la autoridad competente, capacidad de 30 pasajeros, aire acondicionado,  sillas confortables y reclinables, full equipo, seguros y requisitos exigidos por el Ministerio de Transporte de Colombia y demás entes reguladores del transporte para poder transitar dentro de la ciudad y en las diferentes vías y carreteras de Colombia. Modelos 2019 en adelante. Buses transporte de personas con su respectiva normatividad y pólizas de responsabilidad civil extracontractual</t>
  </si>
  <si>
    <t>C.1  Linea de acción B-2</t>
  </si>
  <si>
    <t>TEJIENDO REDES DE APOYO FAMILIAR -  MOVILIZACIONES TERRITORIALES</t>
  </si>
  <si>
    <t>Espacio público</t>
  </si>
  <si>
    <t xml:space="preserve">1 espacio por UPZ de la Localidad </t>
  </si>
  <si>
    <t>Un sitio estratégico de la localidad, destinado a realizar  acciones de promoción de derechos y prevención de vulneraciones en niñas, niños y adolescentes en el espacio público.</t>
  </si>
  <si>
    <t>Baños públicos</t>
  </si>
  <si>
    <t xml:space="preserve">baño portátil  de 80 kilogramos con un espacio de  (1.09 x 1.19 x 2.28 metros), base firme de plástico, tanque hermético con capacidad de 227 litros. </t>
  </si>
  <si>
    <t xml:space="preserve">Juegos </t>
  </si>
  <si>
    <t>Juegos de mesa que trabajen temas relacionados con la prevención de la violencia intrafamiliar.</t>
  </si>
  <si>
    <t xml:space="preserve">Sonido </t>
  </si>
  <si>
    <t>1.Consola, con puerto USB y puerto auxiliar, con micrófono inalámbrico</t>
  </si>
  <si>
    <t xml:space="preserve">Papeleria / festones </t>
  </si>
  <si>
    <t>caja de 200 metros de festones de diferentes colores</t>
  </si>
  <si>
    <t xml:space="preserve">Papeleria /Globos </t>
  </si>
  <si>
    <t>una bolsa de  Globos decorativos x 200</t>
  </si>
  <si>
    <t xml:space="preserve">Buzos </t>
  </si>
  <si>
    <t xml:space="preserve">Buzos, en material Poliester, manga larga, cremallera, colores negro, azul oscuro y gris, con logo en la parte trasera de Alcaldía Local de San Cristobal y frase alusiva a la prevención de violencia intrafamiliar, definida durante comité técnico. </t>
  </si>
  <si>
    <t xml:space="preserve">Refrigerio </t>
  </si>
  <si>
    <t>Refrigerio Tipo A. Sólido ( Pastel de pollo, carne palito de queso, empanada, torta de queso); jugo de caja 200 ML (Varios sabores); fruta de cosecha, dulce tipo chocolatina de 50gr.</t>
  </si>
  <si>
    <t>C.1  Linea de acción B-3</t>
  </si>
  <si>
    <t>DI NO A LA VULNERACION DE DERECHOS</t>
  </si>
  <si>
    <t>Llaveros</t>
  </si>
  <si>
    <t xml:space="preserve">Llavero plástico en ácido poliláctico
 (PLA) de alta calidad para la fabricación, con medidas aproximadas de 5x3 cm, con código QR,  donde se evidencien las  rutas de atención locales, distritales y nacionales en prevención de  violencia intrafamiliar, las cuales serán definidas mediante comité técnico, </t>
  </si>
  <si>
    <t xml:space="preserve">Folletos </t>
  </si>
  <si>
    <t>Diseño e Impresión de piezas comunicativas de prevención de violencias con rutas de atención locales y nacionales en prevención de  violencia intrafamiliar, las cuales serán definidas mediante comité técnico</t>
  </si>
  <si>
    <t xml:space="preserve">C.2 Orientacion y Asesoria familiar </t>
  </si>
  <si>
    <t xml:space="preserve">Orientacion y Asesoria Familiar </t>
  </si>
  <si>
    <t xml:space="preserve">Oficina </t>
  </si>
  <si>
    <t>Alquiler Inmueble x 4 meses con mobiliario (Este valor incluye canon de arrendamiento, servicios públicos, aseo, administración y seguridad. Escritorio con su respectiva silla, 3 computadores, sillas interlocutoras, sala de espera, recepción-silla).</t>
  </si>
  <si>
    <t>C.3 Posicionamiento y promocion del Buen Trato</t>
  </si>
  <si>
    <t xml:space="preserve">BUEN TRATO </t>
  </si>
  <si>
    <t xml:space="preserve">Espacio </t>
  </si>
  <si>
    <t xml:space="preserve">Punto estrategico de la localidad </t>
  </si>
  <si>
    <t xml:space="preserve">BIEN </t>
  </si>
  <si>
    <t xml:space="preserve">Kit" Cuidando nuestro cuerpo" </t>
  </si>
  <si>
    <t>Libro infantil y juego de mesa  que trabaje temas de prevención de violencia sexual, el Juego de mesa (debe incluir empaque, instrucciones, fichas de juego) 
Tula para guardar los implementos ya mencionados.
(logo de la alcaldía local de San Cristóbal”)</t>
  </si>
  <si>
    <t xml:space="preserve">REFRIGERIO </t>
  </si>
  <si>
    <t>Refrigerio tipo A, Pastel de pollo o carne
Palito de queso, empanada, o torta de queso
Jugo de caja (200 ml)
Fruta de cosecha
Dulce tipo chocolatina (50 gm)</t>
  </si>
  <si>
    <t>Lápices</t>
  </si>
  <si>
    <t>Caja de lápices tipo grafito x 12</t>
  </si>
  <si>
    <t>Témperas</t>
  </si>
  <si>
    <t>Temperas Escolar X 6 Colores surtidos</t>
  </si>
  <si>
    <t xml:space="preserve">1.Consola, con puerto USB y puerto auxiliar, con micrófono inalámbrico. </t>
  </si>
  <si>
    <t xml:space="preserve">Globos </t>
  </si>
  <si>
    <t xml:space="preserve">una bolsa de 200 Globos decorativos </t>
  </si>
  <si>
    <t xml:space="preserve">Festones </t>
  </si>
  <si>
    <t>un rollo de  200 metros de  festones de diferentes colores</t>
  </si>
  <si>
    <t>Rollo Papel Kraft 12 Pulgadas -150 Mts - 60 Gr</t>
  </si>
  <si>
    <t>Componente</t>
  </si>
  <si>
    <t>Descripción Unidad de Medida</t>
  </si>
  <si>
    <t>Perfil</t>
  </si>
  <si>
    <t>Cantidad</t>
  </si>
  <si>
    <t>Observaciones</t>
  </si>
  <si>
    <t xml:space="preserve">Valor </t>
  </si>
  <si>
    <t xml:space="preserve">Total </t>
  </si>
  <si>
    <t>Todos los componentes del proyecto</t>
  </si>
  <si>
    <t>Coordinador-a General del Proyecto</t>
  </si>
  <si>
    <t>Profesional de las Ciencias Sociales o Administrativas con especialización. Experiencia mínima profesional de 36 meses en coordinación y ejecución de procesos sociales y/o cargos de nivel directivo o gerencial con población afectada por violencia en el contexto familiar y/o violencia sexual en situación de vulnerabilidad.</t>
  </si>
  <si>
    <t xml:space="preserve">Un período de contratación por el tiempo de ejecución del proyecto. </t>
  </si>
  <si>
    <t>Asistente administrativo</t>
  </si>
  <si>
    <t>Título de bachiller con 18 meses de experiencia laboral en actividades de secretariado o archivo o manejo de bases de datos.</t>
  </si>
  <si>
    <t>Un período de contratación por el tiempo de ejecución del proyecto.</t>
  </si>
  <si>
    <t>Componente 1:</t>
  </si>
  <si>
    <t>Psicólogo (a)</t>
  </si>
  <si>
    <t>Psicólogo (a) con tarjeta profesional y 18 meses de experiencia en prevención de violencias contra niñas, niños y adolescentes y sus familias.</t>
  </si>
  <si>
    <t>Pedagogo (a)</t>
  </si>
  <si>
    <t>Profesional en pedagogía con 18 meses de experiencia en el desarrollo de procesos pedagógicos y/o artísticos con niños, niñas y adolescentes y sus familias en prevención de violencias.</t>
  </si>
  <si>
    <t xml:space="preserve">Red de familias </t>
  </si>
  <si>
    <t>Grupo de personas (red de familias)  con  capacidad de entender las  dinámicas familiares y de las sociedades. Las cuales permite establecer un análisis diacrónico y sincrónico de estas redes  que permite observar cómo las alianzas familiares y las ramificaciones regionales influyen en la política, la economía y la cultura.</t>
  </si>
  <si>
    <t>1 grupo (4 personas)</t>
  </si>
  <si>
    <t xml:space="preserve">Un periodo de contratación por ejecución de la estrategia </t>
  </si>
  <si>
    <t>Diseñador</t>
  </si>
  <si>
    <t>Profesional en diseño gráfico con 18 meses de experiencia en producción de material comunicativo.</t>
  </si>
  <si>
    <t>Componente 2:</t>
  </si>
  <si>
    <t>Psicólogo (a) con Tarjeta Profesional. Experiencia mínima de 18 meses en asesoría a familias en situación de violencia en el contexto familiar o poblaciones vulnerables.</t>
  </si>
  <si>
    <t>Dos profesionales requeridos para la atención a 60 grupos familiares</t>
  </si>
  <si>
    <t>Orientación y asesoría familiar</t>
  </si>
  <si>
    <t xml:space="preserve">4 meses </t>
  </si>
  <si>
    <t>Trabajador-a Social</t>
  </si>
  <si>
    <t>Trabajador Social 18 meses de experiencia en asesoría a familias en situación de violencia En el contexto familiar o poblaciones vulnerables.</t>
  </si>
  <si>
    <t>Dos profesionales requeridos para la atención a 60 grupos familiares.</t>
  </si>
  <si>
    <t xml:space="preserve">6 meses </t>
  </si>
  <si>
    <t xml:space="preserve">TOTAL </t>
  </si>
  <si>
    <t>TOTAL</t>
  </si>
  <si>
    <t>TALENTO HUMANO</t>
  </si>
  <si>
    <t xml:space="preserve">BIENES Y MATERIALES </t>
  </si>
  <si>
    <t>PREVENCIÓNDE VIOLENCIAS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</si>
</sst>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quot; &quot;#,##0&quot; &quot;;&quot;-&quot;#,##0&quot; &quot;;&quot; &quot;&quot;-&quot;#&quot; &quot;;&quot; &quot;@&quot; &quot;"/>
    <numFmt numFmtId="165" formatCode="&quot; &quot;#,##0&quot; &quot;;&quot;-&quot;#,##0&quot; &quot;;&quot; -&quot;00&quot; &quot;;&quot; &quot;@&quot; &quot;"/>
    <numFmt numFmtId="166" formatCode="&quot;$ &quot;#,##0"/>
    <numFmt numFmtId="167" formatCode="&quot;$ &quot;#,##0.00"/>
    <numFmt numFmtId="168" formatCode="&quot; &quot;#,##0.00&quot; &quot;;&quot;-&quot;#,##0.00&quot; &quot;;&quot; &quot;&quot;-&quot;#&quot; &quot;;&quot; &quot;@&quot; &quot;"/>
    <numFmt numFmtId="169" formatCode="&quot; &quot;#,##0.00&quot; &quot;;&quot;-&quot;#,##0.00&quot; &quot;;&quot; -&quot;00&quot; &quot;;&quot; &quot;@&quot; &quot;"/>
    <numFmt numFmtId="170" formatCode="&quot; &quot;#,##0.00&quot; &quot;[$€-C0A]&quot; &quot;;&quot;-&quot;#,##0.00&quot; &quot;[$€-C0A]&quot; &quot;;&quot; &quot;&quot;-&quot;#&quot; &quot;[$€-C0A]&quot; &quot;;&quot; &quot;@&quot; &quot;"/>
    <numFmt numFmtId="171" formatCode="&quot; $ &quot;#,##0.00&quot; &quot;;&quot;-$ &quot;#,##0.00&quot; &quot;;&quot; $ &quot;&quot;-&quot;#&quot; &quot;;&quot; &quot;@&quot; &quot;"/>
    <numFmt numFmtId="172" formatCode="&quot; &quot;#,##0.00&quot; &quot;[$€-C0A]&quot; &quot;;&quot;-&quot;#,##0.00&quot; &quot;[$€-C0A]&quot; &quot;;&quot; -&quot;#&quot; &quot;[$€-C0A]&quot; &quot;;&quot; &quot;@&quot; &quot;"/>
    <numFmt numFmtId="176" formatCode="_-[$$-240A]\ * #,##0.00_-;\-[$$-240A]\ * #,##0.00_-;_-[$$-240A]\ * &quot;-&quot;??_-;_-@_-"/>
  </numFmts>
  <fonts count="20" x14ac:knownFonts="1">
    <font>
      <sz val="11"/>
      <color rgb="FF000000"/>
      <name val="Aptos Narrow"/>
      <family val="2"/>
    </font>
    <font>
      <sz val="11"/>
      <color rgb="FF000000"/>
      <name val="Aptos Narrow"/>
      <family val="2"/>
    </font>
    <font>
      <b/>
      <sz val="16"/>
      <color rgb="FF000000"/>
      <name val="Garamond"/>
      <family val="1"/>
    </font>
    <font>
      <b/>
      <sz val="20"/>
      <color rgb="FF000000"/>
      <name val="Arial"/>
      <family val="2"/>
    </font>
    <font>
      <b/>
      <sz val="10"/>
      <color rgb="FF000000"/>
      <name val="Arial"/>
      <family val="2"/>
    </font>
    <font>
      <b/>
      <sz val="11"/>
      <color rgb="FF000000"/>
      <name val="Aptos Narrow"/>
      <family val="2"/>
    </font>
    <font>
      <b/>
      <sz val="10"/>
      <color rgb="FF000000"/>
      <name val="Arial Narrow"/>
      <family val="2"/>
    </font>
    <font>
      <sz val="10"/>
      <color rgb="FF000000"/>
      <name val="Arial"/>
      <family val="2"/>
    </font>
    <font>
      <sz val="12"/>
      <color rgb="FF000000"/>
      <name val="Calibri"/>
      <family val="2"/>
    </font>
    <font>
      <sz val="10"/>
      <color rgb="FF000000"/>
      <name val="Calibri"/>
      <family val="2"/>
    </font>
    <font>
      <sz val="10"/>
      <color rgb="FF000000"/>
      <name val="Arial Narrow"/>
      <family val="2"/>
    </font>
    <font>
      <sz val="10"/>
      <color rgb="FF000000"/>
      <name val="Times New Roman"/>
      <family val="1"/>
    </font>
    <font>
      <b/>
      <sz val="10"/>
      <color rgb="FF000000"/>
      <name val="Times New Roman"/>
      <family val="1"/>
    </font>
    <font>
      <sz val="11"/>
      <color rgb="FF000000"/>
      <name val="Garamond"/>
      <family val="1"/>
    </font>
    <font>
      <sz val="10"/>
      <color rgb="FFFF0000"/>
      <name val="Times New Roman"/>
      <family val="1"/>
    </font>
    <font>
      <b/>
      <sz val="11"/>
      <color rgb="FF000000"/>
      <name val="Garamond"/>
      <family val="1"/>
    </font>
    <font>
      <sz val="11"/>
      <color rgb="FF000000"/>
      <name val="Aptos"/>
      <family val="2"/>
    </font>
    <font>
      <sz val="10"/>
      <color rgb="FF000000"/>
      <name val="Garamond"/>
      <family val="1"/>
    </font>
    <font>
      <sz val="10"/>
      <name val="Arial Narrow"/>
      <family val="2"/>
    </font>
    <font>
      <b/>
      <sz val="10"/>
      <name val="Arial Narrow"/>
      <family val="2"/>
    </font>
  </fonts>
  <fills count="19">
    <fill>
      <patternFill patternType="none"/>
    </fill>
    <fill>
      <patternFill patternType="gray125"/>
    </fill>
    <fill>
      <patternFill patternType="solid">
        <fgColor rgb="FFFFCC00"/>
        <bgColor rgb="FFFFCC00"/>
      </patternFill>
    </fill>
    <fill>
      <patternFill patternType="solid">
        <fgColor rgb="FFD0CECE"/>
        <bgColor rgb="FFD0CECE"/>
      </patternFill>
    </fill>
    <fill>
      <patternFill patternType="solid">
        <fgColor rgb="FFE7E6E6"/>
        <bgColor rgb="FFE7E6E6"/>
      </patternFill>
    </fill>
    <fill>
      <patternFill patternType="solid">
        <fgColor rgb="FFE49EDD"/>
        <bgColor rgb="FFE49EDD"/>
      </patternFill>
    </fill>
    <fill>
      <patternFill patternType="solid">
        <fgColor rgb="FF92D050"/>
        <bgColor rgb="FF92D050"/>
      </patternFill>
    </fill>
    <fill>
      <patternFill patternType="solid">
        <fgColor rgb="FF44B3E1"/>
        <bgColor rgb="FF44B3E1"/>
      </patternFill>
    </fill>
    <fill>
      <patternFill patternType="solid">
        <fgColor rgb="FFFFFFFF"/>
        <bgColor rgb="FFFFFFFF"/>
      </patternFill>
    </fill>
    <fill>
      <patternFill patternType="solid">
        <fgColor rgb="FFDAF2D0"/>
        <bgColor rgb="FFDAF2D0"/>
      </patternFill>
    </fill>
    <fill>
      <patternFill patternType="solid">
        <fgColor rgb="FFFFC000"/>
        <bgColor rgb="FFFFC000"/>
      </patternFill>
    </fill>
    <fill>
      <patternFill patternType="solid">
        <fgColor rgb="FFC0E6F5"/>
        <bgColor rgb="FFC0E6F5"/>
      </patternFill>
    </fill>
    <fill>
      <patternFill patternType="solid">
        <fgColor rgb="FFB5E6A2"/>
        <bgColor rgb="FFB5E6A2"/>
      </patternFill>
    </fill>
    <fill>
      <patternFill patternType="solid">
        <fgColor rgb="FF83E28E"/>
        <bgColor rgb="FF83E28E"/>
      </patternFill>
    </fill>
    <fill>
      <patternFill patternType="solid">
        <fgColor rgb="FF47D359"/>
        <bgColor rgb="FF47D359"/>
      </patternFill>
    </fill>
    <fill>
      <patternFill patternType="solid">
        <fgColor rgb="FF3C7D22"/>
        <bgColor rgb="FF3C7D22"/>
      </patternFill>
    </fill>
    <fill>
      <patternFill patternType="solid">
        <fgColor rgb="FFDAE9F8"/>
        <bgColor rgb="FFDAE9F8"/>
      </patternFill>
    </fill>
    <fill>
      <patternFill patternType="solid">
        <fgColor rgb="FFF2F2F2"/>
        <bgColor rgb="FFF2F2F2"/>
      </patternFill>
    </fill>
    <fill>
      <patternFill patternType="solid">
        <fgColor theme="8" tint="0.79998168889431442"/>
        <bgColor indexed="64"/>
      </patternFill>
    </fill>
  </fills>
  <borders count="16">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medium">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0">
    <xf numFmtId="0" fontId="0" fillId="0" borderId="0"/>
    <xf numFmtId="170" fontId="1" fillId="0" borderId="0" applyFont="0" applyFill="0" applyBorder="0" applyAlignment="0" applyProtection="0"/>
    <xf numFmtId="9" fontId="1" fillId="0" borderId="0" applyFont="0" applyFill="0" applyBorder="0" applyAlignment="0" applyProtection="0"/>
    <xf numFmtId="168" fontId="1" fillId="0" borderId="0" applyFont="0" applyFill="0" applyBorder="0" applyAlignment="0" applyProtection="0"/>
    <xf numFmtId="169" fontId="1" fillId="0" borderId="0" applyFont="0" applyFill="0" applyBorder="0" applyAlignment="0" applyProtection="0"/>
    <xf numFmtId="171" fontId="1" fillId="0" borderId="0" applyFont="0" applyFill="0" applyBorder="0" applyAlignment="0" applyProtection="0"/>
    <xf numFmtId="172" fontId="1" fillId="0" borderId="0" applyFont="0" applyFill="0" applyBorder="0" applyAlignment="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cellStyleXfs>
  <cellXfs count="107">
    <xf numFmtId="0" fontId="0" fillId="0" borderId="0" xfId="0"/>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5" borderId="2" xfId="0" applyFont="1" applyFill="1" applyBorder="1" applyAlignment="1">
      <alignment vertical="center" wrapText="1"/>
    </xf>
    <xf numFmtId="166" fontId="6" fillId="6" borderId="2" xfId="0" applyNumberFormat="1" applyFont="1" applyFill="1" applyBorder="1" applyAlignment="1">
      <alignment horizontal="center" vertical="center" wrapText="1"/>
    </xf>
    <xf numFmtId="166" fontId="6" fillId="7" borderId="2" xfId="0" applyNumberFormat="1" applyFont="1" applyFill="1" applyBorder="1" applyAlignment="1">
      <alignment horizontal="center" vertical="center" wrapText="1"/>
    </xf>
    <xf numFmtId="166" fontId="6" fillId="0" borderId="2" xfId="0" applyNumberFormat="1" applyFont="1" applyBorder="1" applyAlignment="1">
      <alignment horizontal="center" vertical="center"/>
    </xf>
    <xf numFmtId="0" fontId="7" fillId="9" borderId="2" xfId="0" applyFont="1" applyFill="1" applyBorder="1" applyAlignment="1">
      <alignment horizontal="center" vertical="center" wrapText="1"/>
    </xf>
    <xf numFmtId="0" fontId="4" fillId="9" borderId="2" xfId="0" applyFont="1" applyFill="1" applyBorder="1" applyAlignment="1">
      <alignment horizontal="center" vertical="center" wrapText="1"/>
    </xf>
    <xf numFmtId="0" fontId="4" fillId="9" borderId="4" xfId="0" applyFont="1" applyFill="1" applyBorder="1" applyAlignment="1">
      <alignment horizontal="center" vertical="center" wrapText="1"/>
    </xf>
    <xf numFmtId="0" fontId="4" fillId="10" borderId="2" xfId="0" applyFont="1" applyFill="1" applyBorder="1" applyAlignment="1">
      <alignment horizontal="center" vertical="center" wrapText="1"/>
    </xf>
    <xf numFmtId="164" fontId="8" fillId="11" borderId="6" xfId="3" applyNumberFormat="1" applyFont="1" applyFill="1" applyBorder="1" applyAlignment="1">
      <alignment horizontal="right" vertical="center"/>
    </xf>
    <xf numFmtId="165" fontId="9" fillId="11" borderId="6" xfId="4" applyNumberFormat="1" applyFont="1" applyFill="1" applyBorder="1" applyAlignment="1">
      <alignment horizontal="right" vertical="center"/>
    </xf>
    <xf numFmtId="164" fontId="4" fillId="11" borderId="2" xfId="0" applyNumberFormat="1" applyFont="1" applyFill="1" applyBorder="1" applyAlignment="1">
      <alignment horizontal="center" vertical="center" wrapText="1"/>
    </xf>
    <xf numFmtId="166" fontId="10" fillId="8" borderId="2" xfId="0" applyNumberFormat="1" applyFont="1" applyFill="1" applyBorder="1" applyAlignment="1">
      <alignment horizontal="right" vertical="center"/>
    </xf>
    <xf numFmtId="165" fontId="8" fillId="12" borderId="6" xfId="4" applyNumberFormat="1" applyFont="1" applyFill="1" applyBorder="1" applyAlignment="1">
      <alignment horizontal="right" vertical="center"/>
    </xf>
    <xf numFmtId="164" fontId="8" fillId="12" borderId="6" xfId="3" applyNumberFormat="1" applyFont="1" applyFill="1" applyBorder="1" applyAlignment="1">
      <alignment horizontal="right" vertical="center"/>
    </xf>
    <xf numFmtId="164" fontId="8" fillId="12" borderId="7" xfId="3" applyNumberFormat="1" applyFont="1" applyFill="1" applyBorder="1" applyAlignment="1">
      <alignment horizontal="right" vertical="center"/>
    </xf>
    <xf numFmtId="166" fontId="10" fillId="0" borderId="2" xfId="1" applyNumberFormat="1" applyFont="1" applyFill="1" applyBorder="1" applyAlignment="1">
      <alignment horizontal="right" vertical="center"/>
    </xf>
    <xf numFmtId="167" fontId="10" fillId="0" borderId="2" xfId="1" applyNumberFormat="1" applyFont="1" applyFill="1" applyBorder="1" applyAlignment="1">
      <alignment horizontal="right" vertical="center"/>
    </xf>
    <xf numFmtId="9" fontId="10" fillId="0" borderId="2" xfId="2" applyFont="1" applyFill="1" applyBorder="1" applyAlignment="1">
      <alignment horizontal="right" vertical="center"/>
    </xf>
    <xf numFmtId="0" fontId="11" fillId="9" borderId="3" xfId="0" applyFont="1" applyFill="1" applyBorder="1"/>
    <xf numFmtId="0" fontId="12" fillId="9" borderId="3" xfId="0" applyFont="1" applyFill="1" applyBorder="1" applyAlignment="1">
      <alignment horizontal="center" vertical="center" wrapText="1"/>
    </xf>
    <xf numFmtId="0" fontId="11" fillId="9" borderId="3" xfId="0" applyFont="1" applyFill="1" applyBorder="1" applyAlignment="1">
      <alignment horizontal="left" vertical="center" wrapText="1"/>
    </xf>
    <xf numFmtId="0" fontId="11" fillId="9" borderId="3" xfId="0" applyFont="1" applyFill="1" applyBorder="1" applyAlignment="1">
      <alignment vertical="center"/>
    </xf>
    <xf numFmtId="0" fontId="11" fillId="9" borderId="8" xfId="0" applyFont="1" applyFill="1" applyBorder="1" applyAlignment="1">
      <alignment horizontal="justify" vertical="center" wrapText="1"/>
    </xf>
    <xf numFmtId="1" fontId="12" fillId="10" borderId="2" xfId="1" applyNumberFormat="1" applyFont="1" applyFill="1" applyBorder="1" applyAlignment="1">
      <alignment horizontal="center" vertical="center"/>
    </xf>
    <xf numFmtId="165" fontId="9" fillId="11" borderId="2" xfId="4" applyNumberFormat="1" applyFont="1" applyFill="1" applyBorder="1" applyAlignment="1">
      <alignment horizontal="right" vertical="center"/>
    </xf>
    <xf numFmtId="165" fontId="8" fillId="12" borderId="2" xfId="4" applyNumberFormat="1" applyFont="1" applyFill="1" applyBorder="1" applyAlignment="1">
      <alignment horizontal="right" vertical="center"/>
    </xf>
    <xf numFmtId="0" fontId="11" fillId="9" borderId="2" xfId="0" applyFont="1" applyFill="1" applyBorder="1"/>
    <xf numFmtId="0" fontId="12" fillId="9" borderId="2" xfId="0" applyFont="1" applyFill="1" applyBorder="1" applyAlignment="1">
      <alignment horizontal="center" vertical="center" wrapText="1"/>
    </xf>
    <xf numFmtId="0" fontId="11" fillId="9" borderId="2" xfId="0" applyFont="1" applyFill="1" applyBorder="1" applyAlignment="1">
      <alignment horizontal="left" vertical="center" wrapText="1"/>
    </xf>
    <xf numFmtId="0" fontId="11" fillId="9" borderId="2" xfId="0" applyFont="1" applyFill="1" applyBorder="1" applyAlignment="1">
      <alignment vertical="center"/>
    </xf>
    <xf numFmtId="0" fontId="11" fillId="9" borderId="4" xfId="0" applyFont="1" applyFill="1" applyBorder="1" applyAlignment="1">
      <alignment horizontal="justify" vertical="center" wrapText="1"/>
    </xf>
    <xf numFmtId="165" fontId="9" fillId="11" borderId="2" xfId="4" applyNumberFormat="1" applyFont="1" applyFill="1" applyBorder="1" applyAlignment="1">
      <alignment vertical="center"/>
    </xf>
    <xf numFmtId="165" fontId="8" fillId="12" borderId="2" xfId="4" applyNumberFormat="1" applyFont="1" applyFill="1" applyBorder="1" applyAlignment="1">
      <alignment vertical="center"/>
    </xf>
    <xf numFmtId="0" fontId="11" fillId="9" borderId="4" xfId="0" applyFont="1" applyFill="1" applyBorder="1" applyAlignment="1">
      <alignment wrapText="1"/>
    </xf>
    <xf numFmtId="0" fontId="13" fillId="9" borderId="0" xfId="0" applyFont="1" applyFill="1" applyAlignment="1">
      <alignment wrapText="1"/>
    </xf>
    <xf numFmtId="0" fontId="11" fillId="9" borderId="4" xfId="0" applyFont="1" applyFill="1" applyBorder="1" applyAlignment="1">
      <alignment vertical="center" wrapText="1"/>
    </xf>
    <xf numFmtId="0" fontId="11" fillId="13" borderId="2" xfId="0" applyFont="1" applyFill="1" applyBorder="1" applyAlignment="1">
      <alignment vertical="center"/>
    </xf>
    <xf numFmtId="0" fontId="12" fillId="13" borderId="2" xfId="0" applyFont="1" applyFill="1" applyBorder="1" applyAlignment="1">
      <alignment horizontal="center" vertical="center" wrapText="1"/>
    </xf>
    <xf numFmtId="0" fontId="11" fillId="13" borderId="2" xfId="0" applyFont="1" applyFill="1" applyBorder="1" applyAlignment="1">
      <alignment horizontal="left" vertical="center" wrapText="1"/>
    </xf>
    <xf numFmtId="0" fontId="11" fillId="13" borderId="4" xfId="0" applyFont="1" applyFill="1" applyBorder="1" applyAlignment="1">
      <alignment vertical="center" wrapText="1"/>
    </xf>
    <xf numFmtId="0" fontId="11" fillId="13" borderId="4" xfId="0" applyFont="1" applyFill="1" applyBorder="1" applyAlignment="1">
      <alignment horizontal="left" vertical="center" wrapText="1"/>
    </xf>
    <xf numFmtId="0" fontId="11" fillId="13" borderId="4" xfId="0" applyFont="1" applyFill="1" applyBorder="1" applyAlignment="1">
      <alignment vertical="center"/>
    </xf>
    <xf numFmtId="0" fontId="11" fillId="13" borderId="4" xfId="0" applyFont="1" applyFill="1" applyBorder="1" applyAlignment="1">
      <alignment horizontal="justify" vertical="center"/>
    </xf>
    <xf numFmtId="0" fontId="11" fillId="13" borderId="4" xfId="0" applyFont="1" applyFill="1" applyBorder="1" applyAlignment="1">
      <alignment horizontal="center" vertical="center" wrapText="1"/>
    </xf>
    <xf numFmtId="0" fontId="11" fillId="14" borderId="2" xfId="0" applyFont="1" applyFill="1" applyBorder="1" applyAlignment="1">
      <alignment vertical="center"/>
    </xf>
    <xf numFmtId="0" fontId="12" fillId="14" borderId="2" xfId="0" applyFont="1" applyFill="1" applyBorder="1" applyAlignment="1">
      <alignment horizontal="center" vertical="center" wrapText="1"/>
    </xf>
    <xf numFmtId="0" fontId="11" fillId="14" borderId="2" xfId="0" applyFont="1" applyFill="1" applyBorder="1" applyAlignment="1">
      <alignment horizontal="left" vertical="center" wrapText="1"/>
    </xf>
    <xf numFmtId="0" fontId="11" fillId="14" borderId="2" xfId="0" applyFont="1" applyFill="1" applyBorder="1" applyAlignment="1">
      <alignment vertical="center" wrapText="1"/>
    </xf>
    <xf numFmtId="0" fontId="11" fillId="14" borderId="4" xfId="0" applyFont="1" applyFill="1" applyBorder="1" applyAlignment="1">
      <alignment vertical="center" wrapText="1"/>
    </xf>
    <xf numFmtId="0" fontId="11" fillId="14" borderId="4" xfId="0" applyFont="1" applyFill="1" applyBorder="1" applyAlignment="1">
      <alignment horizontal="justify" vertical="center"/>
    </xf>
    <xf numFmtId="0" fontId="11" fillId="14" borderId="4" xfId="0" applyFont="1" applyFill="1" applyBorder="1" applyAlignment="1">
      <alignment horizontal="center" vertical="center"/>
    </xf>
    <xf numFmtId="1" fontId="4" fillId="10" borderId="2" xfId="0" applyNumberFormat="1" applyFont="1" applyFill="1" applyBorder="1" applyAlignment="1">
      <alignment horizontal="center" vertical="center" wrapText="1"/>
    </xf>
    <xf numFmtId="0" fontId="11" fillId="15" borderId="2" xfId="0" applyFont="1" applyFill="1" applyBorder="1" applyAlignment="1">
      <alignment vertical="center"/>
    </xf>
    <xf numFmtId="0" fontId="12" fillId="15" borderId="2" xfId="0" applyFont="1" applyFill="1" applyBorder="1" applyAlignment="1">
      <alignment horizontal="center" vertical="center" wrapText="1"/>
    </xf>
    <xf numFmtId="0" fontId="11" fillId="15" borderId="2" xfId="0" applyFont="1" applyFill="1" applyBorder="1" applyAlignment="1">
      <alignment horizontal="left" vertical="center" wrapText="1"/>
    </xf>
    <xf numFmtId="0" fontId="11" fillId="15" borderId="4" xfId="0" applyFont="1" applyFill="1" applyBorder="1" applyAlignment="1">
      <alignment vertical="center" wrapText="1"/>
    </xf>
    <xf numFmtId="0" fontId="11" fillId="16" borderId="2" xfId="0" applyFont="1" applyFill="1" applyBorder="1" applyAlignment="1">
      <alignment vertical="center"/>
    </xf>
    <xf numFmtId="0" fontId="12" fillId="16" borderId="2" xfId="0" applyFont="1" applyFill="1" applyBorder="1" applyAlignment="1">
      <alignment horizontal="center" vertical="center" wrapText="1"/>
    </xf>
    <xf numFmtId="0" fontId="11" fillId="16" borderId="2" xfId="0" applyFont="1" applyFill="1" applyBorder="1" applyAlignment="1">
      <alignment horizontal="left" vertical="center" wrapText="1"/>
    </xf>
    <xf numFmtId="0" fontId="11" fillId="16" borderId="4" xfId="0" applyFont="1" applyFill="1" applyBorder="1" applyAlignment="1">
      <alignment horizontal="justify" vertical="center"/>
    </xf>
    <xf numFmtId="166" fontId="10" fillId="10" borderId="2" xfId="0" applyNumberFormat="1" applyFont="1" applyFill="1" applyBorder="1" applyAlignment="1">
      <alignment horizontal="right" vertical="center"/>
    </xf>
    <xf numFmtId="0" fontId="11" fillId="5" borderId="2" xfId="0" applyFont="1" applyFill="1" applyBorder="1" applyAlignment="1">
      <alignment horizontal="center"/>
    </xf>
    <xf numFmtId="0" fontId="12" fillId="5" borderId="2" xfId="0" applyFont="1" applyFill="1" applyBorder="1" applyAlignment="1">
      <alignment horizontal="center" wrapText="1"/>
    </xf>
    <xf numFmtId="0" fontId="11" fillId="5" borderId="2" xfId="0" applyFont="1" applyFill="1" applyBorder="1" applyAlignment="1">
      <alignment horizontal="center" wrapText="1"/>
    </xf>
    <xf numFmtId="0" fontId="11" fillId="5" borderId="4" xfId="0" applyFont="1" applyFill="1" applyBorder="1" applyAlignment="1">
      <alignment horizontal="center" wrapText="1"/>
    </xf>
    <xf numFmtId="0" fontId="11" fillId="10" borderId="2" xfId="0" applyFont="1" applyFill="1" applyBorder="1" applyAlignment="1">
      <alignment horizontal="center"/>
    </xf>
    <xf numFmtId="165" fontId="9" fillId="11" borderId="9" xfId="4" applyNumberFormat="1" applyFont="1" applyFill="1" applyBorder="1" applyAlignment="1">
      <alignment vertical="center"/>
    </xf>
    <xf numFmtId="165" fontId="9" fillId="11" borderId="9" xfId="4" applyNumberFormat="1" applyFont="1" applyFill="1" applyBorder="1" applyAlignment="1">
      <alignment horizontal="right" vertical="center"/>
    </xf>
    <xf numFmtId="165" fontId="8" fillId="12" borderId="9" xfId="4" applyNumberFormat="1" applyFont="1" applyFill="1" applyBorder="1" applyAlignment="1">
      <alignment vertical="center"/>
    </xf>
    <xf numFmtId="165" fontId="8" fillId="12" borderId="9" xfId="4" applyNumberFormat="1" applyFont="1" applyFill="1" applyBorder="1" applyAlignment="1">
      <alignment horizontal="right" vertical="center"/>
    </xf>
    <xf numFmtId="0" fontId="2" fillId="2" borderId="0" xfId="0" applyFont="1" applyFill="1" applyAlignment="1">
      <alignment horizontal="center" vertical="center"/>
    </xf>
    <xf numFmtId="0" fontId="3" fillId="3" borderId="1"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5" fillId="6" borderId="2" xfId="0" applyFont="1" applyFill="1" applyBorder="1"/>
    <xf numFmtId="0" fontId="5" fillId="7" borderId="3" xfId="0" applyFont="1" applyFill="1" applyBorder="1"/>
    <xf numFmtId="166" fontId="6" fillId="8" borderId="2" xfId="0" applyNumberFormat="1" applyFont="1" applyFill="1" applyBorder="1" applyAlignment="1">
      <alignment horizontal="center" vertical="center"/>
    </xf>
    <xf numFmtId="0" fontId="15" fillId="17" borderId="2"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2" xfId="0" applyFont="1" applyBorder="1" applyAlignment="1">
      <alignment horizontal="justify" vertical="center" wrapText="1"/>
    </xf>
    <xf numFmtId="3" fontId="16" fillId="0" borderId="2" xfId="0" applyNumberFormat="1" applyFont="1" applyBorder="1"/>
    <xf numFmtId="3" fontId="0" fillId="0" borderId="2" xfId="0" applyNumberFormat="1" applyBorder="1"/>
    <xf numFmtId="0" fontId="0" fillId="0" borderId="2" xfId="0" applyBorder="1" applyAlignment="1">
      <alignment vertical="center" wrapText="1"/>
    </xf>
    <xf numFmtId="0" fontId="17" fillId="0" borderId="2" xfId="0" applyFont="1" applyBorder="1" applyAlignment="1">
      <alignment horizontal="justify" vertical="center" wrapText="1"/>
    </xf>
    <xf numFmtId="0" fontId="0" fillId="0" borderId="2" xfId="0" applyBorder="1"/>
    <xf numFmtId="0" fontId="13" fillId="0" borderId="2" xfId="0" applyFont="1" applyFill="1" applyBorder="1" applyAlignment="1">
      <alignment horizontal="center" vertical="center" wrapText="1"/>
    </xf>
    <xf numFmtId="0" fontId="13" fillId="0" borderId="2" xfId="0" applyFont="1" applyFill="1" applyBorder="1" applyAlignment="1">
      <alignment horizontal="justify" vertical="center" wrapText="1"/>
    </xf>
    <xf numFmtId="3" fontId="0" fillId="0" borderId="2" xfId="0" applyNumberFormat="1" applyFill="1" applyBorder="1" applyAlignment="1">
      <alignment horizontal="right"/>
    </xf>
    <xf numFmtId="0" fontId="5" fillId="0" borderId="0" xfId="0" applyFont="1"/>
    <xf numFmtId="167" fontId="5" fillId="0" borderId="0" xfId="0" applyNumberFormat="1" applyFont="1"/>
    <xf numFmtId="3" fontId="5" fillId="0" borderId="0" xfId="0" applyNumberFormat="1" applyFont="1"/>
    <xf numFmtId="3" fontId="18" fillId="0" borderId="10" xfId="0" applyNumberFormat="1" applyFont="1" applyBorder="1" applyAlignment="1">
      <alignment wrapText="1"/>
    </xf>
    <xf numFmtId="3" fontId="18" fillId="0" borderId="11" xfId="0" applyNumberFormat="1" applyFont="1" applyBorder="1" applyAlignment="1">
      <alignment horizontal="center" wrapText="1"/>
    </xf>
    <xf numFmtId="3" fontId="18" fillId="0" borderId="12" xfId="0" applyNumberFormat="1" applyFont="1" applyBorder="1" applyAlignment="1">
      <alignment horizontal="center" wrapText="1"/>
    </xf>
    <xf numFmtId="3" fontId="18" fillId="0" borderId="13" xfId="0" applyNumberFormat="1" applyFont="1" applyBorder="1" applyAlignment="1">
      <alignment horizontal="center" wrapText="1"/>
    </xf>
    <xf numFmtId="176" fontId="18" fillId="0" borderId="10" xfId="1" applyNumberFormat="1" applyFont="1" applyBorder="1" applyAlignment="1">
      <alignment horizontal="center" wrapText="1"/>
    </xf>
    <xf numFmtId="176" fontId="18" fillId="0" borderId="10" xfId="1" applyNumberFormat="1" applyFont="1" applyBorder="1" applyAlignment="1">
      <alignment wrapText="1"/>
    </xf>
    <xf numFmtId="176" fontId="19" fillId="0" borderId="14" xfId="1" applyNumberFormat="1" applyFont="1" applyBorder="1" applyAlignment="1">
      <alignment horizontal="center" vertical="center" wrapText="1"/>
    </xf>
    <xf numFmtId="176" fontId="19" fillId="0" borderId="15" xfId="1" applyNumberFormat="1" applyFont="1" applyBorder="1" applyAlignment="1">
      <alignment horizontal="center" vertical="center" wrapText="1"/>
    </xf>
    <xf numFmtId="3" fontId="19" fillId="0" borderId="10" xfId="0" applyNumberFormat="1" applyFont="1" applyBorder="1" applyAlignment="1">
      <alignment horizontal="center" wrapText="1"/>
    </xf>
    <xf numFmtId="3" fontId="19" fillId="0" borderId="10" xfId="0" applyNumberFormat="1" applyFont="1" applyBorder="1" applyAlignment="1">
      <alignment wrapText="1"/>
    </xf>
    <xf numFmtId="3" fontId="19" fillId="18" borderId="10" xfId="0" applyNumberFormat="1" applyFont="1" applyFill="1" applyBorder="1" applyAlignment="1">
      <alignment wrapText="1"/>
    </xf>
  </cellXfs>
  <cellStyles count="10">
    <cellStyle name="Millares 2" xfId="3" xr:uid="{52DABDCB-6ECC-43B0-9459-75217B99D9AC}"/>
    <cellStyle name="Millares 3" xfId="4" xr:uid="{CC60ADBD-6B4F-4A0C-B749-8C0B771DCDF3}"/>
    <cellStyle name="Moneda" xfId="1" builtinId="4" customBuiltin="1"/>
    <cellStyle name="Moneda 2" xfId="5" xr:uid="{0C54224F-6F75-4986-B628-DC1BBEBCB942}"/>
    <cellStyle name="Moneda 3" xfId="6" xr:uid="{71412975-ACDB-4B33-BC9B-24AE9F37E0F8}"/>
    <cellStyle name="Normal" xfId="0" builtinId="0" customBuiltin="1"/>
    <cellStyle name="Normal 2" xfId="7" xr:uid="{E81F1C4D-6A80-43EA-B4A2-FB7555FB2868}"/>
    <cellStyle name="Normal 3" xfId="8" xr:uid="{45AD76E4-9CDF-4CBA-9F8A-7B6BE5369C02}"/>
    <cellStyle name="Normal 4" xfId="9" xr:uid="{90A59C51-4B69-445F-97AE-CD9FD9F6B9DD}"/>
    <cellStyle name="Porcentaje" xfId="2" builtinId="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A8B1F0-FEF8-49D2-8C48-B769BFE97649}">
  <dimension ref="A1:AA47"/>
  <sheetViews>
    <sheetView tabSelected="1" topLeftCell="A43" workbookViewId="0">
      <selection activeCell="F46" sqref="F46"/>
    </sheetView>
  </sheetViews>
  <sheetFormatPr baseColWidth="10" defaultRowHeight="15" x14ac:dyDescent="0.25"/>
  <cols>
    <col min="1" max="1" width="11.42578125" customWidth="1"/>
    <col min="2" max="2" width="15.140625" customWidth="1"/>
    <col min="3" max="3" width="16.42578125" customWidth="1"/>
    <col min="4" max="4" width="17.85546875" customWidth="1"/>
    <col min="5" max="5" width="15.7109375" customWidth="1"/>
    <col min="6" max="6" width="17" customWidth="1"/>
    <col min="7" max="7" width="21" customWidth="1"/>
    <col min="8" max="11" width="15.42578125" customWidth="1"/>
    <col min="12" max="12" width="18.7109375" customWidth="1"/>
    <col min="13" max="13" width="14.42578125" customWidth="1"/>
    <col min="14" max="15" width="13.7109375" customWidth="1"/>
    <col min="16" max="16" width="13.42578125" customWidth="1"/>
    <col min="17" max="17" width="17.5703125" hidden="1" customWidth="1"/>
    <col min="18" max="18" width="15.85546875" customWidth="1"/>
    <col min="19" max="19" width="11.42578125" customWidth="1"/>
    <col min="20" max="20" width="19.28515625" customWidth="1"/>
    <col min="21" max="21" width="13" customWidth="1"/>
    <col min="22" max="22" width="14.28515625" customWidth="1"/>
    <col min="23" max="23" width="20.5703125" customWidth="1"/>
    <col min="24" max="24" width="14.42578125" customWidth="1"/>
    <col min="25" max="25" width="11.42578125" customWidth="1"/>
    <col min="26" max="26" width="14.7109375" customWidth="1"/>
    <col min="27" max="27" width="16.85546875" bestFit="1" customWidth="1"/>
    <col min="28" max="28" width="11.42578125" customWidth="1"/>
  </cols>
  <sheetData>
    <row r="1" spans="1:27" ht="21" x14ac:dyDescent="0.25">
      <c r="A1" s="75" t="s">
        <v>0</v>
      </c>
      <c r="B1" s="75"/>
      <c r="C1" s="75"/>
      <c r="D1" s="75"/>
      <c r="E1" s="75"/>
      <c r="F1" s="75"/>
      <c r="G1" s="75"/>
      <c r="H1" s="75"/>
      <c r="I1" s="75"/>
      <c r="J1" s="75"/>
      <c r="K1" s="75"/>
      <c r="L1" s="75"/>
      <c r="M1" s="75"/>
      <c r="N1" s="75"/>
      <c r="O1" s="75"/>
      <c r="P1" s="75"/>
      <c r="Q1" s="75"/>
      <c r="R1" s="75"/>
      <c r="S1" s="75"/>
    </row>
    <row r="2" spans="1:27" ht="26.25" x14ac:dyDescent="0.25">
      <c r="A2" s="76" t="s">
        <v>1</v>
      </c>
      <c r="B2" s="76"/>
      <c r="C2" s="76"/>
      <c r="D2" s="76"/>
      <c r="E2" s="76"/>
      <c r="F2" s="76"/>
      <c r="G2" s="76"/>
      <c r="H2" s="76"/>
      <c r="I2" s="76"/>
      <c r="J2" s="76"/>
      <c r="K2" s="76"/>
      <c r="L2" s="76"/>
      <c r="M2" s="76"/>
      <c r="N2" s="76"/>
      <c r="O2" s="76"/>
      <c r="P2" s="76"/>
      <c r="Q2" s="76"/>
      <c r="R2" s="76"/>
    </row>
    <row r="3" spans="1:27" ht="26.25" customHeight="1" x14ac:dyDescent="0.25">
      <c r="A3" s="77" t="s">
        <v>2</v>
      </c>
      <c r="B3" s="77"/>
      <c r="C3" s="77"/>
      <c r="D3" s="77"/>
      <c r="E3" s="77"/>
      <c r="F3" s="77"/>
      <c r="G3" s="77"/>
      <c r="H3" s="78" t="s">
        <v>3</v>
      </c>
      <c r="I3" s="78"/>
      <c r="J3" s="78"/>
      <c r="K3" s="78"/>
      <c r="L3" s="78"/>
      <c r="M3" s="79" t="s">
        <v>4</v>
      </c>
      <c r="N3" s="79"/>
      <c r="O3" s="79"/>
      <c r="P3" s="79"/>
      <c r="Q3" s="79"/>
      <c r="R3" s="80" t="s">
        <v>5</v>
      </c>
      <c r="S3" s="80"/>
      <c r="T3" s="80"/>
      <c r="U3" s="80"/>
      <c r="V3" s="81" t="s">
        <v>6</v>
      </c>
      <c r="W3" s="81"/>
      <c r="X3" s="81"/>
      <c r="Y3" s="81"/>
      <c r="Z3" s="81"/>
      <c r="AA3" s="81"/>
    </row>
    <row r="4" spans="1:27" ht="26.25" customHeight="1" x14ac:dyDescent="0.25">
      <c r="A4" s="77" t="s">
        <v>7</v>
      </c>
      <c r="B4" s="77"/>
      <c r="C4" s="77"/>
      <c r="D4" s="77"/>
      <c r="E4" s="77"/>
      <c r="F4" s="77"/>
      <c r="G4" s="77"/>
      <c r="H4" s="78"/>
      <c r="I4" s="78"/>
      <c r="J4" s="78"/>
      <c r="K4" s="78"/>
      <c r="L4" s="78"/>
      <c r="M4" s="79"/>
      <c r="N4" s="79"/>
      <c r="O4" s="79"/>
      <c r="P4" s="79"/>
      <c r="Q4" s="79"/>
      <c r="R4" s="80"/>
      <c r="S4" s="80"/>
      <c r="T4" s="80"/>
      <c r="U4" s="80"/>
      <c r="V4" s="81"/>
      <c r="W4" s="81"/>
      <c r="X4" s="81"/>
      <c r="Y4" s="81"/>
      <c r="Z4" s="81"/>
      <c r="AA4" s="81"/>
    </row>
    <row r="5" spans="1:27" ht="26.25" customHeight="1" x14ac:dyDescent="0.25">
      <c r="A5" s="1" t="s">
        <v>8</v>
      </c>
      <c r="B5" s="1" t="s">
        <v>9</v>
      </c>
      <c r="C5" s="1" t="s">
        <v>10</v>
      </c>
      <c r="D5" s="1" t="s">
        <v>11</v>
      </c>
      <c r="E5" s="1" t="s">
        <v>12</v>
      </c>
      <c r="F5" s="1" t="s">
        <v>13</v>
      </c>
      <c r="G5" s="2" t="s">
        <v>14</v>
      </c>
      <c r="H5" s="78"/>
      <c r="I5" s="78"/>
      <c r="J5" s="78"/>
      <c r="K5" s="78"/>
      <c r="L5" s="78"/>
      <c r="M5" s="79"/>
      <c r="N5" s="79"/>
      <c r="O5" s="79"/>
      <c r="P5" s="79"/>
      <c r="Q5" s="79"/>
      <c r="R5" s="80"/>
      <c r="S5" s="80"/>
      <c r="T5" s="80"/>
      <c r="U5" s="80"/>
      <c r="V5" s="81"/>
      <c r="W5" s="81"/>
      <c r="X5" s="81"/>
      <c r="Y5" s="81"/>
      <c r="Z5" s="81"/>
      <c r="AA5" s="81"/>
    </row>
    <row r="6" spans="1:27" ht="35.25" customHeight="1" thickBot="1" x14ac:dyDescent="0.25">
      <c r="A6" s="3"/>
      <c r="B6" s="3"/>
      <c r="C6" s="3"/>
      <c r="D6" s="3"/>
      <c r="E6" s="3"/>
      <c r="F6" s="3"/>
      <c r="G6" s="4"/>
      <c r="H6" s="5" t="s">
        <v>15</v>
      </c>
      <c r="I6" s="5" t="s">
        <v>16</v>
      </c>
      <c r="J6" s="5" t="s">
        <v>17</v>
      </c>
      <c r="K6" s="5" t="s">
        <v>18</v>
      </c>
      <c r="L6" s="5" t="s">
        <v>19</v>
      </c>
      <c r="M6" s="6" t="s">
        <v>20</v>
      </c>
      <c r="N6" s="6" t="s">
        <v>21</v>
      </c>
      <c r="O6" s="6" t="s">
        <v>22</v>
      </c>
      <c r="P6" s="6" t="s">
        <v>23</v>
      </c>
      <c r="Q6" s="6" t="s">
        <v>23</v>
      </c>
      <c r="R6" s="7" t="s">
        <v>20</v>
      </c>
      <c r="S6" s="7" t="s">
        <v>21</v>
      </c>
      <c r="T6" s="7" t="s">
        <v>22</v>
      </c>
      <c r="U6" s="7" t="s">
        <v>23</v>
      </c>
      <c r="V6" s="8" t="s">
        <v>24</v>
      </c>
      <c r="W6" s="8" t="s">
        <v>25</v>
      </c>
      <c r="X6" s="8" t="s">
        <v>26</v>
      </c>
      <c r="Y6" s="8" t="s">
        <v>27</v>
      </c>
      <c r="Z6" s="8" t="s">
        <v>22</v>
      </c>
      <c r="AA6" s="8" t="s">
        <v>28</v>
      </c>
    </row>
    <row r="7" spans="1:27" ht="114" customHeight="1" thickBot="1" x14ac:dyDescent="0.25">
      <c r="A7" s="9">
        <v>1</v>
      </c>
      <c r="B7" s="10" t="s">
        <v>29</v>
      </c>
      <c r="C7" s="10" t="s">
        <v>30</v>
      </c>
      <c r="D7" s="10" t="s">
        <v>31</v>
      </c>
      <c r="E7" s="10" t="s">
        <v>32</v>
      </c>
      <c r="F7" s="10" t="s">
        <v>33</v>
      </c>
      <c r="G7" s="11" t="s">
        <v>34</v>
      </c>
      <c r="H7" s="12">
        <v>18</v>
      </c>
      <c r="I7" s="12">
        <v>62000</v>
      </c>
      <c r="J7" s="12">
        <v>11780</v>
      </c>
      <c r="K7" s="12">
        <f t="shared" ref="K7:K29" si="0">SUM(I7,J7)</f>
        <v>73780</v>
      </c>
      <c r="L7" s="12">
        <f t="shared" ref="L7:L43" si="1">(H7*K7)</f>
        <v>1328040</v>
      </c>
      <c r="M7" s="13">
        <v>150000</v>
      </c>
      <c r="N7" s="14">
        <v>28500</v>
      </c>
      <c r="O7" s="13">
        <f t="shared" ref="O7:O40" si="2">SUM(N7,M7)</f>
        <v>178500</v>
      </c>
      <c r="P7" s="15">
        <f t="shared" ref="P7:P43" si="3">H7*O7</f>
        <v>3213000</v>
      </c>
      <c r="Q7" s="16">
        <v>1186152.3333333333</v>
      </c>
      <c r="R7" s="17">
        <v>85000</v>
      </c>
      <c r="S7" s="17">
        <v>16150</v>
      </c>
      <c r="T7" s="18">
        <f t="shared" ref="T7:T43" si="4">SUM(R7,S7)</f>
        <v>101150</v>
      </c>
      <c r="U7" s="19">
        <f t="shared" ref="U7:U43" si="5">H7*T7</f>
        <v>1820700</v>
      </c>
      <c r="V7" s="20">
        <f t="shared" ref="V7:V43" si="6">+AVERAGE(K7,O7,T7)</f>
        <v>117810</v>
      </c>
      <c r="W7" s="21">
        <f t="shared" ref="W7:W43" si="7">+GEOMEAN(K7,O7,T7)</f>
        <v>110030.7954961747</v>
      </c>
      <c r="X7" s="21">
        <f t="shared" ref="X7:X43" si="8">+_xlfn.STDEV.S(K7,O7,T7)</f>
        <v>54311.474846481564</v>
      </c>
      <c r="Y7" s="22">
        <f t="shared" ref="Y7:Y43" si="9">+X7/V7</f>
        <v>0.46100903867652632</v>
      </c>
      <c r="Z7" s="21">
        <f t="shared" ref="Z7:Z43" si="10">+V7</f>
        <v>117810</v>
      </c>
      <c r="AA7" s="21">
        <f t="shared" ref="AA7:AA43" si="11">+Z7*H7</f>
        <v>2120580</v>
      </c>
    </row>
    <row r="8" spans="1:27" ht="267.75" x14ac:dyDescent="0.25">
      <c r="A8" s="23">
        <v>2</v>
      </c>
      <c r="B8" s="24" t="s">
        <v>35</v>
      </c>
      <c r="C8" s="24" t="s">
        <v>30</v>
      </c>
      <c r="D8" s="24" t="s">
        <v>36</v>
      </c>
      <c r="E8" s="25" t="s">
        <v>37</v>
      </c>
      <c r="F8" s="26" t="s">
        <v>33</v>
      </c>
      <c r="G8" s="27" t="s">
        <v>38</v>
      </c>
      <c r="H8" s="28">
        <v>150</v>
      </c>
      <c r="I8" s="28">
        <v>35000</v>
      </c>
      <c r="J8" s="28">
        <v>6650</v>
      </c>
      <c r="K8" s="12">
        <f t="shared" si="0"/>
        <v>41650</v>
      </c>
      <c r="L8" s="12">
        <f t="shared" si="1"/>
        <v>6247500</v>
      </c>
      <c r="M8" s="29">
        <v>37000</v>
      </c>
      <c r="N8" s="29">
        <v>7030</v>
      </c>
      <c r="O8" s="13">
        <f t="shared" si="2"/>
        <v>44030</v>
      </c>
      <c r="P8" s="15">
        <f t="shared" si="3"/>
        <v>6604500</v>
      </c>
      <c r="R8" s="30">
        <v>53000</v>
      </c>
      <c r="S8" s="30">
        <f t="shared" ref="S8:S43" si="12">+R8*0.19</f>
        <v>10070</v>
      </c>
      <c r="T8" s="18">
        <f t="shared" si="4"/>
        <v>63070</v>
      </c>
      <c r="U8" s="19">
        <f t="shared" si="5"/>
        <v>9460500</v>
      </c>
      <c r="V8" s="20">
        <f t="shared" si="6"/>
        <v>49583.333333333336</v>
      </c>
      <c r="W8" s="21">
        <f t="shared" si="7"/>
        <v>48722.418826985049</v>
      </c>
      <c r="X8" s="21">
        <f t="shared" si="8"/>
        <v>11740.261212312675</v>
      </c>
      <c r="Y8" s="22">
        <f t="shared" si="9"/>
        <v>0.23677837739117999</v>
      </c>
      <c r="Z8" s="21">
        <f t="shared" si="10"/>
        <v>49583.333333333336</v>
      </c>
      <c r="AA8" s="21">
        <f t="shared" si="11"/>
        <v>7437500</v>
      </c>
    </row>
    <row r="9" spans="1:27" ht="51" x14ac:dyDescent="0.25">
      <c r="A9" s="31">
        <v>3</v>
      </c>
      <c r="B9" s="32" t="s">
        <v>35</v>
      </c>
      <c r="C9" s="32" t="s">
        <v>30</v>
      </c>
      <c r="D9" s="32" t="s">
        <v>36</v>
      </c>
      <c r="E9" s="33" t="s">
        <v>39</v>
      </c>
      <c r="F9" s="34" t="s">
        <v>33</v>
      </c>
      <c r="G9" s="35" t="s">
        <v>40</v>
      </c>
      <c r="H9" s="28">
        <v>1</v>
      </c>
      <c r="I9" s="28">
        <v>27000</v>
      </c>
      <c r="J9" s="28">
        <v>5130</v>
      </c>
      <c r="K9" s="12">
        <f t="shared" si="0"/>
        <v>32130</v>
      </c>
      <c r="L9" s="12">
        <f t="shared" si="1"/>
        <v>32130</v>
      </c>
      <c r="M9" s="36">
        <v>25000</v>
      </c>
      <c r="N9" s="29">
        <v>4750</v>
      </c>
      <c r="O9" s="13">
        <f t="shared" si="2"/>
        <v>29750</v>
      </c>
      <c r="P9" s="15">
        <f t="shared" si="3"/>
        <v>29750</v>
      </c>
      <c r="R9" s="37">
        <v>38000</v>
      </c>
      <c r="S9" s="30">
        <f t="shared" si="12"/>
        <v>7220</v>
      </c>
      <c r="T9" s="18">
        <f t="shared" si="4"/>
        <v>45220</v>
      </c>
      <c r="U9" s="19">
        <f t="shared" si="5"/>
        <v>45220</v>
      </c>
      <c r="V9" s="20">
        <f t="shared" si="6"/>
        <v>35700</v>
      </c>
      <c r="W9" s="21">
        <f t="shared" si="7"/>
        <v>35094.79833794864</v>
      </c>
      <c r="X9" s="21">
        <f t="shared" si="8"/>
        <v>8330</v>
      </c>
      <c r="Y9" s="22">
        <f t="shared" si="9"/>
        <v>0.23333333333333334</v>
      </c>
      <c r="Z9" s="21">
        <f t="shared" si="10"/>
        <v>35700</v>
      </c>
      <c r="AA9" s="21">
        <f t="shared" si="11"/>
        <v>35700</v>
      </c>
    </row>
    <row r="10" spans="1:27" ht="51" x14ac:dyDescent="0.25">
      <c r="A10" s="31">
        <v>4</v>
      </c>
      <c r="B10" s="32" t="s">
        <v>35</v>
      </c>
      <c r="C10" s="32" t="s">
        <v>30</v>
      </c>
      <c r="D10" s="32" t="s">
        <v>36</v>
      </c>
      <c r="E10" s="33" t="s">
        <v>41</v>
      </c>
      <c r="F10" s="34" t="s">
        <v>42</v>
      </c>
      <c r="G10" s="35" t="s">
        <v>43</v>
      </c>
      <c r="H10" s="28">
        <v>5</v>
      </c>
      <c r="I10" s="28">
        <v>16000</v>
      </c>
      <c r="J10" s="28">
        <v>3040</v>
      </c>
      <c r="K10" s="12">
        <f t="shared" si="0"/>
        <v>19040</v>
      </c>
      <c r="L10" s="12">
        <f t="shared" si="1"/>
        <v>95200</v>
      </c>
      <c r="M10" s="36">
        <v>18000</v>
      </c>
      <c r="N10" s="29">
        <v>3420</v>
      </c>
      <c r="O10" s="13">
        <f t="shared" si="2"/>
        <v>21420</v>
      </c>
      <c r="P10" s="15">
        <f t="shared" si="3"/>
        <v>107100</v>
      </c>
      <c r="R10" s="37">
        <v>30000</v>
      </c>
      <c r="S10" s="30">
        <f t="shared" si="12"/>
        <v>5700</v>
      </c>
      <c r="T10" s="18">
        <f t="shared" si="4"/>
        <v>35700</v>
      </c>
      <c r="U10" s="19">
        <f t="shared" si="5"/>
        <v>178500</v>
      </c>
      <c r="V10" s="20">
        <f t="shared" si="6"/>
        <v>25386.666666666668</v>
      </c>
      <c r="W10" s="21">
        <f t="shared" si="7"/>
        <v>24418.456518543233</v>
      </c>
      <c r="X10" s="21">
        <f t="shared" si="8"/>
        <v>9010.5345753364363</v>
      </c>
      <c r="Y10" s="22">
        <f t="shared" si="9"/>
        <v>0.35493177161251716</v>
      </c>
      <c r="Z10" s="21">
        <f t="shared" si="10"/>
        <v>25386.666666666668</v>
      </c>
      <c r="AA10" s="21">
        <f t="shared" si="11"/>
        <v>126933.33333333334</v>
      </c>
    </row>
    <row r="11" spans="1:27" ht="64.5" x14ac:dyDescent="0.25">
      <c r="A11" s="31">
        <v>5</v>
      </c>
      <c r="B11" s="32" t="s">
        <v>35</v>
      </c>
      <c r="C11" s="32" t="s">
        <v>30</v>
      </c>
      <c r="D11" s="32" t="s">
        <v>36</v>
      </c>
      <c r="E11" s="33" t="s">
        <v>44</v>
      </c>
      <c r="F11" s="34" t="s">
        <v>45</v>
      </c>
      <c r="G11" s="38" t="s">
        <v>46</v>
      </c>
      <c r="H11" s="28">
        <v>150</v>
      </c>
      <c r="I11" s="28">
        <v>53000</v>
      </c>
      <c r="J11" s="28">
        <v>10070</v>
      </c>
      <c r="K11" s="12">
        <f t="shared" si="0"/>
        <v>63070</v>
      </c>
      <c r="L11" s="12">
        <f t="shared" si="1"/>
        <v>9460500</v>
      </c>
      <c r="M11" s="36">
        <v>65000</v>
      </c>
      <c r="N11" s="29">
        <v>12350</v>
      </c>
      <c r="O11" s="13">
        <f t="shared" si="2"/>
        <v>77350</v>
      </c>
      <c r="P11" s="15">
        <f t="shared" si="3"/>
        <v>11602500</v>
      </c>
      <c r="R11" s="37">
        <v>72000</v>
      </c>
      <c r="S11" s="30">
        <f t="shared" si="12"/>
        <v>13680</v>
      </c>
      <c r="T11" s="18">
        <f t="shared" si="4"/>
        <v>85680</v>
      </c>
      <c r="U11" s="19">
        <f t="shared" si="5"/>
        <v>12852000</v>
      </c>
      <c r="V11" s="20">
        <f t="shared" si="6"/>
        <v>75366.666666666672</v>
      </c>
      <c r="W11" s="21">
        <f t="shared" si="7"/>
        <v>74768.878926929727</v>
      </c>
      <c r="X11" s="21">
        <f t="shared" si="8"/>
        <v>11434.738008950315</v>
      </c>
      <c r="Y11" s="22">
        <f t="shared" si="9"/>
        <v>0.15172142426736374</v>
      </c>
      <c r="Z11" s="21">
        <f t="shared" si="10"/>
        <v>75366.666666666672</v>
      </c>
      <c r="AA11" s="21">
        <f t="shared" si="11"/>
        <v>11305000</v>
      </c>
    </row>
    <row r="12" spans="1:27" ht="105" x14ac:dyDescent="0.25">
      <c r="A12" s="31">
        <v>6</v>
      </c>
      <c r="B12" s="32" t="s">
        <v>35</v>
      </c>
      <c r="C12" s="32" t="s">
        <v>30</v>
      </c>
      <c r="D12" s="32" t="s">
        <v>36</v>
      </c>
      <c r="E12" s="33" t="s">
        <v>47</v>
      </c>
      <c r="F12" s="34" t="s">
        <v>33</v>
      </c>
      <c r="G12" s="39" t="s">
        <v>48</v>
      </c>
      <c r="H12" s="28">
        <v>150</v>
      </c>
      <c r="I12" s="28">
        <v>12000</v>
      </c>
      <c r="J12" s="28">
        <v>2280</v>
      </c>
      <c r="K12" s="12">
        <f t="shared" si="0"/>
        <v>14280</v>
      </c>
      <c r="L12" s="12">
        <f t="shared" si="1"/>
        <v>2142000</v>
      </c>
      <c r="M12" s="36">
        <v>15000</v>
      </c>
      <c r="N12" s="29">
        <v>2850</v>
      </c>
      <c r="O12" s="13">
        <f t="shared" si="2"/>
        <v>17850</v>
      </c>
      <c r="P12" s="15">
        <f t="shared" si="3"/>
        <v>2677500</v>
      </c>
      <c r="R12" s="37">
        <v>28000</v>
      </c>
      <c r="S12" s="30">
        <f t="shared" si="12"/>
        <v>5320</v>
      </c>
      <c r="T12" s="18">
        <f t="shared" si="4"/>
        <v>33320</v>
      </c>
      <c r="U12" s="19">
        <f t="shared" si="5"/>
        <v>4998000</v>
      </c>
      <c r="V12" s="20">
        <f t="shared" si="6"/>
        <v>21816.666666666668</v>
      </c>
      <c r="W12" s="21">
        <f t="shared" si="7"/>
        <v>20402.832939905882</v>
      </c>
      <c r="X12" s="21">
        <f t="shared" si="8"/>
        <v>10120.831652257308</v>
      </c>
      <c r="Y12" s="22">
        <f t="shared" si="9"/>
        <v>0.46390366626083912</v>
      </c>
      <c r="Z12" s="21">
        <f t="shared" si="10"/>
        <v>21816.666666666668</v>
      </c>
      <c r="AA12" s="21">
        <f t="shared" si="11"/>
        <v>3272500</v>
      </c>
    </row>
    <row r="13" spans="1:27" ht="331.5" x14ac:dyDescent="0.25">
      <c r="A13" s="31">
        <v>7</v>
      </c>
      <c r="B13" s="32" t="s">
        <v>35</v>
      </c>
      <c r="C13" s="32" t="s">
        <v>30</v>
      </c>
      <c r="D13" s="32" t="s">
        <v>36</v>
      </c>
      <c r="E13" s="33" t="s">
        <v>49</v>
      </c>
      <c r="F13" s="34" t="s">
        <v>33</v>
      </c>
      <c r="G13" s="35" t="s">
        <v>50</v>
      </c>
      <c r="H13" s="28">
        <v>150</v>
      </c>
      <c r="I13" s="28">
        <v>35000</v>
      </c>
      <c r="J13" s="28">
        <v>6650</v>
      </c>
      <c r="K13" s="12">
        <f t="shared" si="0"/>
        <v>41650</v>
      </c>
      <c r="L13" s="12">
        <f t="shared" si="1"/>
        <v>6247500</v>
      </c>
      <c r="M13" s="36">
        <v>37000</v>
      </c>
      <c r="N13" s="29">
        <v>7030</v>
      </c>
      <c r="O13" s="13">
        <f t="shared" si="2"/>
        <v>44030</v>
      </c>
      <c r="P13" s="15">
        <f t="shared" si="3"/>
        <v>6604500</v>
      </c>
      <c r="R13" s="37">
        <v>47000</v>
      </c>
      <c r="S13" s="30">
        <f t="shared" si="12"/>
        <v>8930</v>
      </c>
      <c r="T13" s="18">
        <f t="shared" si="4"/>
        <v>55930</v>
      </c>
      <c r="U13" s="19">
        <f t="shared" si="5"/>
        <v>8389500</v>
      </c>
      <c r="V13" s="20">
        <f t="shared" si="6"/>
        <v>47203.333333333336</v>
      </c>
      <c r="W13" s="21">
        <f t="shared" si="7"/>
        <v>46809.733671799848</v>
      </c>
      <c r="X13" s="21">
        <f t="shared" si="8"/>
        <v>7650.6296037210877</v>
      </c>
      <c r="Y13" s="22">
        <f t="shared" si="9"/>
        <v>0.16207816405030198</v>
      </c>
      <c r="Z13" s="21">
        <f t="shared" si="10"/>
        <v>47203.333333333336</v>
      </c>
      <c r="AA13" s="21">
        <f t="shared" si="11"/>
        <v>7080500</v>
      </c>
    </row>
    <row r="14" spans="1:27" ht="51" x14ac:dyDescent="0.25">
      <c r="A14" s="31">
        <v>7</v>
      </c>
      <c r="B14" s="32" t="s">
        <v>35</v>
      </c>
      <c r="C14" s="32" t="s">
        <v>30</v>
      </c>
      <c r="D14" s="32" t="s">
        <v>36</v>
      </c>
      <c r="E14" s="33" t="s">
        <v>51</v>
      </c>
      <c r="F14" s="34" t="s">
        <v>52</v>
      </c>
      <c r="G14" s="40" t="s">
        <v>53</v>
      </c>
      <c r="H14" s="28">
        <v>1</v>
      </c>
      <c r="I14" s="28">
        <v>29500</v>
      </c>
      <c r="J14" s="28">
        <v>5605</v>
      </c>
      <c r="K14" s="12">
        <f t="shared" si="0"/>
        <v>35105</v>
      </c>
      <c r="L14" s="12">
        <f t="shared" si="1"/>
        <v>35105</v>
      </c>
      <c r="M14" s="36">
        <v>32000</v>
      </c>
      <c r="N14" s="29">
        <v>6080</v>
      </c>
      <c r="O14" s="13">
        <f t="shared" si="2"/>
        <v>38080</v>
      </c>
      <c r="P14" s="15">
        <f t="shared" si="3"/>
        <v>38080</v>
      </c>
      <c r="R14" s="37">
        <v>36900</v>
      </c>
      <c r="S14" s="30">
        <f t="shared" si="12"/>
        <v>7011</v>
      </c>
      <c r="T14" s="18">
        <f t="shared" si="4"/>
        <v>43911</v>
      </c>
      <c r="U14" s="19">
        <f t="shared" si="5"/>
        <v>43911</v>
      </c>
      <c r="V14" s="20">
        <f t="shared" si="6"/>
        <v>39032</v>
      </c>
      <c r="W14" s="21">
        <f t="shared" si="7"/>
        <v>38863.903122310257</v>
      </c>
      <c r="X14" s="21">
        <f t="shared" si="8"/>
        <v>4479.5241934830538</v>
      </c>
      <c r="Y14" s="22">
        <f t="shared" si="9"/>
        <v>0.11476542819950435</v>
      </c>
      <c r="Z14" s="21">
        <f t="shared" si="10"/>
        <v>39032</v>
      </c>
      <c r="AA14" s="21">
        <f t="shared" si="11"/>
        <v>39032</v>
      </c>
    </row>
    <row r="15" spans="1:27" ht="114.75" x14ac:dyDescent="0.25">
      <c r="A15" s="41">
        <v>8</v>
      </c>
      <c r="B15" s="42" t="s">
        <v>54</v>
      </c>
      <c r="C15" s="42" t="s">
        <v>55</v>
      </c>
      <c r="D15" s="42" t="s">
        <v>56</v>
      </c>
      <c r="E15" s="43" t="s">
        <v>57</v>
      </c>
      <c r="F15" s="41" t="s">
        <v>33</v>
      </c>
      <c r="G15" s="44" t="s">
        <v>58</v>
      </c>
      <c r="H15" s="28">
        <v>1</v>
      </c>
      <c r="I15" s="28"/>
      <c r="J15" s="28"/>
      <c r="K15" s="12">
        <f t="shared" si="0"/>
        <v>0</v>
      </c>
      <c r="L15" s="12">
        <f t="shared" si="1"/>
        <v>0</v>
      </c>
      <c r="M15" s="36">
        <v>12000000</v>
      </c>
      <c r="N15" s="29">
        <v>2280000</v>
      </c>
      <c r="O15" s="13">
        <f t="shared" si="2"/>
        <v>14280000</v>
      </c>
      <c r="P15" s="15">
        <f t="shared" si="3"/>
        <v>14280000</v>
      </c>
      <c r="R15" s="37">
        <v>25500000</v>
      </c>
      <c r="S15" s="30">
        <f t="shared" si="12"/>
        <v>4845000</v>
      </c>
      <c r="T15" s="18">
        <f t="shared" si="4"/>
        <v>30345000</v>
      </c>
      <c r="U15" s="19">
        <f t="shared" si="5"/>
        <v>30345000</v>
      </c>
      <c r="V15" s="20">
        <f t="shared" si="6"/>
        <v>14875000</v>
      </c>
      <c r="W15" s="21" t="e">
        <f t="shared" si="7"/>
        <v>#NUM!</v>
      </c>
      <c r="X15" s="21">
        <f t="shared" si="8"/>
        <v>15181247.478385957</v>
      </c>
      <c r="Y15" s="22">
        <f t="shared" si="9"/>
        <v>1.0205880657738458</v>
      </c>
      <c r="Z15" s="21">
        <f t="shared" si="10"/>
        <v>14875000</v>
      </c>
      <c r="AA15" s="21">
        <f t="shared" si="11"/>
        <v>14875000</v>
      </c>
    </row>
    <row r="16" spans="1:27" ht="229.5" x14ac:dyDescent="0.25">
      <c r="A16" s="41">
        <v>9</v>
      </c>
      <c r="B16" s="42" t="s">
        <v>54</v>
      </c>
      <c r="C16" s="42" t="s">
        <v>55</v>
      </c>
      <c r="D16" s="42" t="s">
        <v>36</v>
      </c>
      <c r="E16" s="43" t="s">
        <v>37</v>
      </c>
      <c r="F16" s="41" t="s">
        <v>33</v>
      </c>
      <c r="G16" s="44" t="s">
        <v>59</v>
      </c>
      <c r="H16" s="28">
        <v>60</v>
      </c>
      <c r="I16" s="28">
        <v>27690</v>
      </c>
      <c r="J16" s="28">
        <v>5261</v>
      </c>
      <c r="K16" s="12">
        <f t="shared" si="0"/>
        <v>32951</v>
      </c>
      <c r="L16" s="12">
        <f t="shared" si="1"/>
        <v>1977060</v>
      </c>
      <c r="M16" s="36">
        <v>35000</v>
      </c>
      <c r="N16" s="29">
        <v>6650</v>
      </c>
      <c r="O16" s="13">
        <f t="shared" si="2"/>
        <v>41650</v>
      </c>
      <c r="P16" s="15">
        <f t="shared" si="3"/>
        <v>2499000</v>
      </c>
      <c r="R16" s="37">
        <v>38000</v>
      </c>
      <c r="S16" s="30">
        <f t="shared" si="12"/>
        <v>7220</v>
      </c>
      <c r="T16" s="18">
        <f t="shared" si="4"/>
        <v>45220</v>
      </c>
      <c r="U16" s="19">
        <f t="shared" si="5"/>
        <v>2713200</v>
      </c>
      <c r="V16" s="20">
        <f t="shared" si="6"/>
        <v>39940.333333333336</v>
      </c>
      <c r="W16" s="21">
        <f t="shared" si="7"/>
        <v>39591.752049483257</v>
      </c>
      <c r="X16" s="21">
        <f t="shared" si="8"/>
        <v>6310.6505475531994</v>
      </c>
      <c r="Y16" s="22">
        <f t="shared" si="9"/>
        <v>0.1580019499308101</v>
      </c>
      <c r="Z16" s="21">
        <f t="shared" si="10"/>
        <v>39940.333333333336</v>
      </c>
      <c r="AA16" s="21">
        <f t="shared" si="11"/>
        <v>2396420</v>
      </c>
    </row>
    <row r="17" spans="1:27" ht="76.5" x14ac:dyDescent="0.25">
      <c r="A17" s="41">
        <v>10</v>
      </c>
      <c r="B17" s="42" t="s">
        <v>54</v>
      </c>
      <c r="C17" s="42" t="s">
        <v>55</v>
      </c>
      <c r="D17" s="42" t="s">
        <v>36</v>
      </c>
      <c r="E17" s="43" t="s">
        <v>60</v>
      </c>
      <c r="F17" s="41" t="s">
        <v>33</v>
      </c>
      <c r="G17" s="45" t="s">
        <v>61</v>
      </c>
      <c r="H17" s="28">
        <v>60</v>
      </c>
      <c r="I17" s="28">
        <v>49466</v>
      </c>
      <c r="J17" s="28">
        <v>9399</v>
      </c>
      <c r="K17" s="12">
        <f t="shared" si="0"/>
        <v>58865</v>
      </c>
      <c r="L17" s="12">
        <f t="shared" si="1"/>
        <v>3531900</v>
      </c>
      <c r="M17" s="36">
        <v>45000</v>
      </c>
      <c r="N17" s="29">
        <v>8550</v>
      </c>
      <c r="O17" s="13">
        <f t="shared" si="2"/>
        <v>53550</v>
      </c>
      <c r="P17" s="15">
        <f t="shared" si="3"/>
        <v>3213000</v>
      </c>
      <c r="R17" s="37">
        <v>62000</v>
      </c>
      <c r="S17" s="30">
        <f t="shared" si="12"/>
        <v>11780</v>
      </c>
      <c r="T17" s="18">
        <f t="shared" si="4"/>
        <v>73780</v>
      </c>
      <c r="U17" s="19">
        <f t="shared" si="5"/>
        <v>4426800</v>
      </c>
      <c r="V17" s="20">
        <f t="shared" si="6"/>
        <v>62065</v>
      </c>
      <c r="W17" s="21">
        <f t="shared" si="7"/>
        <v>61496.692437624159</v>
      </c>
      <c r="X17" s="21">
        <f t="shared" si="8"/>
        <v>10487.765491276014</v>
      </c>
      <c r="Y17" s="22">
        <f t="shared" si="9"/>
        <v>0.16898035110410076</v>
      </c>
      <c r="Z17" s="21">
        <f t="shared" si="10"/>
        <v>62065</v>
      </c>
      <c r="AA17" s="21">
        <f t="shared" si="11"/>
        <v>3723900</v>
      </c>
    </row>
    <row r="18" spans="1:27" ht="76.5" x14ac:dyDescent="0.25">
      <c r="A18" s="41">
        <v>11</v>
      </c>
      <c r="B18" s="42" t="s">
        <v>54</v>
      </c>
      <c r="C18" s="42" t="s">
        <v>55</v>
      </c>
      <c r="D18" s="42" t="s">
        <v>36</v>
      </c>
      <c r="E18" s="43" t="s">
        <v>62</v>
      </c>
      <c r="F18" s="41" t="s">
        <v>33</v>
      </c>
      <c r="G18" s="45" t="s">
        <v>63</v>
      </c>
      <c r="H18" s="28">
        <v>60</v>
      </c>
      <c r="I18" s="28">
        <v>45356</v>
      </c>
      <c r="J18" s="28">
        <v>8618</v>
      </c>
      <c r="K18" s="12">
        <f t="shared" si="0"/>
        <v>53974</v>
      </c>
      <c r="L18" s="12">
        <f t="shared" si="1"/>
        <v>3238440</v>
      </c>
      <c r="M18" s="36">
        <v>38000</v>
      </c>
      <c r="N18" s="29">
        <v>7220</v>
      </c>
      <c r="O18" s="13">
        <f t="shared" si="2"/>
        <v>45220</v>
      </c>
      <c r="P18" s="15">
        <f t="shared" si="3"/>
        <v>2713200</v>
      </c>
      <c r="R18" s="37">
        <v>45355.7</v>
      </c>
      <c r="S18" s="30">
        <f t="shared" si="12"/>
        <v>8617.5829999999987</v>
      </c>
      <c r="T18" s="18">
        <f t="shared" si="4"/>
        <v>53973.282999999996</v>
      </c>
      <c r="U18" s="19">
        <f t="shared" si="5"/>
        <v>3238396.9799999995</v>
      </c>
      <c r="V18" s="20">
        <f t="shared" si="6"/>
        <v>51055.760999999999</v>
      </c>
      <c r="W18" s="21">
        <f t="shared" si="7"/>
        <v>50882.057692557741</v>
      </c>
      <c r="X18" s="21">
        <f t="shared" si="8"/>
        <v>5053.9172891295902</v>
      </c>
      <c r="Y18" s="22">
        <f t="shared" si="9"/>
        <v>9.898818840697704E-2</v>
      </c>
      <c r="Z18" s="21">
        <f t="shared" si="10"/>
        <v>51055.760999999999</v>
      </c>
      <c r="AA18" s="21">
        <f t="shared" si="11"/>
        <v>3063345.66</v>
      </c>
    </row>
    <row r="19" spans="1:27" ht="76.5" x14ac:dyDescent="0.25">
      <c r="A19" s="41">
        <v>12</v>
      </c>
      <c r="B19" s="42" t="s">
        <v>54</v>
      </c>
      <c r="C19" s="42" t="s">
        <v>55</v>
      </c>
      <c r="D19" s="42" t="s">
        <v>36</v>
      </c>
      <c r="E19" s="43" t="s">
        <v>64</v>
      </c>
      <c r="F19" s="41" t="s">
        <v>52</v>
      </c>
      <c r="G19" s="44" t="s">
        <v>53</v>
      </c>
      <c r="H19" s="28">
        <v>4</v>
      </c>
      <c r="I19" s="28">
        <v>25740</v>
      </c>
      <c r="J19" s="28">
        <v>4891</v>
      </c>
      <c r="K19" s="12">
        <f t="shared" si="0"/>
        <v>30631</v>
      </c>
      <c r="L19" s="12">
        <f t="shared" si="1"/>
        <v>122524</v>
      </c>
      <c r="M19" s="36">
        <v>32000</v>
      </c>
      <c r="N19" s="29">
        <v>6080</v>
      </c>
      <c r="O19" s="13">
        <f t="shared" si="2"/>
        <v>38080</v>
      </c>
      <c r="P19" s="15">
        <f t="shared" si="3"/>
        <v>152320</v>
      </c>
      <c r="R19" s="37">
        <v>39000</v>
      </c>
      <c r="S19" s="30">
        <f t="shared" si="12"/>
        <v>7410</v>
      </c>
      <c r="T19" s="18">
        <f t="shared" si="4"/>
        <v>46410</v>
      </c>
      <c r="U19" s="19">
        <f t="shared" si="5"/>
        <v>185640</v>
      </c>
      <c r="V19" s="20">
        <f t="shared" si="6"/>
        <v>38373.666666666664</v>
      </c>
      <c r="W19" s="21">
        <f t="shared" si="7"/>
        <v>37828.857743978704</v>
      </c>
      <c r="X19" s="21">
        <f t="shared" si="8"/>
        <v>7893.598060031527</v>
      </c>
      <c r="Y19" s="22">
        <f t="shared" si="9"/>
        <v>0.20570351352137822</v>
      </c>
      <c r="Z19" s="21">
        <f t="shared" si="10"/>
        <v>38373.666666666664</v>
      </c>
      <c r="AA19" s="21">
        <f t="shared" si="11"/>
        <v>153494.66666666666</v>
      </c>
    </row>
    <row r="20" spans="1:27" ht="76.5" x14ac:dyDescent="0.25">
      <c r="A20" s="41">
        <v>13</v>
      </c>
      <c r="B20" s="42" t="s">
        <v>54</v>
      </c>
      <c r="C20" s="42" t="s">
        <v>55</v>
      </c>
      <c r="D20" s="42" t="s">
        <v>36</v>
      </c>
      <c r="E20" s="43" t="s">
        <v>64</v>
      </c>
      <c r="F20" s="41" t="s">
        <v>65</v>
      </c>
      <c r="G20" s="46" t="s">
        <v>66</v>
      </c>
      <c r="H20" s="28">
        <v>2</v>
      </c>
      <c r="I20" s="28">
        <v>46670</v>
      </c>
      <c r="J20" s="28">
        <v>8867</v>
      </c>
      <c r="K20" s="12">
        <f t="shared" si="0"/>
        <v>55537</v>
      </c>
      <c r="L20" s="12">
        <f t="shared" si="1"/>
        <v>111074</v>
      </c>
      <c r="M20" s="36">
        <v>39000</v>
      </c>
      <c r="N20" s="29">
        <v>7410</v>
      </c>
      <c r="O20" s="13">
        <f t="shared" si="2"/>
        <v>46410</v>
      </c>
      <c r="P20" s="15">
        <f t="shared" si="3"/>
        <v>92820</v>
      </c>
      <c r="R20" s="37">
        <v>54000</v>
      </c>
      <c r="S20" s="30">
        <f t="shared" si="12"/>
        <v>10260</v>
      </c>
      <c r="T20" s="18">
        <f t="shared" si="4"/>
        <v>64260</v>
      </c>
      <c r="U20" s="19">
        <f t="shared" si="5"/>
        <v>128520</v>
      </c>
      <c r="V20" s="20">
        <f t="shared" si="6"/>
        <v>55402.333333333336</v>
      </c>
      <c r="W20" s="21">
        <f t="shared" si="7"/>
        <v>54917.602419727074</v>
      </c>
      <c r="X20" s="21">
        <f t="shared" si="8"/>
        <v>8925.7619469338879</v>
      </c>
      <c r="Y20" s="22">
        <f t="shared" si="9"/>
        <v>0.16110805104960479</v>
      </c>
      <c r="Z20" s="21">
        <f t="shared" si="10"/>
        <v>55402.333333333336</v>
      </c>
      <c r="AA20" s="21">
        <f t="shared" si="11"/>
        <v>110804.66666666667</v>
      </c>
    </row>
    <row r="21" spans="1:27" ht="76.5" x14ac:dyDescent="0.25">
      <c r="A21" s="41">
        <v>14</v>
      </c>
      <c r="B21" s="42" t="s">
        <v>54</v>
      </c>
      <c r="C21" s="42" t="s">
        <v>55</v>
      </c>
      <c r="D21" s="42" t="s">
        <v>67</v>
      </c>
      <c r="E21" s="43" t="s">
        <v>64</v>
      </c>
      <c r="F21" s="41" t="s">
        <v>68</v>
      </c>
      <c r="G21" s="47" t="s">
        <v>69</v>
      </c>
      <c r="H21" s="28">
        <v>5</v>
      </c>
      <c r="I21" s="28">
        <v>14200</v>
      </c>
      <c r="J21" s="28">
        <v>2698</v>
      </c>
      <c r="K21" s="12">
        <f t="shared" si="0"/>
        <v>16898</v>
      </c>
      <c r="L21" s="12">
        <f t="shared" si="1"/>
        <v>84490</v>
      </c>
      <c r="M21" s="36">
        <v>15300</v>
      </c>
      <c r="N21" s="29">
        <v>2907</v>
      </c>
      <c r="O21" s="13">
        <f t="shared" si="2"/>
        <v>18207</v>
      </c>
      <c r="P21" s="15">
        <f t="shared" si="3"/>
        <v>91035</v>
      </c>
      <c r="R21" s="37">
        <v>23000</v>
      </c>
      <c r="S21" s="30">
        <f t="shared" si="12"/>
        <v>4370</v>
      </c>
      <c r="T21" s="18">
        <f t="shared" si="4"/>
        <v>27370</v>
      </c>
      <c r="U21" s="19">
        <f t="shared" si="5"/>
        <v>136850</v>
      </c>
      <c r="V21" s="20">
        <f t="shared" si="6"/>
        <v>20825</v>
      </c>
      <c r="W21" s="21">
        <f t="shared" si="7"/>
        <v>20344.616065966988</v>
      </c>
      <c r="X21" s="21">
        <f t="shared" si="8"/>
        <v>5705.7987170947417</v>
      </c>
      <c r="Y21" s="22">
        <f t="shared" si="9"/>
        <v>0.27398793359398521</v>
      </c>
      <c r="Z21" s="21">
        <f t="shared" si="10"/>
        <v>20825</v>
      </c>
      <c r="AA21" s="21">
        <f t="shared" si="11"/>
        <v>104125</v>
      </c>
    </row>
    <row r="22" spans="1:27" ht="76.5" x14ac:dyDescent="0.25">
      <c r="A22" s="41">
        <v>15</v>
      </c>
      <c r="B22" s="42" t="s">
        <v>54</v>
      </c>
      <c r="C22" s="42" t="s">
        <v>55</v>
      </c>
      <c r="D22" s="42" t="s">
        <v>67</v>
      </c>
      <c r="E22" s="43" t="s">
        <v>64</v>
      </c>
      <c r="F22" s="41" t="s">
        <v>70</v>
      </c>
      <c r="G22" s="48" t="s">
        <v>70</v>
      </c>
      <c r="H22" s="28">
        <v>15</v>
      </c>
      <c r="I22" s="28">
        <v>6700</v>
      </c>
      <c r="J22" s="28">
        <v>1273</v>
      </c>
      <c r="K22" s="12">
        <f t="shared" si="0"/>
        <v>7973</v>
      </c>
      <c r="L22" s="12">
        <f t="shared" si="1"/>
        <v>119595</v>
      </c>
      <c r="M22" s="36">
        <v>9000</v>
      </c>
      <c r="N22" s="29">
        <v>1710</v>
      </c>
      <c r="O22" s="13">
        <f t="shared" si="2"/>
        <v>10710</v>
      </c>
      <c r="P22" s="15">
        <f t="shared" si="3"/>
        <v>160650</v>
      </c>
      <c r="R22" s="37">
        <v>12000</v>
      </c>
      <c r="S22" s="30">
        <f t="shared" si="12"/>
        <v>2280</v>
      </c>
      <c r="T22" s="18">
        <f t="shared" si="4"/>
        <v>14280</v>
      </c>
      <c r="U22" s="19">
        <f t="shared" si="5"/>
        <v>214200</v>
      </c>
      <c r="V22" s="20">
        <f t="shared" si="6"/>
        <v>10987.666666666666</v>
      </c>
      <c r="W22" s="21">
        <f t="shared" si="7"/>
        <v>10683.489990593427</v>
      </c>
      <c r="X22" s="21">
        <f t="shared" si="8"/>
        <v>3162.6549500907213</v>
      </c>
      <c r="Y22" s="22">
        <f t="shared" si="9"/>
        <v>0.28783681249498422</v>
      </c>
      <c r="Z22" s="21">
        <f t="shared" si="10"/>
        <v>10987.666666666666</v>
      </c>
      <c r="AA22" s="21">
        <f t="shared" si="11"/>
        <v>164815</v>
      </c>
    </row>
    <row r="23" spans="1:27" ht="318.75" x14ac:dyDescent="0.25">
      <c r="A23" s="41">
        <v>16</v>
      </c>
      <c r="B23" s="42" t="s">
        <v>54</v>
      </c>
      <c r="C23" s="42" t="s">
        <v>55</v>
      </c>
      <c r="D23" s="42" t="s">
        <v>67</v>
      </c>
      <c r="E23" s="43" t="s">
        <v>71</v>
      </c>
      <c r="F23" s="41" t="s">
        <v>72</v>
      </c>
      <c r="G23" s="47" t="s">
        <v>73</v>
      </c>
      <c r="H23" s="28">
        <v>2</v>
      </c>
      <c r="I23" s="28">
        <v>2400000</v>
      </c>
      <c r="J23" s="28">
        <v>456000</v>
      </c>
      <c r="K23" s="12">
        <f t="shared" si="0"/>
        <v>2856000</v>
      </c>
      <c r="L23" s="12">
        <f t="shared" si="1"/>
        <v>5712000</v>
      </c>
      <c r="M23" s="36">
        <v>2500000</v>
      </c>
      <c r="N23" s="29">
        <v>475000</v>
      </c>
      <c r="O23" s="13">
        <f t="shared" si="2"/>
        <v>2975000</v>
      </c>
      <c r="P23" s="15">
        <f t="shared" si="3"/>
        <v>5950000</v>
      </c>
      <c r="R23" s="37">
        <v>3200000</v>
      </c>
      <c r="S23" s="30">
        <f t="shared" si="12"/>
        <v>608000</v>
      </c>
      <c r="T23" s="18">
        <f t="shared" si="4"/>
        <v>3808000</v>
      </c>
      <c r="U23" s="19">
        <f t="shared" si="5"/>
        <v>7616000</v>
      </c>
      <c r="V23" s="20">
        <f t="shared" si="6"/>
        <v>3213000</v>
      </c>
      <c r="W23" s="21">
        <f t="shared" si="7"/>
        <v>3186500.8423911268</v>
      </c>
      <c r="X23" s="21">
        <f t="shared" si="8"/>
        <v>518708.97428134014</v>
      </c>
      <c r="Y23" s="22">
        <f t="shared" si="9"/>
        <v>0.16144070161261753</v>
      </c>
      <c r="Z23" s="21">
        <f t="shared" si="10"/>
        <v>3213000</v>
      </c>
      <c r="AA23" s="21">
        <f t="shared" si="11"/>
        <v>6426000</v>
      </c>
    </row>
    <row r="24" spans="1:27" ht="102" x14ac:dyDescent="0.25">
      <c r="A24" s="49">
        <v>17</v>
      </c>
      <c r="B24" s="50" t="s">
        <v>74</v>
      </c>
      <c r="C24" s="50" t="s">
        <v>75</v>
      </c>
      <c r="D24" s="50" t="s">
        <v>31</v>
      </c>
      <c r="E24" s="51" t="s">
        <v>76</v>
      </c>
      <c r="F24" s="52" t="s">
        <v>77</v>
      </c>
      <c r="G24" s="53" t="s">
        <v>78</v>
      </c>
      <c r="H24" s="28">
        <v>5</v>
      </c>
      <c r="I24" s="12">
        <v>70000</v>
      </c>
      <c r="J24" s="12">
        <v>13300</v>
      </c>
      <c r="K24" s="12">
        <f t="shared" si="0"/>
        <v>83300</v>
      </c>
      <c r="L24" s="12">
        <f t="shared" si="1"/>
        <v>416500</v>
      </c>
      <c r="M24" s="36">
        <v>150000</v>
      </c>
      <c r="N24" s="29">
        <v>28500</v>
      </c>
      <c r="O24" s="13">
        <f t="shared" si="2"/>
        <v>178500</v>
      </c>
      <c r="P24" s="15">
        <f t="shared" si="3"/>
        <v>892500</v>
      </c>
      <c r="R24" s="37">
        <v>150000</v>
      </c>
      <c r="S24" s="30">
        <f t="shared" si="12"/>
        <v>28500</v>
      </c>
      <c r="T24" s="18">
        <f t="shared" si="4"/>
        <v>178500</v>
      </c>
      <c r="U24" s="19">
        <f t="shared" si="5"/>
        <v>892500</v>
      </c>
      <c r="V24" s="20">
        <f t="shared" si="6"/>
        <v>146766.66666666666</v>
      </c>
      <c r="W24" s="21">
        <f t="shared" si="7"/>
        <v>138454.52290130843</v>
      </c>
      <c r="X24" s="21">
        <f t="shared" si="8"/>
        <v>54963.74562685236</v>
      </c>
      <c r="Y24" s="22">
        <f t="shared" si="9"/>
        <v>0.37449747190678423</v>
      </c>
      <c r="Z24" s="21">
        <f t="shared" si="10"/>
        <v>146766.66666666666</v>
      </c>
      <c r="AA24" s="21">
        <f t="shared" si="11"/>
        <v>733833.33333333326</v>
      </c>
    </row>
    <row r="25" spans="1:27" ht="89.25" x14ac:dyDescent="0.25">
      <c r="A25" s="49">
        <v>18</v>
      </c>
      <c r="B25" s="50" t="s">
        <v>74</v>
      </c>
      <c r="C25" s="50" t="s">
        <v>75</v>
      </c>
      <c r="D25" s="50" t="s">
        <v>31</v>
      </c>
      <c r="E25" s="51" t="s">
        <v>79</v>
      </c>
      <c r="F25" s="49" t="s">
        <v>33</v>
      </c>
      <c r="G25" s="53" t="s">
        <v>80</v>
      </c>
      <c r="H25" s="28">
        <v>5</v>
      </c>
      <c r="I25" s="28">
        <v>430000</v>
      </c>
      <c r="J25" s="28">
        <v>81700</v>
      </c>
      <c r="K25" s="12">
        <f t="shared" si="0"/>
        <v>511700</v>
      </c>
      <c r="L25" s="12">
        <f t="shared" si="1"/>
        <v>2558500</v>
      </c>
      <c r="M25" s="36">
        <v>520000</v>
      </c>
      <c r="N25" s="29">
        <v>98800</v>
      </c>
      <c r="O25" s="13">
        <f t="shared" si="2"/>
        <v>618800</v>
      </c>
      <c r="P25" s="15">
        <f t="shared" si="3"/>
        <v>3094000</v>
      </c>
      <c r="R25" s="37">
        <v>520000</v>
      </c>
      <c r="S25" s="30">
        <f t="shared" si="12"/>
        <v>98800</v>
      </c>
      <c r="T25" s="18">
        <f t="shared" si="4"/>
        <v>618800</v>
      </c>
      <c r="U25" s="19">
        <f t="shared" si="5"/>
        <v>3094000</v>
      </c>
      <c r="V25" s="20">
        <f t="shared" si="6"/>
        <v>583100</v>
      </c>
      <c r="W25" s="21">
        <f t="shared" si="7"/>
        <v>580816.13923852227</v>
      </c>
      <c r="X25" s="21">
        <f t="shared" si="8"/>
        <v>61834.213830208922</v>
      </c>
      <c r="Y25" s="22">
        <f t="shared" si="9"/>
        <v>0.1060439269940129</v>
      </c>
      <c r="Z25" s="21">
        <f t="shared" si="10"/>
        <v>583100</v>
      </c>
      <c r="AA25" s="21">
        <f t="shared" si="11"/>
        <v>2915500</v>
      </c>
    </row>
    <row r="26" spans="1:27" ht="76.5" x14ac:dyDescent="0.25">
      <c r="A26" s="49">
        <v>19</v>
      </c>
      <c r="B26" s="50" t="s">
        <v>74</v>
      </c>
      <c r="C26" s="50" t="s">
        <v>75</v>
      </c>
      <c r="D26" s="50" t="s">
        <v>36</v>
      </c>
      <c r="E26" s="51" t="s">
        <v>81</v>
      </c>
      <c r="F26" s="49" t="s">
        <v>33</v>
      </c>
      <c r="G26" s="53" t="s">
        <v>82</v>
      </c>
      <c r="H26" s="28">
        <v>200</v>
      </c>
      <c r="I26" s="28">
        <v>53000</v>
      </c>
      <c r="J26" s="28">
        <v>10070</v>
      </c>
      <c r="K26" s="12">
        <f t="shared" si="0"/>
        <v>63070</v>
      </c>
      <c r="L26" s="12">
        <f t="shared" si="1"/>
        <v>12614000</v>
      </c>
      <c r="M26" s="36">
        <v>65000</v>
      </c>
      <c r="N26" s="29">
        <v>12350</v>
      </c>
      <c r="O26" s="13">
        <f t="shared" si="2"/>
        <v>77350</v>
      </c>
      <c r="P26" s="15">
        <f t="shared" si="3"/>
        <v>15470000</v>
      </c>
      <c r="R26" s="37">
        <v>80000</v>
      </c>
      <c r="S26" s="30">
        <f t="shared" si="12"/>
        <v>15200</v>
      </c>
      <c r="T26" s="18">
        <f t="shared" si="4"/>
        <v>95200</v>
      </c>
      <c r="U26" s="19">
        <f t="shared" si="5"/>
        <v>19040000</v>
      </c>
      <c r="V26" s="20">
        <f t="shared" si="6"/>
        <v>78540</v>
      </c>
      <c r="W26" s="21">
        <f t="shared" si="7"/>
        <v>77441.430345161498</v>
      </c>
      <c r="X26" s="21">
        <f t="shared" si="8"/>
        <v>16098.021617577733</v>
      </c>
      <c r="Y26" s="22">
        <f t="shared" si="9"/>
        <v>0.20496589785558611</v>
      </c>
      <c r="Z26" s="21">
        <f t="shared" si="10"/>
        <v>78540</v>
      </c>
      <c r="AA26" s="21">
        <f t="shared" si="11"/>
        <v>15708000</v>
      </c>
    </row>
    <row r="27" spans="1:27" ht="76.5" x14ac:dyDescent="0.25">
      <c r="A27" s="49">
        <v>20</v>
      </c>
      <c r="B27" s="50" t="s">
        <v>74</v>
      </c>
      <c r="C27" s="50" t="s">
        <v>75</v>
      </c>
      <c r="D27" s="50" t="s">
        <v>36</v>
      </c>
      <c r="E27" s="51" t="s">
        <v>83</v>
      </c>
      <c r="F27" s="49" t="s">
        <v>33</v>
      </c>
      <c r="G27" s="53" t="s">
        <v>84</v>
      </c>
      <c r="H27" s="28">
        <v>5</v>
      </c>
      <c r="I27" s="28">
        <v>1300000</v>
      </c>
      <c r="J27" s="28">
        <v>247000</v>
      </c>
      <c r="K27" s="12">
        <f t="shared" si="0"/>
        <v>1547000</v>
      </c>
      <c r="L27" s="12">
        <f t="shared" si="1"/>
        <v>7735000</v>
      </c>
      <c r="M27" s="36">
        <v>1800000</v>
      </c>
      <c r="N27" s="29">
        <v>342000</v>
      </c>
      <c r="O27" s="13">
        <f t="shared" si="2"/>
        <v>2142000</v>
      </c>
      <c r="P27" s="15">
        <f t="shared" si="3"/>
        <v>10710000</v>
      </c>
      <c r="R27" s="37">
        <v>2700000</v>
      </c>
      <c r="S27" s="30">
        <f t="shared" si="12"/>
        <v>513000</v>
      </c>
      <c r="T27" s="18">
        <f t="shared" si="4"/>
        <v>3213000</v>
      </c>
      <c r="U27" s="19">
        <f t="shared" si="5"/>
        <v>16065000</v>
      </c>
      <c r="V27" s="20">
        <f t="shared" si="6"/>
        <v>2300666.6666666665</v>
      </c>
      <c r="W27" s="21">
        <f t="shared" si="7"/>
        <v>2199919.7327464065</v>
      </c>
      <c r="X27" s="21">
        <f t="shared" si="8"/>
        <v>844257.26726711274</v>
      </c>
      <c r="Y27" s="22">
        <f t="shared" si="9"/>
        <v>0.36696201127228895</v>
      </c>
      <c r="Z27" s="21">
        <f t="shared" si="10"/>
        <v>2300666.6666666665</v>
      </c>
      <c r="AA27" s="21">
        <f t="shared" si="11"/>
        <v>11503333.333333332</v>
      </c>
    </row>
    <row r="28" spans="1:27" ht="76.5" x14ac:dyDescent="0.25">
      <c r="A28" s="49">
        <v>21</v>
      </c>
      <c r="B28" s="50" t="s">
        <v>74</v>
      </c>
      <c r="C28" s="50" t="s">
        <v>75</v>
      </c>
      <c r="D28" s="50" t="s">
        <v>36</v>
      </c>
      <c r="E28" s="51" t="s">
        <v>85</v>
      </c>
      <c r="F28" s="49" t="s">
        <v>33</v>
      </c>
      <c r="G28" s="54" t="s">
        <v>86</v>
      </c>
      <c r="H28" s="28">
        <v>1</v>
      </c>
      <c r="I28" s="28">
        <v>230000</v>
      </c>
      <c r="J28" s="28">
        <v>43700</v>
      </c>
      <c r="K28" s="12">
        <f t="shared" si="0"/>
        <v>273700</v>
      </c>
      <c r="L28" s="12">
        <f t="shared" si="1"/>
        <v>273700</v>
      </c>
      <c r="M28" s="36">
        <v>350000</v>
      </c>
      <c r="N28" s="29">
        <v>66500</v>
      </c>
      <c r="O28" s="13">
        <f t="shared" si="2"/>
        <v>416500</v>
      </c>
      <c r="P28" s="15">
        <f t="shared" si="3"/>
        <v>416500</v>
      </c>
      <c r="R28" s="37">
        <v>290000</v>
      </c>
      <c r="S28" s="30">
        <f t="shared" si="12"/>
        <v>55100</v>
      </c>
      <c r="T28" s="18">
        <f t="shared" si="4"/>
        <v>345100</v>
      </c>
      <c r="U28" s="19">
        <f t="shared" si="5"/>
        <v>345100</v>
      </c>
      <c r="V28" s="20">
        <f t="shared" si="6"/>
        <v>345100</v>
      </c>
      <c r="W28" s="21">
        <f t="shared" si="7"/>
        <v>340103.88075790915</v>
      </c>
      <c r="X28" s="21">
        <f t="shared" si="8"/>
        <v>71400</v>
      </c>
      <c r="Y28" s="22">
        <f t="shared" si="9"/>
        <v>0.20689655172413793</v>
      </c>
      <c r="Z28" s="21">
        <f t="shared" si="10"/>
        <v>345100</v>
      </c>
      <c r="AA28" s="21">
        <f t="shared" si="11"/>
        <v>345100</v>
      </c>
    </row>
    <row r="29" spans="1:27" ht="76.5" x14ac:dyDescent="0.25">
      <c r="A29" s="49">
        <v>22</v>
      </c>
      <c r="B29" s="50" t="s">
        <v>74</v>
      </c>
      <c r="C29" s="50" t="s">
        <v>75</v>
      </c>
      <c r="D29" s="50" t="s">
        <v>36</v>
      </c>
      <c r="E29" s="51" t="s">
        <v>87</v>
      </c>
      <c r="F29" s="49" t="s">
        <v>33</v>
      </c>
      <c r="G29" s="55" t="s">
        <v>88</v>
      </c>
      <c r="H29" s="28">
        <v>1</v>
      </c>
      <c r="I29" s="28">
        <v>172332</v>
      </c>
      <c r="J29" s="28">
        <v>32743</v>
      </c>
      <c r="K29" s="12">
        <f t="shared" si="0"/>
        <v>205075</v>
      </c>
      <c r="L29" s="12">
        <f t="shared" si="1"/>
        <v>205075</v>
      </c>
      <c r="M29" s="36">
        <v>210000</v>
      </c>
      <c r="N29" s="29">
        <v>39900</v>
      </c>
      <c r="O29" s="13">
        <f t="shared" si="2"/>
        <v>249900</v>
      </c>
      <c r="P29" s="15">
        <f t="shared" si="3"/>
        <v>249900</v>
      </c>
      <c r="R29" s="37">
        <v>230000</v>
      </c>
      <c r="S29" s="30">
        <f t="shared" si="12"/>
        <v>43700</v>
      </c>
      <c r="T29" s="18">
        <f t="shared" si="4"/>
        <v>273700</v>
      </c>
      <c r="U29" s="19">
        <f t="shared" si="5"/>
        <v>273700</v>
      </c>
      <c r="V29" s="20">
        <f t="shared" si="6"/>
        <v>242891.66666666666</v>
      </c>
      <c r="W29" s="21">
        <f t="shared" si="7"/>
        <v>241167.02420182608</v>
      </c>
      <c r="X29" s="21">
        <f t="shared" si="8"/>
        <v>34845.160472199408</v>
      </c>
      <c r="Y29" s="22">
        <f t="shared" si="9"/>
        <v>0.14345967875472362</v>
      </c>
      <c r="Z29" s="21">
        <f t="shared" si="10"/>
        <v>242891.66666666666</v>
      </c>
      <c r="AA29" s="21">
        <f t="shared" si="11"/>
        <v>242891.66666666666</v>
      </c>
    </row>
    <row r="30" spans="1:27" ht="127.5" x14ac:dyDescent="0.25">
      <c r="A30" s="49">
        <v>23</v>
      </c>
      <c r="B30" s="50" t="s">
        <v>74</v>
      </c>
      <c r="C30" s="50" t="s">
        <v>75</v>
      </c>
      <c r="D30" s="50" t="s">
        <v>36</v>
      </c>
      <c r="E30" s="51" t="s">
        <v>89</v>
      </c>
      <c r="F30" s="49" t="s">
        <v>33</v>
      </c>
      <c r="G30" s="53" t="s">
        <v>90</v>
      </c>
      <c r="H30" s="28">
        <v>50</v>
      </c>
      <c r="I30" s="28">
        <v>148000</v>
      </c>
      <c r="J30" s="28">
        <v>28120</v>
      </c>
      <c r="K30" s="56">
        <f>SUM(I30+J30)</f>
        <v>176120</v>
      </c>
      <c r="L30" s="12">
        <f t="shared" si="1"/>
        <v>8806000</v>
      </c>
      <c r="M30" s="36">
        <v>135000</v>
      </c>
      <c r="N30" s="29">
        <v>25650</v>
      </c>
      <c r="O30" s="13">
        <f t="shared" si="2"/>
        <v>160650</v>
      </c>
      <c r="P30" s="15">
        <f t="shared" si="3"/>
        <v>8032500</v>
      </c>
      <c r="R30" s="37">
        <v>180000</v>
      </c>
      <c r="S30" s="30">
        <f t="shared" si="12"/>
        <v>34200</v>
      </c>
      <c r="T30" s="18">
        <f t="shared" si="4"/>
        <v>214200</v>
      </c>
      <c r="U30" s="19">
        <f t="shared" si="5"/>
        <v>10710000</v>
      </c>
      <c r="V30" s="20">
        <f t="shared" si="6"/>
        <v>183656.66666666666</v>
      </c>
      <c r="W30" s="21">
        <f t="shared" si="7"/>
        <v>182320.83075213621</v>
      </c>
      <c r="X30" s="21">
        <f t="shared" si="8"/>
        <v>27559.05719238842</v>
      </c>
      <c r="Y30" s="22">
        <f t="shared" si="9"/>
        <v>0.15005748330610608</v>
      </c>
      <c r="Z30" s="21">
        <f t="shared" si="10"/>
        <v>183656.66666666666</v>
      </c>
      <c r="AA30" s="21">
        <f t="shared" si="11"/>
        <v>9182833.3333333321</v>
      </c>
    </row>
    <row r="31" spans="1:27" ht="102" x14ac:dyDescent="0.25">
      <c r="A31" s="49">
        <v>24</v>
      </c>
      <c r="B31" s="50" t="s">
        <v>74</v>
      </c>
      <c r="C31" s="50" t="s">
        <v>75</v>
      </c>
      <c r="D31" s="50" t="s">
        <v>36</v>
      </c>
      <c r="E31" s="51" t="s">
        <v>91</v>
      </c>
      <c r="F31" s="49" t="s">
        <v>33</v>
      </c>
      <c r="G31" s="53" t="s">
        <v>92</v>
      </c>
      <c r="H31" s="28">
        <v>200</v>
      </c>
      <c r="I31" s="28">
        <v>21000</v>
      </c>
      <c r="J31" s="28">
        <v>3990</v>
      </c>
      <c r="K31" s="12">
        <f>SUM(I31,J31)</f>
        <v>24990</v>
      </c>
      <c r="L31" s="12">
        <f t="shared" si="1"/>
        <v>4998000</v>
      </c>
      <c r="M31" s="36">
        <v>25000</v>
      </c>
      <c r="N31" s="29">
        <v>4750</v>
      </c>
      <c r="O31" s="13">
        <f t="shared" si="2"/>
        <v>29750</v>
      </c>
      <c r="P31" s="15">
        <f t="shared" si="3"/>
        <v>5950000</v>
      </c>
      <c r="R31" s="37">
        <v>29000</v>
      </c>
      <c r="S31" s="30">
        <f t="shared" si="12"/>
        <v>5510</v>
      </c>
      <c r="T31" s="18">
        <f t="shared" si="4"/>
        <v>34510</v>
      </c>
      <c r="U31" s="19">
        <f t="shared" si="5"/>
        <v>6902000</v>
      </c>
      <c r="V31" s="20">
        <f t="shared" si="6"/>
        <v>29750</v>
      </c>
      <c r="W31" s="21">
        <f t="shared" si="7"/>
        <v>29493.935658537208</v>
      </c>
      <c r="X31" s="21">
        <f t="shared" si="8"/>
        <v>4760</v>
      </c>
      <c r="Y31" s="22">
        <f t="shared" si="9"/>
        <v>0.16</v>
      </c>
      <c r="Z31" s="21">
        <f t="shared" si="10"/>
        <v>29750</v>
      </c>
      <c r="AA31" s="21">
        <f t="shared" si="11"/>
        <v>5950000</v>
      </c>
    </row>
    <row r="32" spans="1:27" ht="165.75" x14ac:dyDescent="0.25">
      <c r="A32" s="57">
        <v>25</v>
      </c>
      <c r="B32" s="58" t="s">
        <v>93</v>
      </c>
      <c r="C32" s="58" t="s">
        <v>94</v>
      </c>
      <c r="D32" s="58" t="s">
        <v>36</v>
      </c>
      <c r="E32" s="59" t="s">
        <v>95</v>
      </c>
      <c r="F32" s="57" t="s">
        <v>33</v>
      </c>
      <c r="G32" s="60" t="s">
        <v>96</v>
      </c>
      <c r="H32" s="28">
        <v>1000</v>
      </c>
      <c r="I32" s="28">
        <v>2300</v>
      </c>
      <c r="J32" s="28">
        <v>437</v>
      </c>
      <c r="K32" s="56">
        <f>SUM(I32+J32)</f>
        <v>2737</v>
      </c>
      <c r="L32" s="12">
        <f t="shared" si="1"/>
        <v>2737000</v>
      </c>
      <c r="M32" s="36">
        <v>4000</v>
      </c>
      <c r="N32" s="29">
        <v>760</v>
      </c>
      <c r="O32" s="13">
        <f t="shared" si="2"/>
        <v>4760</v>
      </c>
      <c r="P32" s="15">
        <f t="shared" si="3"/>
        <v>4760000</v>
      </c>
      <c r="R32" s="37">
        <v>4500</v>
      </c>
      <c r="S32" s="30">
        <f t="shared" si="12"/>
        <v>855</v>
      </c>
      <c r="T32" s="18">
        <f t="shared" si="4"/>
        <v>5355</v>
      </c>
      <c r="U32" s="19">
        <f t="shared" si="5"/>
        <v>5355000</v>
      </c>
      <c r="V32" s="20">
        <f t="shared" si="6"/>
        <v>4284</v>
      </c>
      <c r="W32" s="21">
        <f t="shared" si="7"/>
        <v>4116.6796739596402</v>
      </c>
      <c r="X32" s="21">
        <f t="shared" si="8"/>
        <v>1372.3749487658247</v>
      </c>
      <c r="Y32" s="22">
        <f t="shared" si="9"/>
        <v>0.32034896096307763</v>
      </c>
      <c r="Z32" s="21">
        <f t="shared" si="10"/>
        <v>4284</v>
      </c>
      <c r="AA32" s="21">
        <f t="shared" si="11"/>
        <v>4284000</v>
      </c>
    </row>
    <row r="33" spans="1:27" ht="114.75" x14ac:dyDescent="0.25">
      <c r="A33" s="57">
        <v>26</v>
      </c>
      <c r="B33" s="58" t="s">
        <v>93</v>
      </c>
      <c r="C33" s="58" t="s">
        <v>94</v>
      </c>
      <c r="D33" s="58" t="s">
        <v>36</v>
      </c>
      <c r="E33" s="59" t="s">
        <v>97</v>
      </c>
      <c r="F33" s="57" t="s">
        <v>33</v>
      </c>
      <c r="G33" s="60" t="s">
        <v>98</v>
      </c>
      <c r="H33" s="28">
        <v>1000</v>
      </c>
      <c r="I33" s="28">
        <v>650</v>
      </c>
      <c r="J33" s="28">
        <v>124</v>
      </c>
      <c r="K33" s="12">
        <f t="shared" ref="K33:K41" si="13">SUM(I33,J33)</f>
        <v>774</v>
      </c>
      <c r="L33" s="12">
        <f t="shared" si="1"/>
        <v>774000</v>
      </c>
      <c r="M33" s="36">
        <v>1200</v>
      </c>
      <c r="N33" s="29">
        <v>228</v>
      </c>
      <c r="O33" s="13">
        <f t="shared" si="2"/>
        <v>1428</v>
      </c>
      <c r="P33" s="15">
        <f t="shared" si="3"/>
        <v>1428000</v>
      </c>
      <c r="R33" s="37">
        <v>900</v>
      </c>
      <c r="S33" s="30">
        <f t="shared" si="12"/>
        <v>171</v>
      </c>
      <c r="T33" s="18">
        <f t="shared" si="4"/>
        <v>1071</v>
      </c>
      <c r="U33" s="19">
        <f t="shared" si="5"/>
        <v>1071000</v>
      </c>
      <c r="V33" s="20">
        <f t="shared" si="6"/>
        <v>1091</v>
      </c>
      <c r="W33" s="21">
        <f t="shared" si="7"/>
        <v>1057.8389316495957</v>
      </c>
      <c r="X33" s="21">
        <f t="shared" si="8"/>
        <v>327.45839430376498</v>
      </c>
      <c r="Y33" s="22">
        <f t="shared" si="9"/>
        <v>0.3001451826798946</v>
      </c>
      <c r="Z33" s="21">
        <f t="shared" si="10"/>
        <v>1091</v>
      </c>
      <c r="AA33" s="21">
        <f t="shared" si="11"/>
        <v>1091000</v>
      </c>
    </row>
    <row r="34" spans="1:27" ht="140.25" x14ac:dyDescent="0.25">
      <c r="A34" s="61">
        <v>27</v>
      </c>
      <c r="B34" s="62" t="s">
        <v>99</v>
      </c>
      <c r="C34" s="62" t="s">
        <v>100</v>
      </c>
      <c r="D34" s="62" t="s">
        <v>56</v>
      </c>
      <c r="E34" s="63" t="s">
        <v>101</v>
      </c>
      <c r="F34" s="61" t="s">
        <v>33</v>
      </c>
      <c r="G34" s="64" t="s">
        <v>102</v>
      </c>
      <c r="H34" s="28">
        <v>4</v>
      </c>
      <c r="I34" s="65">
        <v>6300000</v>
      </c>
      <c r="J34" s="65">
        <v>1197000</v>
      </c>
      <c r="K34" s="12">
        <f t="shared" si="13"/>
        <v>7497000</v>
      </c>
      <c r="L34" s="12">
        <f t="shared" si="1"/>
        <v>29988000</v>
      </c>
      <c r="M34" s="36">
        <v>4500000</v>
      </c>
      <c r="N34" s="29">
        <v>855000</v>
      </c>
      <c r="O34" s="13">
        <f t="shared" si="2"/>
        <v>5355000</v>
      </c>
      <c r="P34" s="15">
        <f t="shared" si="3"/>
        <v>21420000</v>
      </c>
      <c r="R34" s="37">
        <v>7500000</v>
      </c>
      <c r="S34" s="30">
        <f t="shared" si="12"/>
        <v>1425000</v>
      </c>
      <c r="T34" s="18">
        <f t="shared" si="4"/>
        <v>8925000</v>
      </c>
      <c r="U34" s="19">
        <f t="shared" si="5"/>
        <v>35700000</v>
      </c>
      <c r="V34" s="20">
        <f t="shared" si="6"/>
        <v>7259000</v>
      </c>
      <c r="W34" s="21">
        <f t="shared" si="7"/>
        <v>7102617.1160950596</v>
      </c>
      <c r="X34" s="21">
        <f t="shared" si="8"/>
        <v>1796860.5955944385</v>
      </c>
      <c r="Y34" s="22">
        <f t="shared" si="9"/>
        <v>0.24753555525477869</v>
      </c>
      <c r="Z34" s="21">
        <f t="shared" si="10"/>
        <v>7259000</v>
      </c>
      <c r="AA34" s="21">
        <f t="shared" si="11"/>
        <v>29036000</v>
      </c>
    </row>
    <row r="35" spans="1:27" ht="51.75" x14ac:dyDescent="0.25">
      <c r="A35" s="66">
        <v>28</v>
      </c>
      <c r="B35" s="67" t="s">
        <v>103</v>
      </c>
      <c r="C35" s="66" t="s">
        <v>104</v>
      </c>
      <c r="D35" s="66" t="s">
        <v>56</v>
      </c>
      <c r="E35" s="66" t="s">
        <v>105</v>
      </c>
      <c r="F35" s="68" t="s">
        <v>33</v>
      </c>
      <c r="G35" s="69" t="s">
        <v>106</v>
      </c>
      <c r="H35" s="70">
        <v>2</v>
      </c>
      <c r="I35" s="12">
        <v>75000</v>
      </c>
      <c r="J35" s="12">
        <v>14250</v>
      </c>
      <c r="K35" s="12">
        <f t="shared" si="13"/>
        <v>89250</v>
      </c>
      <c r="L35" s="12">
        <f t="shared" si="1"/>
        <v>178500</v>
      </c>
      <c r="M35" s="36">
        <v>120000</v>
      </c>
      <c r="N35" s="29">
        <v>22800</v>
      </c>
      <c r="O35" s="13">
        <f t="shared" si="2"/>
        <v>142800</v>
      </c>
      <c r="P35" s="15">
        <f t="shared" si="3"/>
        <v>285600</v>
      </c>
      <c r="R35" s="37">
        <v>150000</v>
      </c>
      <c r="S35" s="30">
        <f t="shared" si="12"/>
        <v>28500</v>
      </c>
      <c r="T35" s="18">
        <f t="shared" si="4"/>
        <v>178500</v>
      </c>
      <c r="U35" s="19">
        <f t="shared" si="5"/>
        <v>357000</v>
      </c>
      <c r="V35" s="20">
        <f t="shared" si="6"/>
        <v>136850</v>
      </c>
      <c r="W35" s="21">
        <f t="shared" si="7"/>
        <v>131519.92450146179</v>
      </c>
      <c r="X35" s="21">
        <f t="shared" si="8"/>
        <v>44921.514889860962</v>
      </c>
      <c r="Y35" s="22">
        <f t="shared" si="9"/>
        <v>0.32825367109872827</v>
      </c>
      <c r="Z35" s="21">
        <f t="shared" si="10"/>
        <v>136850</v>
      </c>
      <c r="AA35" s="21">
        <f t="shared" si="11"/>
        <v>273700</v>
      </c>
    </row>
    <row r="36" spans="1:27" ht="153.75" x14ac:dyDescent="0.25">
      <c r="A36" s="66">
        <v>29</v>
      </c>
      <c r="B36" s="67" t="s">
        <v>103</v>
      </c>
      <c r="C36" s="66" t="s">
        <v>104</v>
      </c>
      <c r="D36" s="66" t="s">
        <v>107</v>
      </c>
      <c r="E36" s="68" t="s">
        <v>108</v>
      </c>
      <c r="F36" s="66" t="s">
        <v>33</v>
      </c>
      <c r="G36" s="69" t="s">
        <v>109</v>
      </c>
      <c r="H36" s="70">
        <v>130</v>
      </c>
      <c r="I36" s="70">
        <v>148000</v>
      </c>
      <c r="J36" s="70">
        <v>28120</v>
      </c>
      <c r="K36" s="12">
        <f t="shared" si="13"/>
        <v>176120</v>
      </c>
      <c r="L36" s="12">
        <f t="shared" si="1"/>
        <v>22895600</v>
      </c>
      <c r="M36" s="36">
        <v>170000</v>
      </c>
      <c r="N36" s="29">
        <v>32300</v>
      </c>
      <c r="O36" s="13">
        <f t="shared" si="2"/>
        <v>202300</v>
      </c>
      <c r="P36" s="15">
        <f t="shared" si="3"/>
        <v>26299000</v>
      </c>
      <c r="R36" s="37">
        <v>210000</v>
      </c>
      <c r="S36" s="30">
        <f t="shared" si="12"/>
        <v>39900</v>
      </c>
      <c r="T36" s="18">
        <f t="shared" si="4"/>
        <v>249900</v>
      </c>
      <c r="U36" s="19">
        <f t="shared" si="5"/>
        <v>32487000</v>
      </c>
      <c r="V36" s="20">
        <f t="shared" si="6"/>
        <v>209440</v>
      </c>
      <c r="W36" s="21">
        <f t="shared" si="7"/>
        <v>207263.87107496749</v>
      </c>
      <c r="X36" s="21">
        <f t="shared" si="8"/>
        <v>37404.636076294075</v>
      </c>
      <c r="Y36" s="22">
        <f t="shared" si="9"/>
        <v>0.17859356415342856</v>
      </c>
      <c r="Z36" s="21">
        <f t="shared" si="10"/>
        <v>209440</v>
      </c>
      <c r="AA36" s="21">
        <f t="shared" si="11"/>
        <v>27227200</v>
      </c>
    </row>
    <row r="37" spans="1:27" ht="115.5" x14ac:dyDescent="0.25">
      <c r="A37" s="66">
        <v>30</v>
      </c>
      <c r="B37" s="67" t="s">
        <v>103</v>
      </c>
      <c r="C37" s="66" t="s">
        <v>104</v>
      </c>
      <c r="D37" s="66" t="s">
        <v>56</v>
      </c>
      <c r="E37" s="66" t="s">
        <v>110</v>
      </c>
      <c r="F37" s="66" t="s">
        <v>33</v>
      </c>
      <c r="G37" s="69" t="s">
        <v>111</v>
      </c>
      <c r="H37" s="70">
        <v>130</v>
      </c>
      <c r="I37" s="28">
        <v>21000</v>
      </c>
      <c r="J37" s="28">
        <v>3990</v>
      </c>
      <c r="K37" s="12">
        <f t="shared" si="13"/>
        <v>24990</v>
      </c>
      <c r="L37" s="12">
        <f t="shared" si="1"/>
        <v>3248700</v>
      </c>
      <c r="M37" s="36">
        <v>25000</v>
      </c>
      <c r="N37" s="29">
        <v>4750</v>
      </c>
      <c r="O37" s="13">
        <f t="shared" si="2"/>
        <v>29750</v>
      </c>
      <c r="P37" s="15">
        <f t="shared" si="3"/>
        <v>3867500</v>
      </c>
      <c r="R37" s="37">
        <v>29000</v>
      </c>
      <c r="S37" s="30">
        <f t="shared" si="12"/>
        <v>5510</v>
      </c>
      <c r="T37" s="18">
        <f t="shared" si="4"/>
        <v>34510</v>
      </c>
      <c r="U37" s="19">
        <f t="shared" si="5"/>
        <v>4486300</v>
      </c>
      <c r="V37" s="20">
        <f t="shared" si="6"/>
        <v>29750</v>
      </c>
      <c r="W37" s="21">
        <f t="shared" si="7"/>
        <v>29493.935658537208</v>
      </c>
      <c r="X37" s="21">
        <f t="shared" si="8"/>
        <v>4760</v>
      </c>
      <c r="Y37" s="22">
        <f t="shared" si="9"/>
        <v>0.16</v>
      </c>
      <c r="Z37" s="21">
        <f t="shared" si="10"/>
        <v>29750</v>
      </c>
      <c r="AA37" s="21">
        <f t="shared" si="11"/>
        <v>3867500</v>
      </c>
    </row>
    <row r="38" spans="1:27" ht="51.75" x14ac:dyDescent="0.25">
      <c r="A38" s="66">
        <v>31</v>
      </c>
      <c r="B38" s="67" t="s">
        <v>103</v>
      </c>
      <c r="C38" s="66" t="s">
        <v>104</v>
      </c>
      <c r="D38" s="66" t="s">
        <v>67</v>
      </c>
      <c r="E38" s="66" t="s">
        <v>64</v>
      </c>
      <c r="F38" s="68" t="s">
        <v>112</v>
      </c>
      <c r="G38" s="69" t="s">
        <v>113</v>
      </c>
      <c r="H38" s="70">
        <v>7</v>
      </c>
      <c r="I38" s="70">
        <v>13000</v>
      </c>
      <c r="J38" s="70">
        <v>2470</v>
      </c>
      <c r="K38" s="12">
        <f t="shared" si="13"/>
        <v>15470</v>
      </c>
      <c r="L38" s="12">
        <f t="shared" si="1"/>
        <v>108290</v>
      </c>
      <c r="M38" s="36">
        <v>15000</v>
      </c>
      <c r="N38" s="29">
        <v>2850</v>
      </c>
      <c r="O38" s="13">
        <f t="shared" si="2"/>
        <v>17850</v>
      </c>
      <c r="P38" s="15">
        <f t="shared" si="3"/>
        <v>124950</v>
      </c>
      <c r="R38" s="37">
        <v>18000</v>
      </c>
      <c r="S38" s="30">
        <f t="shared" si="12"/>
        <v>3420</v>
      </c>
      <c r="T38" s="18">
        <f t="shared" si="4"/>
        <v>21420</v>
      </c>
      <c r="U38" s="19">
        <f t="shared" si="5"/>
        <v>149940</v>
      </c>
      <c r="V38" s="20">
        <f t="shared" si="6"/>
        <v>18246.666666666668</v>
      </c>
      <c r="W38" s="21">
        <f t="shared" si="7"/>
        <v>18084.895358190162</v>
      </c>
      <c r="X38" s="21">
        <f t="shared" si="8"/>
        <v>2994.7676593240608</v>
      </c>
      <c r="Y38" s="22">
        <f t="shared" si="9"/>
        <v>0.16412683554936394</v>
      </c>
      <c r="Z38" s="21">
        <f t="shared" si="10"/>
        <v>18246.666666666668</v>
      </c>
      <c r="AA38" s="21">
        <f t="shared" si="11"/>
        <v>127726.66666666667</v>
      </c>
    </row>
    <row r="39" spans="1:27" ht="51.75" x14ac:dyDescent="0.25">
      <c r="A39" s="66">
        <v>32</v>
      </c>
      <c r="B39" s="67" t="s">
        <v>103</v>
      </c>
      <c r="C39" s="66" t="s">
        <v>104</v>
      </c>
      <c r="D39" s="66" t="s">
        <v>67</v>
      </c>
      <c r="E39" s="66" t="s">
        <v>64</v>
      </c>
      <c r="F39" s="68" t="s">
        <v>114</v>
      </c>
      <c r="G39" s="69" t="s">
        <v>115</v>
      </c>
      <c r="H39" s="70">
        <v>6</v>
      </c>
      <c r="I39" s="70">
        <v>19000</v>
      </c>
      <c r="J39" s="70">
        <v>3610</v>
      </c>
      <c r="K39" s="12">
        <f t="shared" si="13"/>
        <v>22610</v>
      </c>
      <c r="L39" s="12">
        <f t="shared" si="1"/>
        <v>135660</v>
      </c>
      <c r="M39" s="36">
        <v>19500</v>
      </c>
      <c r="N39" s="29">
        <v>3705</v>
      </c>
      <c r="O39" s="13">
        <f t="shared" si="2"/>
        <v>23205</v>
      </c>
      <c r="P39" s="15">
        <f t="shared" si="3"/>
        <v>139230</v>
      </c>
      <c r="R39" s="37">
        <v>19000</v>
      </c>
      <c r="S39" s="30">
        <f t="shared" si="12"/>
        <v>3610</v>
      </c>
      <c r="T39" s="18">
        <f t="shared" si="4"/>
        <v>22610</v>
      </c>
      <c r="U39" s="19">
        <f t="shared" si="5"/>
        <v>135660</v>
      </c>
      <c r="V39" s="20">
        <f t="shared" si="6"/>
        <v>22808.333333333332</v>
      </c>
      <c r="W39" s="21">
        <f t="shared" si="7"/>
        <v>22806.618564635824</v>
      </c>
      <c r="X39" s="21">
        <f t="shared" si="8"/>
        <v>343.52341016782731</v>
      </c>
      <c r="Y39" s="22">
        <f t="shared" si="9"/>
        <v>1.506131137016415E-2</v>
      </c>
      <c r="Z39" s="21">
        <f t="shared" si="10"/>
        <v>22808.333333333332</v>
      </c>
      <c r="AA39" s="21">
        <f t="shared" si="11"/>
        <v>136850</v>
      </c>
    </row>
    <row r="40" spans="1:27" ht="51.75" x14ac:dyDescent="0.25">
      <c r="A40" s="66">
        <v>33</v>
      </c>
      <c r="B40" s="67" t="s">
        <v>103</v>
      </c>
      <c r="C40" s="66" t="s">
        <v>104</v>
      </c>
      <c r="D40" s="66" t="s">
        <v>67</v>
      </c>
      <c r="E40" s="66" t="s">
        <v>64</v>
      </c>
      <c r="F40" s="68" t="s">
        <v>83</v>
      </c>
      <c r="G40" s="69" t="s">
        <v>116</v>
      </c>
      <c r="H40" s="70">
        <v>2</v>
      </c>
      <c r="I40" s="28">
        <v>1300000</v>
      </c>
      <c r="J40" s="28">
        <v>247000</v>
      </c>
      <c r="K40" s="12">
        <f t="shared" si="13"/>
        <v>1547000</v>
      </c>
      <c r="L40" s="12">
        <f t="shared" si="1"/>
        <v>3094000</v>
      </c>
      <c r="M40" s="36">
        <v>1800000</v>
      </c>
      <c r="N40" s="29">
        <v>342000</v>
      </c>
      <c r="O40" s="13">
        <f t="shared" si="2"/>
        <v>2142000</v>
      </c>
      <c r="P40" s="15">
        <f t="shared" si="3"/>
        <v>4284000</v>
      </c>
      <c r="R40" s="37">
        <v>2700000</v>
      </c>
      <c r="S40" s="30">
        <f t="shared" si="12"/>
        <v>513000</v>
      </c>
      <c r="T40" s="18">
        <f t="shared" si="4"/>
        <v>3213000</v>
      </c>
      <c r="U40" s="19">
        <f t="shared" si="5"/>
        <v>6426000</v>
      </c>
      <c r="V40" s="20">
        <f t="shared" si="6"/>
        <v>2300666.6666666665</v>
      </c>
      <c r="W40" s="21">
        <f t="shared" si="7"/>
        <v>2199919.7327464065</v>
      </c>
      <c r="X40" s="21">
        <f t="shared" si="8"/>
        <v>844257.26726711274</v>
      </c>
      <c r="Y40" s="22">
        <f t="shared" si="9"/>
        <v>0.36696201127228895</v>
      </c>
      <c r="Z40" s="21">
        <f t="shared" si="10"/>
        <v>2300666.6666666665</v>
      </c>
      <c r="AA40" s="21">
        <f t="shared" si="11"/>
        <v>4601333.333333333</v>
      </c>
    </row>
    <row r="41" spans="1:27" ht="51.75" x14ac:dyDescent="0.25">
      <c r="A41" s="66">
        <v>34</v>
      </c>
      <c r="B41" s="67" t="s">
        <v>103</v>
      </c>
      <c r="C41" s="66" t="s">
        <v>104</v>
      </c>
      <c r="D41" s="66" t="s">
        <v>67</v>
      </c>
      <c r="E41" s="66" t="s">
        <v>64</v>
      </c>
      <c r="F41" s="68" t="s">
        <v>117</v>
      </c>
      <c r="G41" s="69" t="s">
        <v>118</v>
      </c>
      <c r="H41" s="70">
        <v>1</v>
      </c>
      <c r="I41" s="28">
        <v>132563</v>
      </c>
      <c r="J41" s="28">
        <v>25186</v>
      </c>
      <c r="K41" s="12">
        <f t="shared" si="13"/>
        <v>157749</v>
      </c>
      <c r="L41" s="12">
        <f t="shared" si="1"/>
        <v>157749</v>
      </c>
      <c r="M41" s="36">
        <v>190000</v>
      </c>
      <c r="N41" s="29">
        <v>36100</v>
      </c>
      <c r="O41" s="13">
        <f>SUM(M41+N41)</f>
        <v>226100</v>
      </c>
      <c r="P41" s="15">
        <f t="shared" si="3"/>
        <v>226100</v>
      </c>
      <c r="R41" s="37">
        <v>230000</v>
      </c>
      <c r="S41" s="30">
        <f t="shared" si="12"/>
        <v>43700</v>
      </c>
      <c r="T41" s="18">
        <f t="shared" si="4"/>
        <v>273700</v>
      </c>
      <c r="U41" s="19">
        <f t="shared" si="5"/>
        <v>273700</v>
      </c>
      <c r="V41" s="20">
        <f t="shared" si="6"/>
        <v>219183</v>
      </c>
      <c r="W41" s="21">
        <f t="shared" si="7"/>
        <v>213721.06264119738</v>
      </c>
      <c r="X41" s="21">
        <f t="shared" si="8"/>
        <v>58284.1510790026</v>
      </c>
      <c r="Y41" s="22">
        <f t="shared" si="9"/>
        <v>0.26591547281952799</v>
      </c>
      <c r="Z41" s="21">
        <f t="shared" si="10"/>
        <v>219183</v>
      </c>
      <c r="AA41" s="21">
        <f t="shared" si="11"/>
        <v>219183</v>
      </c>
    </row>
    <row r="42" spans="1:27" ht="51.75" x14ac:dyDescent="0.25">
      <c r="A42" s="66">
        <v>35</v>
      </c>
      <c r="B42" s="67" t="s">
        <v>103</v>
      </c>
      <c r="C42" s="66" t="s">
        <v>104</v>
      </c>
      <c r="D42" s="66" t="s">
        <v>67</v>
      </c>
      <c r="E42" s="66" t="s">
        <v>64</v>
      </c>
      <c r="F42" s="68" t="s">
        <v>119</v>
      </c>
      <c r="G42" s="69" t="s">
        <v>120</v>
      </c>
      <c r="H42" s="70">
        <v>1</v>
      </c>
      <c r="I42" s="28">
        <v>230000</v>
      </c>
      <c r="J42" s="28">
        <v>43700</v>
      </c>
      <c r="K42" s="56">
        <f>SUM(I42+J42)</f>
        <v>273700</v>
      </c>
      <c r="L42" s="12">
        <f t="shared" si="1"/>
        <v>273700</v>
      </c>
      <c r="M42" s="36">
        <v>250000</v>
      </c>
      <c r="N42" s="29">
        <v>47500</v>
      </c>
      <c r="O42" s="13">
        <f>SUM(N42,M42)</f>
        <v>297500</v>
      </c>
      <c r="P42" s="15">
        <f t="shared" si="3"/>
        <v>297500</v>
      </c>
      <c r="R42" s="37">
        <v>320000</v>
      </c>
      <c r="S42" s="30">
        <f t="shared" si="12"/>
        <v>60800</v>
      </c>
      <c r="T42" s="18">
        <f t="shared" si="4"/>
        <v>380800</v>
      </c>
      <c r="U42" s="19">
        <f t="shared" si="5"/>
        <v>380800</v>
      </c>
      <c r="V42" s="20">
        <f t="shared" si="6"/>
        <v>317333.33333333331</v>
      </c>
      <c r="W42" s="21">
        <f t="shared" si="7"/>
        <v>314161.45698742714</v>
      </c>
      <c r="X42" s="21">
        <f t="shared" si="8"/>
        <v>56237.205952406133</v>
      </c>
      <c r="Y42" s="22">
        <f t="shared" si="9"/>
        <v>0.17721808598447311</v>
      </c>
      <c r="Z42" s="21">
        <f t="shared" si="10"/>
        <v>317333.33333333331</v>
      </c>
      <c r="AA42" s="21">
        <f t="shared" si="11"/>
        <v>317333.33333333331</v>
      </c>
    </row>
    <row r="43" spans="1:27" ht="51.75" x14ac:dyDescent="0.25">
      <c r="A43" s="66">
        <v>36</v>
      </c>
      <c r="B43" s="67" t="s">
        <v>103</v>
      </c>
      <c r="C43" s="66" t="s">
        <v>104</v>
      </c>
      <c r="D43" s="66" t="s">
        <v>67</v>
      </c>
      <c r="E43" s="66" t="s">
        <v>64</v>
      </c>
      <c r="F43" s="68" t="s">
        <v>65</v>
      </c>
      <c r="G43" s="69" t="s">
        <v>121</v>
      </c>
      <c r="H43" s="70">
        <v>2</v>
      </c>
      <c r="I43" s="28">
        <v>46670</v>
      </c>
      <c r="J43" s="28">
        <v>8867</v>
      </c>
      <c r="K43" s="12">
        <f>SUM(I43,J43)</f>
        <v>55537</v>
      </c>
      <c r="L43" s="12">
        <f t="shared" si="1"/>
        <v>111074</v>
      </c>
      <c r="M43" s="71">
        <v>53000</v>
      </c>
      <c r="N43" s="72">
        <v>10070</v>
      </c>
      <c r="O43" s="13">
        <f>SUM(N43,M43)</f>
        <v>63070</v>
      </c>
      <c r="P43" s="15">
        <f t="shared" si="3"/>
        <v>126140</v>
      </c>
      <c r="R43" s="73">
        <v>85000</v>
      </c>
      <c r="S43" s="74">
        <f t="shared" si="12"/>
        <v>16150</v>
      </c>
      <c r="T43" s="18">
        <f t="shared" si="4"/>
        <v>101150</v>
      </c>
      <c r="U43" s="19">
        <f t="shared" si="5"/>
        <v>202300</v>
      </c>
      <c r="V43" s="20">
        <f t="shared" si="6"/>
        <v>73252.333333333328</v>
      </c>
      <c r="W43" s="21">
        <f t="shared" si="7"/>
        <v>70760.416110359278</v>
      </c>
      <c r="X43" s="21">
        <f t="shared" si="8"/>
        <v>24451.919686056001</v>
      </c>
      <c r="Y43" s="22">
        <f t="shared" si="9"/>
        <v>0.33380397010410595</v>
      </c>
      <c r="Z43" s="21">
        <f t="shared" si="10"/>
        <v>73252.333333333328</v>
      </c>
      <c r="AA43" s="21">
        <f t="shared" si="11"/>
        <v>146504.66666666666</v>
      </c>
    </row>
    <row r="44" spans="1:27" x14ac:dyDescent="0.25">
      <c r="Z44" s="93" t="s">
        <v>156</v>
      </c>
      <c r="AA44" s="94">
        <f>SUM(AA7:AA43)</f>
        <v>180345472.99333334</v>
      </c>
    </row>
    <row r="45" spans="1:27" ht="26.25" x14ac:dyDescent="0.25">
      <c r="A45" s="96"/>
      <c r="B45" s="104" t="s">
        <v>159</v>
      </c>
      <c r="C45" s="105" t="s">
        <v>158</v>
      </c>
      <c r="D45" s="96"/>
    </row>
    <row r="46" spans="1:27" ht="39" x14ac:dyDescent="0.25">
      <c r="A46" s="106" t="s">
        <v>160</v>
      </c>
      <c r="B46" s="100">
        <f>AA44</f>
        <v>180345472.99333334</v>
      </c>
      <c r="C46" s="101">
        <f>talento_Humano_!G16</f>
        <v>209144000</v>
      </c>
      <c r="D46" s="102">
        <f>+B46+C46</f>
        <v>389489472.99333334</v>
      </c>
    </row>
    <row r="47" spans="1:27" x14ac:dyDescent="0.25">
      <c r="A47" s="97" t="s">
        <v>157</v>
      </c>
      <c r="B47" s="98"/>
      <c r="C47" s="99"/>
      <c r="D47" s="103"/>
    </row>
  </sheetData>
  <mergeCells count="10">
    <mergeCell ref="V3:AA5"/>
    <mergeCell ref="A4:G4"/>
    <mergeCell ref="A47:C47"/>
    <mergeCell ref="D46:D47"/>
    <mergeCell ref="A1:S1"/>
    <mergeCell ref="A2:R2"/>
    <mergeCell ref="A3:G3"/>
    <mergeCell ref="H3:L5"/>
    <mergeCell ref="M3:Q5"/>
    <mergeCell ref="R3:U5"/>
  </mergeCells>
  <dataValidations count="1">
    <dataValidation type="whole" allowBlank="1" showInputMessage="1" showErrorMessage="1" error="Solo se aceptan valores enteros" sqref="Q7 O7:O43" xr:uid="{E09E1EB1-5B90-46A1-A575-FA808C1E5473}">
      <formula1>0</formula1>
      <formula2>1000000000000000</formula2>
    </dataValidation>
  </dataValidations>
  <pageMargins left="0.70000000000000007" right="0.70000000000000007" top="0.75" bottom="0.75" header="0.30000000000000004" footer="0.30000000000000004"/>
  <pageSetup paperSize="0" fitToWidth="0" fitToHeight="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7B26FD-287C-403F-A03C-5BF5675CD151}">
  <dimension ref="A1:G16"/>
  <sheetViews>
    <sheetView topLeftCell="A11" workbookViewId="0">
      <selection activeCell="E19" sqref="E19"/>
    </sheetView>
  </sheetViews>
  <sheetFormatPr baseColWidth="10" defaultRowHeight="14.1" x14ac:dyDescent="0.25"/>
  <cols>
    <col min="1" max="1" width="19" customWidth="1"/>
    <col min="2" max="2" width="20.42578125" customWidth="1"/>
    <col min="3" max="3" width="36.5703125" customWidth="1"/>
    <col min="4" max="4" width="21.7109375" customWidth="1"/>
    <col min="5" max="5" width="21" customWidth="1"/>
    <col min="6" max="6" width="21.7109375" customWidth="1"/>
    <col min="7" max="7" width="21" customWidth="1"/>
    <col min="8" max="8" width="11.42578125" customWidth="1"/>
  </cols>
  <sheetData>
    <row r="1" spans="1:7" ht="30" x14ac:dyDescent="0.25">
      <c r="A1" s="82" t="s">
        <v>122</v>
      </c>
      <c r="B1" s="82" t="s">
        <v>123</v>
      </c>
      <c r="C1" s="82" t="s">
        <v>124</v>
      </c>
      <c r="D1" s="82" t="s">
        <v>125</v>
      </c>
      <c r="E1" s="82" t="s">
        <v>126</v>
      </c>
      <c r="F1" s="82" t="s">
        <v>127</v>
      </c>
      <c r="G1" s="82" t="s">
        <v>128</v>
      </c>
    </row>
    <row r="2" spans="1:7" ht="135" x14ac:dyDescent="0.25">
      <c r="A2" s="90" t="s">
        <v>129</v>
      </c>
      <c r="B2" s="83" t="s">
        <v>130</v>
      </c>
      <c r="C2" s="84" t="s">
        <v>131</v>
      </c>
      <c r="D2" s="83">
        <v>1</v>
      </c>
      <c r="E2" s="84" t="s">
        <v>132</v>
      </c>
      <c r="F2" s="85">
        <v>7457000</v>
      </c>
      <c r="G2" s="85">
        <v>44742000</v>
      </c>
    </row>
    <row r="3" spans="1:7" ht="60" x14ac:dyDescent="0.25">
      <c r="A3" s="90"/>
      <c r="B3" s="83" t="s">
        <v>133</v>
      </c>
      <c r="C3" s="84" t="s">
        <v>134</v>
      </c>
      <c r="D3" s="83">
        <v>1</v>
      </c>
      <c r="E3" s="84" t="s">
        <v>135</v>
      </c>
      <c r="F3" s="85">
        <v>1989000</v>
      </c>
      <c r="G3" s="85">
        <v>11934000</v>
      </c>
    </row>
    <row r="4" spans="1:7" ht="60" x14ac:dyDescent="0.25">
      <c r="A4" s="83" t="s">
        <v>136</v>
      </c>
      <c r="B4" s="83" t="s">
        <v>137</v>
      </c>
      <c r="C4" s="84" t="s">
        <v>138</v>
      </c>
      <c r="D4" s="83">
        <v>1</v>
      </c>
      <c r="E4" s="84" t="s">
        <v>135</v>
      </c>
      <c r="F4" s="85">
        <v>5468000</v>
      </c>
      <c r="G4" s="86">
        <v>32468000</v>
      </c>
    </row>
    <row r="5" spans="1:7" ht="75" x14ac:dyDescent="0.25">
      <c r="A5" s="83"/>
      <c r="B5" s="83" t="s">
        <v>139</v>
      </c>
      <c r="C5" s="84" t="s">
        <v>140</v>
      </c>
      <c r="D5" s="83">
        <v>1</v>
      </c>
      <c r="E5" s="84" t="s">
        <v>135</v>
      </c>
      <c r="F5" s="85">
        <v>5468000</v>
      </c>
      <c r="G5" s="86">
        <v>32468000</v>
      </c>
    </row>
    <row r="6" spans="1:7" ht="89.25" x14ac:dyDescent="0.25">
      <c r="A6" s="87"/>
      <c r="B6" s="83" t="s">
        <v>141</v>
      </c>
      <c r="C6" s="88" t="s">
        <v>142</v>
      </c>
      <c r="D6" s="83" t="s">
        <v>143</v>
      </c>
      <c r="E6" s="84" t="s">
        <v>144</v>
      </c>
      <c r="F6" s="85">
        <v>96100</v>
      </c>
      <c r="G6" s="85">
        <v>384000</v>
      </c>
    </row>
    <row r="7" spans="1:7" ht="60" x14ac:dyDescent="0.25">
      <c r="A7" s="87"/>
      <c r="B7" s="83" t="s">
        <v>145</v>
      </c>
      <c r="C7" s="84" t="s">
        <v>146</v>
      </c>
      <c r="D7" s="83">
        <v>1</v>
      </c>
      <c r="E7" s="84" t="s">
        <v>135</v>
      </c>
      <c r="F7" s="85">
        <v>5468000</v>
      </c>
      <c r="G7" s="86">
        <v>32468000</v>
      </c>
    </row>
    <row r="8" spans="1:7" ht="60" x14ac:dyDescent="0.25">
      <c r="A8" s="83" t="s">
        <v>147</v>
      </c>
      <c r="B8" s="90" t="s">
        <v>137</v>
      </c>
      <c r="C8" s="91" t="s">
        <v>148</v>
      </c>
      <c r="D8" s="90">
        <v>2</v>
      </c>
      <c r="E8" s="84" t="s">
        <v>149</v>
      </c>
      <c r="F8" s="92">
        <v>5468000</v>
      </c>
      <c r="G8" s="92">
        <v>21872000</v>
      </c>
    </row>
    <row r="9" spans="1:7" ht="60" x14ac:dyDescent="0.25">
      <c r="A9" s="83" t="s">
        <v>150</v>
      </c>
      <c r="B9" s="90"/>
      <c r="C9" s="91"/>
      <c r="D9" s="90"/>
      <c r="E9" s="84" t="s">
        <v>135</v>
      </c>
      <c r="F9" s="92"/>
      <c r="G9" s="92"/>
    </row>
    <row r="10" spans="1:7" ht="15" x14ac:dyDescent="0.25">
      <c r="A10" s="87"/>
      <c r="B10" s="90"/>
      <c r="C10" s="91"/>
      <c r="D10" s="90"/>
      <c r="E10" s="89"/>
      <c r="F10" s="92"/>
      <c r="G10" s="92"/>
    </row>
    <row r="11" spans="1:7" ht="15" x14ac:dyDescent="0.25">
      <c r="A11" s="87"/>
      <c r="B11" s="90"/>
      <c r="C11" s="91"/>
      <c r="D11" s="90"/>
      <c r="E11" s="84" t="s">
        <v>151</v>
      </c>
      <c r="F11" s="92"/>
      <c r="G11" s="92"/>
    </row>
    <row r="12" spans="1:7" ht="60" x14ac:dyDescent="0.25">
      <c r="A12" s="87"/>
      <c r="B12" s="90" t="s">
        <v>152</v>
      </c>
      <c r="C12" s="91" t="s">
        <v>153</v>
      </c>
      <c r="D12" s="90">
        <v>2</v>
      </c>
      <c r="E12" s="84" t="s">
        <v>154</v>
      </c>
      <c r="F12" s="92">
        <v>5468000</v>
      </c>
      <c r="G12" s="92">
        <v>32808000</v>
      </c>
    </row>
    <row r="13" spans="1:7" ht="15" x14ac:dyDescent="0.25">
      <c r="A13" s="87"/>
      <c r="B13" s="90"/>
      <c r="C13" s="91"/>
      <c r="D13" s="90"/>
      <c r="E13" s="84"/>
      <c r="F13" s="92"/>
      <c r="G13" s="92"/>
    </row>
    <row r="14" spans="1:7" ht="60" x14ac:dyDescent="0.25">
      <c r="A14" s="87"/>
      <c r="B14" s="90"/>
      <c r="C14" s="91"/>
      <c r="D14" s="90"/>
      <c r="E14" s="84" t="s">
        <v>135</v>
      </c>
      <c r="F14" s="92"/>
      <c r="G14" s="92"/>
    </row>
    <row r="15" spans="1:7" ht="15" x14ac:dyDescent="0.25">
      <c r="A15" s="87"/>
      <c r="B15" s="90"/>
      <c r="C15" s="91"/>
      <c r="D15" s="90"/>
      <c r="E15" s="84" t="s">
        <v>155</v>
      </c>
      <c r="F15" s="92"/>
      <c r="G15" s="92"/>
    </row>
    <row r="16" spans="1:7" ht="15" x14ac:dyDescent="0.25">
      <c r="F16" s="93" t="s">
        <v>157</v>
      </c>
      <c r="G16" s="95">
        <f>SUM(G2:G15)</f>
        <v>209144000</v>
      </c>
    </row>
  </sheetData>
  <mergeCells count="11">
    <mergeCell ref="B12:B15"/>
    <mergeCell ref="C12:C15"/>
    <mergeCell ref="D12:D15"/>
    <mergeCell ref="F12:F15"/>
    <mergeCell ref="G12:G15"/>
    <mergeCell ref="A2:A3"/>
    <mergeCell ref="B8:B11"/>
    <mergeCell ref="C8:C11"/>
    <mergeCell ref="D8:D11"/>
    <mergeCell ref="F8:F11"/>
    <mergeCell ref="G8:G11"/>
  </mergeCells>
  <pageMargins left="0.70000000000000007" right="0.70000000000000007" top="0.75" bottom="0.75" header="0.30000000000000004" footer="0.30000000000000004"/>
  <pageSetup paperSize="0" fitToWidth="0" fitToHeight="0" orientation="portrait" horizontalDpi="0" verticalDpi="0" copie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Bienes_y_servicios_</vt:lpstr>
      <vt:lpstr>talento_Humano_</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Alejandro Cuevas</dc:creator>
  <cp:lastModifiedBy>Laura Andrea Cuesta Villate</cp:lastModifiedBy>
  <dcterms:created xsi:type="dcterms:W3CDTF">2024-12-16T19:20:29Z</dcterms:created>
  <dcterms:modified xsi:type="dcterms:W3CDTF">2024-12-27T19:13:05Z</dcterms:modified>
</cp:coreProperties>
</file>