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vh25\OneDrive\Escritorio\PACHO 2024\DICIEMBRE\SAMC-009\EVALUACIÓN\"/>
    </mc:Choice>
  </mc:AlternateContent>
  <xr:revisionPtr revIDLastSave="0" documentId="13_ncr:1_{7E19E1CC-C55E-4CA7-8F77-D9AB964EE264}" xr6:coauthVersionLast="47" xr6:coauthVersionMax="47" xr10:uidLastSave="{00000000-0000-0000-0000-000000000000}"/>
  <bookViews>
    <workbookView xWindow="-110" yWindow="-110" windowWidth="19420" windowHeight="10300" firstSheet="3" activeTab="3" xr2:uid="{00000000-000D-0000-FFFF-FFFF00000000}"/>
  </bookViews>
  <sheets>
    <sheet name="APOYO A LA INDUSTRIA" sheetId="8" state="hidden" r:id="rId1"/>
    <sheet name="GARANTÍA ADICIONAL" sheetId="7" state="hidden" r:id="rId2"/>
    <sheet name="MENOR PRECIO" sheetId="6" state="hidden" r:id="rId3"/>
    <sheet name="EVALUACIÓN JURIDICA" sheetId="2" r:id="rId4"/>
    <sheet name="EVALUACION FINANCIERA" sheetId="12" r:id="rId5"/>
    <sheet name="PROPONENTE 4" sheetId="5" state="hidden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12" l="1"/>
  <c r="F10" i="12"/>
  <c r="E10" i="12"/>
  <c r="D10" i="12"/>
  <c r="C10" i="12"/>
  <c r="G9" i="12"/>
  <c r="F9" i="12"/>
  <c r="E9" i="12"/>
  <c r="D9" i="12"/>
  <c r="C9" i="12"/>
  <c r="G8" i="12"/>
  <c r="F8" i="12"/>
  <c r="E8" i="12"/>
  <c r="D8" i="12"/>
  <c r="C8" i="12"/>
  <c r="B5" i="2"/>
  <c r="B9" i="6"/>
  <c r="B8" i="6"/>
  <c r="B5" i="6"/>
  <c r="B3" i="6"/>
  <c r="A3" i="6"/>
  <c r="B2" i="6"/>
  <c r="A2" i="6"/>
  <c r="B8" i="7"/>
  <c r="B7" i="7"/>
  <c r="B11" i="8"/>
  <c r="C10" i="8"/>
  <c r="B10" i="8"/>
  <c r="A10" i="8"/>
  <c r="A3" i="8"/>
  <c r="A2" i="8"/>
</calcChain>
</file>

<file path=xl/sharedStrings.xml><?xml version="1.0" encoding="utf-8"?>
<sst xmlns="http://schemas.openxmlformats.org/spreadsheetml/2006/main" count="141" uniqueCount="114">
  <si>
    <t>CONCRETO</t>
  </si>
  <si>
    <t>ACERO Y VARILLA</t>
  </si>
  <si>
    <t>NO OFRECE</t>
  </si>
  <si>
    <t>PUNTAJE A ASIGNAR</t>
  </si>
  <si>
    <t>n</t>
  </si>
  <si>
    <t>Participación (%) i</t>
  </si>
  <si>
    <t>P max</t>
  </si>
  <si>
    <t>Tx CONSORCIO CABRERA JAZDICMUT</t>
  </si>
  <si>
    <t>Tx LUIS JORGE MELO MIRANDA</t>
  </si>
  <si>
    <t>Pmax</t>
  </si>
  <si>
    <t>Tmax</t>
  </si>
  <si>
    <t>Puntuación CONSORCIO CABRERA JAZDICMUT</t>
  </si>
  <si>
    <t>Puntuación LUIS JORGE MELO MIRANDA</t>
  </si>
  <si>
    <t>Vmin</t>
  </si>
  <si>
    <t>m</t>
  </si>
  <si>
    <t>Evaluación Proponente CONSORCIO CABRERA JAZDICMUT</t>
  </si>
  <si>
    <t>Evaluación Proponente LUIS JORGE MELO MIRANDA</t>
  </si>
  <si>
    <t>ALCALDIA MUNICIPAL DE PACHO - CUNDINAMARCA
 INFORME SELECCIÓN ABREVIADA DE MENOR CUANTÍA
SAMC-009 DE 2024.</t>
  </si>
  <si>
    <t>MODALIDAD DE SELECCIÓN,</t>
  </si>
  <si>
    <t>SAMC-009 DE 2024.</t>
  </si>
  <si>
    <r>
      <rPr>
        <b/>
        <sz val="6.5"/>
        <rFont val="Arial"/>
        <charset val="134"/>
      </rPr>
      <t>OBJETO:</t>
    </r>
  </si>
  <si>
    <t>MANTENIMIENTO Y MEJORAMIENTO DE LA INFRAESTRUCTURA FISICA DE LAS INSTITUCIONES EDUCATIVAS DEPARTAMENTALES DEL MUNICIPIO DE PACHO CUNDINAMARCA.</t>
  </si>
  <si>
    <r>
      <rPr>
        <b/>
        <sz val="6.5"/>
        <rFont val="Arial"/>
        <charset val="134"/>
      </rPr>
      <t>PRESUPUESTO OFICIAL</t>
    </r>
  </si>
  <si>
    <r>
      <rPr>
        <b/>
        <sz val="6.5"/>
        <rFont val="Arial"/>
        <charset val="134"/>
      </rPr>
      <t>PRESUPUESTO OFICIAL EN SMMLV</t>
    </r>
  </si>
  <si>
    <t>VERIFICACION JURÍDICA</t>
  </si>
  <si>
    <r>
      <rPr>
        <b/>
        <sz val="6.5"/>
        <rFont val="Arial"/>
        <charset val="134"/>
      </rPr>
      <t>DOCUMENTOS</t>
    </r>
  </si>
  <si>
    <t>CONSTRUCTORA GCJ S.A.S</t>
  </si>
  <si>
    <r>
      <rPr>
        <b/>
        <sz val="6.5"/>
        <rFont val="Arial"/>
        <charset val="134"/>
      </rPr>
      <t>APORTA</t>
    </r>
  </si>
  <si>
    <r>
      <rPr>
        <b/>
        <sz val="6.5"/>
        <rFont val="Arial"/>
        <charset val="134"/>
      </rPr>
      <t>VERIFICACIÓN</t>
    </r>
  </si>
  <si>
    <r>
      <rPr>
        <b/>
        <sz val="6.5"/>
        <rFont val="Arial"/>
        <charset val="134"/>
      </rPr>
      <t>SI</t>
    </r>
  </si>
  <si>
    <r>
      <rPr>
        <b/>
        <sz val="6.5"/>
        <rFont val="Arial"/>
        <charset val="134"/>
      </rPr>
      <t>NO</t>
    </r>
  </si>
  <si>
    <t>Carta de presentación de la propuesta</t>
  </si>
  <si>
    <t>X</t>
  </si>
  <si>
    <t>CUMPLE.
Allega carta de presentación de la propuesta debidamente diligenciada y suscrita</t>
  </si>
  <si>
    <t>Fotocopia del documento de identidad</t>
  </si>
  <si>
    <t xml:space="preserve">CUMPLE                                                                                                                                                                      Allega copia cedula de ciudadania Diego Mauricio Lopez Montaña
Gerente -  Representante legal </t>
  </si>
  <si>
    <t>Certificado de Existencia y Representación Legal expedido por autoridad competente, o por la Cámara de Comercio, Matrícula Mercantil o documento equivalente</t>
  </si>
  <si>
    <t xml:space="preserve">CUMPLE.
Allega certificado de existencia y representación legal de CONSTRUCTORA GCJ S.A.S. - NIT 900202250-7 expedido el 14 de diciembre de 2024 por la Camara de Comercio de Facatativa </t>
  </si>
  <si>
    <t>Acta de autorización para presentar propuesta y suscribir el contrato</t>
  </si>
  <si>
    <t>NO APLICA</t>
  </si>
  <si>
    <t>Acreditación de documentos de personas jurídicas extranjeras sin sucursal o domicilio en Colombia</t>
  </si>
  <si>
    <t>Documento de conformación del Consorcio o Unión Temporal</t>
  </si>
  <si>
    <t>CUMPLE.
Allega Documento de conformacion del Consorcio debidamente diligenciado y suscrito</t>
  </si>
  <si>
    <t>Garantía de seriedad de la propuesta</t>
  </si>
  <si>
    <t>Certificación sobre pago de aportes al Sistema de Seguridad Social integral y Parafiscales</t>
  </si>
  <si>
    <t>CUMPLE                                                                                                                                                                                          Allega certificados de cumplimiento del pago de aportes al sistema de seguridad social integral suscritos por el representante legal Diego Mauricio Lopez Montaña</t>
  </si>
  <si>
    <t>Registro Único Tributario RUT.</t>
  </si>
  <si>
    <t>CUMPLE</t>
  </si>
  <si>
    <t>Certificado de inscripción y clasificación en el Registro Único de Proponentes – RUP</t>
  </si>
  <si>
    <t>CUMPLE
Allega CERTIFICADO DE INSCRIPCIÓN Y CLASIFICACIÓN EN EL REGISTRO DE PROPONENTES Fecha expedición: 19/12/2024 - 10:40:58
CÓDIGO DE VERIFICACIÓN bbWHkwEWrN</t>
  </si>
  <si>
    <t>Certificado de no responsabilidad fiscal</t>
  </si>
  <si>
    <t>Certificado de antecedentes disciplinarios, judiciales y medidas correctivas RNMC.</t>
  </si>
  <si>
    <t>Registro Nacional de Obras Civiles Inconclusas</t>
  </si>
  <si>
    <t>REDAM</t>
  </si>
  <si>
    <t>CUMPLE
Allega REGISTRO DE DEUDORES ALIMENTARIOS MOROSOS
Codigo de verificacion: NSGEDY3C92</t>
  </si>
  <si>
    <t>Libreta militar</t>
  </si>
  <si>
    <t>Certificado bancario</t>
  </si>
  <si>
    <t>NO CUMPLE</t>
  </si>
  <si>
    <r>
      <t xml:space="preserve">OBJETO:
</t>
    </r>
    <r>
      <rPr>
        <sz val="11"/>
        <rFont val="Arial"/>
        <charset val="134"/>
      </rPr>
      <t>"MANTENIMIENTO Y MEJORAMIENTO DE LA INFRAESTRUCTURA FISICA DE LAS INSTITUCIONES EDUCATIVAS DEPARTAMENTALES DEL MUNICIPIO DE PACHO CUNDINAMARCA."</t>
    </r>
  </si>
  <si>
    <t>PRESUPUESTO OFICIAL : $125.613.141,00 DEACUERDO AL PLAN ANUAL DE ADQUISICIONES</t>
  </si>
  <si>
    <t>PROPONENTES</t>
  </si>
  <si>
    <t>% PARTICIPACIÓN</t>
  </si>
  <si>
    <t>INDICADORES DECRETO 1082 DE 2015</t>
  </si>
  <si>
    <t>EVALUACION</t>
  </si>
  <si>
    <t>INDICE DE LIQUIDEZ</t>
  </si>
  <si>
    <t>NIVEL DE ENDEUDAMIENTO</t>
  </si>
  <si>
    <t>RAZON DE COBERTURA DE INTERESES</t>
  </si>
  <si>
    <t>RENTABILIDAD SOBRE EL PATRIMONIO</t>
  </si>
  <si>
    <t>RENTABILIDAD SOBRE EL ACTIVO</t>
  </si>
  <si>
    <t>&gt;ó = 2.40</t>
  </si>
  <si>
    <t>&lt; ó = 30 %</t>
  </si>
  <si>
    <t>&gt; ó = 3.5</t>
  </si>
  <si>
    <t>&gt; ó = 5 %</t>
  </si>
  <si>
    <t>&gt; ó = 3 %</t>
  </si>
  <si>
    <t>HABILITADO</t>
  </si>
  <si>
    <t>G&amp;C INGENIERIA SAS</t>
  </si>
  <si>
    <t>JM CONSULTORIA Y CONSTRUCCIÓN SAS</t>
  </si>
  <si>
    <t>OBSERVACIONES</t>
  </si>
  <si>
    <t>SE HACE LA EVALUACION CONFORME A LOS REQUISITOS FINANCIEROS REGISTRADOS  EN EL PLIEGO DEFINITIVO PUBLICADO EN EL SECOP vs INDICADORES PUBLICADOS EN LA CAMARA DE COMERCIO EN EL RUP RESPECTIVO.</t>
  </si>
  <si>
    <t>ALCALDÍA MUNICIPAL DE CABRERA INFORME DE EVALUACIÓN DEFINITIVO.
S.A.M.C 001 DE 2022.</t>
  </si>
  <si>
    <r>
      <rPr>
        <b/>
        <sz val="6.5"/>
        <rFont val="Arial"/>
        <charset val="134"/>
      </rPr>
      <t>MODALIDAD DE SELECCIÓN</t>
    </r>
  </si>
  <si>
    <r>
      <rPr>
        <sz val="6.5"/>
        <rFont val="Arial MT"/>
        <charset val="134"/>
      </rPr>
      <t>SELECCIÓN ABREVIADA DE MENOR CUANTÍA.</t>
    </r>
  </si>
  <si>
    <r>
      <rPr>
        <sz val="6.5"/>
        <rFont val="Arial MT"/>
        <charset val="134"/>
      </rPr>
      <t>MEJORAMIENTO DE LA VÍA TERCIARIA QUE COMUNICA DE LA VEREDA LA PLAYA A LA VEREDA CANADÁ EN EL SECTOR LA ESCUELA EN EL MUNICIPIO DE CABRERA, CUNDINAMARCA SEGÚN CONVENIO INTERADMINISTRATIVO ICCU N° 164 DE 2021.</t>
    </r>
  </si>
  <si>
    <r>
      <rPr>
        <b/>
        <sz val="6.5"/>
        <rFont val="Arial"/>
        <charset val="134"/>
      </rPr>
      <t>VERIFICACION JURÍDICA</t>
    </r>
  </si>
  <si>
    <r>
      <rPr>
        <b/>
        <sz val="6.5"/>
        <rFont val="Arial"/>
        <charset val="134"/>
      </rPr>
      <t>LUIS JORGE MELO MIRANDA</t>
    </r>
  </si>
  <si>
    <r>
      <rPr>
        <b/>
        <sz val="6.5"/>
        <rFont val="Arial"/>
        <charset val="134"/>
      </rPr>
      <t>CARTA DE PRESENTACIÓN DE LA PROPUESTA</t>
    </r>
  </si>
  <si>
    <r>
      <rPr>
        <b/>
        <sz val="6.5"/>
        <rFont val="Arial"/>
        <charset val="134"/>
      </rPr>
      <t>X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</si>
  <si>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 xml:space="preserve">FOLIOS 6 AL 8
</t>
    </r>
    <r>
      <rPr>
        <sz val="6.5"/>
        <rFont val="Arial MT"/>
        <charset val="134"/>
      </rPr>
      <t>PROPUESTA PRESENTADA POR LUIS JORGE MELO MIRANDA, IDENTIFICADO CON CÉDULA 19.282.756.</t>
    </r>
  </si>
  <si>
    <r>
      <rPr>
        <b/>
        <sz val="6.5"/>
        <rFont val="Arial"/>
        <charset val="134"/>
      </rPr>
      <t xml:space="preserve">ACREDITACIÓN DE EXISTENCIA Y REPRESENTACIÒN LEGAL.
</t>
    </r>
    <r>
      <rPr>
        <sz val="6.5"/>
        <rFont val="Arial MT"/>
        <charset val="134"/>
      </rPr>
      <t xml:space="preserve">Certificado con fecha de expedición no mayor a 30 días calendario Objeto que permita ejecutar el contrato
</t>
    </r>
    <r>
      <rPr>
        <sz val="6.5"/>
        <rFont val="Arial MT"/>
        <charset val="134"/>
      </rPr>
      <t xml:space="preserve">Duración no será inferior a la del plazo del contrato y un año más.
</t>
    </r>
    <r>
      <rPr>
        <sz val="6.5"/>
        <rFont val="Arial MT"/>
        <charset val="134"/>
      </rPr>
      <t xml:space="preserve">Que   el   representante   legal   no   tenga   rstricciones   para   contraer obligaciones  y  de  tenerlas,  cuente  con  la  respectiva  autorización  del organo social de la sociedad.
</t>
    </r>
    <r>
      <rPr>
        <sz val="6.5"/>
        <rFont val="Arial MT"/>
        <charset val="134"/>
      </rPr>
      <t>Fotocopia del documento de identificación del representante legal</t>
    </r>
  </si>
  <si>
    <r>
      <rPr>
        <sz val="6.5"/>
        <rFont val="Arial MT"/>
        <charset val="134"/>
      </rPr>
      <t>X</t>
    </r>
  </si>
  <si>
    <r>
      <rPr>
        <b/>
        <sz val="6.5"/>
        <rFont val="Arial"/>
        <charset val="134"/>
      </rPr>
      <t xml:space="preserve">CUMPLE.
</t>
    </r>
    <r>
      <rPr>
        <b/>
        <sz val="6.5"/>
        <rFont val="Arial"/>
        <charset val="134"/>
      </rPr>
      <t xml:space="preserve">LUIS  JORGE  MELO  MIRANDA:  </t>
    </r>
    <r>
      <rPr>
        <sz val="6.5"/>
        <rFont val="Arial MT"/>
        <charset val="134"/>
      </rPr>
      <t>cédula  de  ciudadanía  Nº.19.282.756,  Ingeniero  civil  identificado  con matrícula profesional Nº 25202-21849. (Folios 10 a 11)</t>
    </r>
  </si>
  <si>
    <r>
      <rPr>
        <b/>
        <sz val="6.5"/>
        <rFont val="Arial"/>
        <charset val="134"/>
      </rPr>
      <t>DOCUMENTO DE CONFORMACIÓN DEL PROPONENTE PLURAL</t>
    </r>
  </si>
  <si>
    <r>
      <rPr>
        <sz val="6.5"/>
        <rFont val="Arial MT"/>
        <charset val="134"/>
      </rPr>
      <t>N/A</t>
    </r>
  </si>
  <si>
    <r>
      <rPr>
        <b/>
        <sz val="6.5"/>
        <rFont val="Arial"/>
        <charset val="134"/>
      </rPr>
      <t>NO APLICA PARA EL TIPO DE PROPONENTE.</t>
    </r>
  </si>
  <si>
    <r>
      <rPr>
        <b/>
        <sz val="6.5"/>
        <rFont val="Arial"/>
        <charset val="134"/>
      </rPr>
      <t>CERTIFICACIÓN DE  PAGOS DE  SEGURIDAD SOCIAL  Y APORTES LEGALES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</si>
  <si>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Foios 6 al 67</t>
    </r>
  </si>
  <si>
    <r>
      <rPr>
        <b/>
        <sz val="6.5"/>
        <rFont val="Arial"/>
        <charset val="134"/>
      </rPr>
      <t>GARANTÍA DE SERIEDAD DE LA OFERTA.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</si>
  <si>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SEGUROS DEL ESTADO S.A. 37-44-101038605 (FOLIOS 17 A 19)</t>
    </r>
  </si>
  <si>
    <r>
      <rPr>
        <b/>
        <sz val="6.5"/>
        <rFont val="Arial"/>
        <charset val="134"/>
      </rPr>
      <t>REGISTRO ÚNICO DE PROPONENTES (RUP).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</si>
  <si>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RUP en firme allega en folios 93 a 262. Expide Camara de Comercio de Bogotá del 8 de febrero de 2022.</t>
    </r>
  </si>
  <si>
    <r>
      <rPr>
        <b/>
        <sz val="6.5"/>
        <rFont val="Arial"/>
        <charset val="134"/>
      </rPr>
      <t>VERIFICCIÓN    DE    ANTECEDENTES    JUDICALES,    FISCALES, DISCIPLINARIOS Y DE MEDIDAS CORRECTIVAS DEL PROPONENTE Y SU REPRESENTANTE LEGAL.</t>
    </r>
  </si>
  <si>
    <r>
      <rPr>
        <b/>
        <sz val="6.5"/>
        <rFont val="Arial"/>
        <charset val="134"/>
      </rPr>
      <t xml:space="preserve">CUMPLE.
</t>
    </r>
    <r>
      <rPr>
        <sz val="6.5"/>
        <rFont val="Arial MT"/>
        <charset val="134"/>
      </rPr>
      <t>Folios 23 a 29</t>
    </r>
  </si>
  <si>
    <r>
      <rPr>
        <b/>
        <sz val="6.5"/>
        <rFont val="Arial"/>
        <charset val="134"/>
      </rPr>
      <t>HABILITADO</t>
    </r>
  </si>
  <si>
    <t>OBJETO:</t>
  </si>
  <si>
    <t>PRESUPUESTO OFICIAL</t>
  </si>
  <si>
    <t>PRESUPUESTO OFICIAL EN SMMLV</t>
  </si>
  <si>
    <t>DOCUMENTOS</t>
  </si>
  <si>
    <t>APORTA</t>
  </si>
  <si>
    <t>VERIFICACIÓN</t>
  </si>
  <si>
    <t>SI</t>
  </si>
  <si>
    <t>NO</t>
  </si>
  <si>
    <r>
      <t>NO CUMPLE</t>
    </r>
    <r>
      <rPr>
        <sz val="9"/>
        <rFont val="Arial Narrow"/>
        <family val="2"/>
      </rPr>
      <t xml:space="preserve">
Adjunta poliza garantizando el cumplimiento de las obligaciones establecidas en el Pliego de Condiciones Definitivo, para la propuesta, y la suscripción y legalización del contrato, sin embargo el objeto del seguro hace referencia al proceso 
</t>
    </r>
    <r>
      <rPr>
        <sz val="9"/>
        <color rgb="FFFF0000"/>
        <rFont val="Arial Narrow"/>
        <family val="2"/>
      </rPr>
      <t>SAMC-005</t>
    </r>
    <r>
      <rPr>
        <sz val="9"/>
        <rFont val="Arial Narrow"/>
        <family val="2"/>
      </rPr>
      <t xml:space="preserve"> siendo lo correcto la SAMC-009</t>
    </r>
  </si>
  <si>
    <r>
      <t xml:space="preserve">NO CUMPLE
debe aportar certificación expedida por la entidad 
financiera cuya fecha </t>
    </r>
    <r>
      <rPr>
        <sz val="9"/>
        <color rgb="FFFF0000"/>
        <rFont val="Arial Narrow"/>
        <family val="2"/>
      </rPr>
      <t>no sea mayor a treinta (30) días calendarios</t>
    </r>
  </si>
  <si>
    <t xml:space="preserve">
Proyectó: JHOAN CAMILO MAYORGA GIRALDO - Contartista
Aprobó: YEISON ANDRES PRIETO VARGAS- Secretario de Gobierno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</si>
</sst>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* #,##0\ &quot;€&quot;_-;\-* #,##0\ &quot;€&quot;_-;_-* &quot;-&quot;\ &quot;€&quot;_-;_-@_-"/>
    <numFmt numFmtId="166" formatCode="_-&quot;$&quot;* #,##0_-;\-&quot;$&quot;* #,##0_-;_-&quot;$&quot;* &quot;-&quot;_-;_-@_-"/>
    <numFmt numFmtId="167" formatCode="_-* #,##0.00\ &quot;€&quot;_-;\-* #,##0.00\ &quot;€&quot;_-;_-* &quot;-&quot;??\ &quot;€&quot;_-;_-@_-"/>
    <numFmt numFmtId="168" formatCode="_(&quot;$&quot;\ * #,##0.00_);_(&quot;$&quot;\ * \(#,##0.00\);_(&quot;$&quot;\ * &quot;-&quot;??_);_(@_)"/>
    <numFmt numFmtId="169" formatCode="&quot;$&quot;\ #,##0"/>
    <numFmt numFmtId="170" formatCode="0.00_ "/>
    <numFmt numFmtId="171" formatCode="[$$-240A]\ #,##0.00"/>
    <numFmt numFmtId="172" formatCode="[$$-240A]\ #,##0"/>
  </numFmts>
  <fonts count="27">
    <font>
      <sz val="10"/>
      <color rgb="FF000000"/>
      <name val="Times New Roman"/>
      <charset val="204"/>
    </font>
    <font>
      <b/>
      <sz val="6.5"/>
      <name val="Arial"/>
      <charset val="134"/>
    </font>
    <font>
      <sz val="6.5"/>
      <name val="Arial MT"/>
      <charset val="134"/>
    </font>
    <font>
      <sz val="6.5"/>
      <color rgb="FF000000"/>
      <name val="Arial MT"/>
      <charset val="134"/>
    </font>
    <font>
      <sz val="10"/>
      <name val="Arial"/>
      <charset val="134"/>
    </font>
    <font>
      <b/>
      <sz val="18"/>
      <name val="Arial"/>
      <charset val="134"/>
    </font>
    <font>
      <b/>
      <sz val="11"/>
      <name val="Arial"/>
      <charset val="134"/>
    </font>
    <font>
      <b/>
      <sz val="12"/>
      <name val="Arial"/>
      <charset val="134"/>
    </font>
    <font>
      <b/>
      <sz val="10"/>
      <name val="Arial"/>
      <charset val="134"/>
    </font>
    <font>
      <b/>
      <i/>
      <u/>
      <sz val="12"/>
      <name val="Arial"/>
      <charset val="134"/>
    </font>
    <font>
      <b/>
      <sz val="14"/>
      <name val="Arial"/>
      <charset val="134"/>
    </font>
    <font>
      <sz val="9"/>
      <name val="Arial"/>
      <charset val="134"/>
    </font>
    <font>
      <b/>
      <sz val="9"/>
      <name val="Arial"/>
      <charset val="134"/>
    </font>
    <font>
      <b/>
      <i/>
      <u/>
      <sz val="14"/>
      <name val="Arial"/>
      <charset val="134"/>
    </font>
    <font>
      <sz val="10"/>
      <color rgb="FF000000"/>
      <name val="Times New Roman"/>
      <charset val="134"/>
    </font>
    <font>
      <sz val="14"/>
      <color rgb="FF000000"/>
      <name val="Arial Narrow"/>
      <charset val="134"/>
    </font>
    <font>
      <sz val="12"/>
      <color rgb="FF000000"/>
      <name val="Arial"/>
      <charset val="134"/>
    </font>
    <font>
      <b/>
      <sz val="12"/>
      <color rgb="FF000000"/>
      <name val="Arial"/>
      <charset val="134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sz val="11"/>
      <color theme="1"/>
      <name val="Arial"/>
      <charset val="134"/>
    </font>
    <font>
      <sz val="11"/>
      <name val="Arial"/>
      <charset val="134"/>
    </font>
    <font>
      <b/>
      <sz val="9"/>
      <name val="Arial Narrow"/>
      <family val="2"/>
    </font>
    <font>
      <sz val="9"/>
      <color rgb="FF000000"/>
      <name val="Arial Narrow"/>
      <family val="2"/>
    </font>
    <font>
      <sz val="9"/>
      <name val="Arial Narrow"/>
      <family val="2"/>
    </font>
    <font>
      <sz val="9"/>
      <color theme="0" tint="-0.34998626667073579"/>
      <name val="Arial Narrow"/>
      <family val="2"/>
    </font>
    <font>
      <sz val="9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C5D9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6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 style="medium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</borders>
  <cellStyleXfs count="18">
    <xf numFmtId="0" fontId="0" fillId="0" borderId="0"/>
    <xf numFmtId="44" fontId="14" fillId="0" borderId="0" applyFont="0" applyFill="0" applyBorder="0" applyAlignment="0" applyProtection="0"/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19" fillId="0" borderId="0" applyFont="0" applyFill="0" applyBorder="0" applyAlignment="0" applyProtection="0"/>
    <xf numFmtId="166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20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18" fillId="0" borderId="0"/>
    <xf numFmtId="0" fontId="20" fillId="0" borderId="0"/>
    <xf numFmtId="0" fontId="18" fillId="0" borderId="0"/>
    <xf numFmtId="0" fontId="19" fillId="0" borderId="0"/>
    <xf numFmtId="9" fontId="19" fillId="0" borderId="0" applyFont="0" applyFill="0" applyBorder="0" applyAlignment="0" applyProtection="0"/>
    <xf numFmtId="9" fontId="19" fillId="0" borderId="0" applyFont="0" applyFill="0" applyBorder="0" applyAlignment="0" applyProtection="0"/>
  </cellStyleXfs>
  <cellXfs count="193">
    <xf numFmtId="0" fontId="0" fillId="0" borderId="0" xfId="0" applyAlignment="1">
      <alignment horizontal="left" vertical="top"/>
    </xf>
    <xf numFmtId="0" fontId="1" fillId="0" borderId="4" xfId="0" applyFont="1" applyBorder="1" applyAlignment="1">
      <alignment horizontal="left" vertical="top" wrapText="1"/>
    </xf>
    <xf numFmtId="0" fontId="1" fillId="2" borderId="12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left" vertical="top" wrapText="1" indent="1"/>
    </xf>
    <xf numFmtId="0" fontId="1" fillId="2" borderId="14" xfId="0" applyFont="1" applyFill="1" applyBorder="1" applyAlignment="1">
      <alignment horizontal="center" vertical="top" wrapText="1"/>
    </xf>
    <xf numFmtId="0" fontId="0" fillId="2" borderId="12" xfId="0" applyFill="1" applyBorder="1" applyAlignment="1">
      <alignment horizontal="left" wrapText="1"/>
    </xf>
    <xf numFmtId="0" fontId="1" fillId="0" borderId="14" xfId="0" applyFont="1" applyBorder="1" applyAlignment="1">
      <alignment horizontal="left" vertical="center" wrapText="1" indent="2"/>
    </xf>
    <xf numFmtId="0" fontId="0" fillId="0" borderId="14" xfId="0" applyBorder="1" applyAlignment="1">
      <alignment horizontal="left" vertical="top" wrapText="1"/>
    </xf>
    <xf numFmtId="0" fontId="0" fillId="0" borderId="12" xfId="0" applyBorder="1" applyAlignment="1">
      <alignment horizontal="center" vertical="top" wrapText="1"/>
    </xf>
    <xf numFmtId="0" fontId="0" fillId="0" borderId="4" xfId="0" applyBorder="1" applyAlignment="1">
      <alignment horizontal="left" vertical="top" wrapText="1"/>
    </xf>
    <xf numFmtId="0" fontId="2" fillId="0" borderId="14" xfId="0" applyFont="1" applyBorder="1" applyAlignment="1">
      <alignment horizontal="left" vertical="center" wrapText="1" indent="2"/>
    </xf>
    <xf numFmtId="0" fontId="0" fillId="0" borderId="12" xfId="0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 indent="2"/>
    </xf>
    <xf numFmtId="0" fontId="0" fillId="0" borderId="14" xfId="0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4" borderId="0" xfId="0" applyFont="1" applyFill="1"/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7" fillId="4" borderId="20" xfId="0" applyFont="1" applyFill="1" applyBorder="1" applyAlignment="1">
      <alignment horizontal="center" vertical="center" wrapText="1"/>
    </xf>
    <xf numFmtId="0" fontId="7" fillId="5" borderId="22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5" borderId="26" xfId="0" applyFont="1" applyFill="1" applyBorder="1" applyAlignment="1">
      <alignment horizontal="center" vertical="center" wrapText="1"/>
    </xf>
    <xf numFmtId="0" fontId="9" fillId="6" borderId="22" xfId="0" applyFont="1" applyFill="1" applyBorder="1" applyAlignment="1">
      <alignment horizontal="left" vertical="center" wrapText="1"/>
    </xf>
    <xf numFmtId="10" fontId="9" fillId="6" borderId="20" xfId="0" applyNumberFormat="1" applyFont="1" applyFill="1" applyBorder="1" applyAlignment="1">
      <alignment horizontal="center" vertical="center"/>
    </xf>
    <xf numFmtId="4" fontId="9" fillId="6" borderId="30" xfId="0" applyNumberFormat="1" applyFont="1" applyFill="1" applyBorder="1" applyAlignment="1">
      <alignment horizontal="center" vertical="center"/>
    </xf>
    <xf numFmtId="10" fontId="9" fillId="6" borderId="30" xfId="2" applyNumberFormat="1" applyFont="1" applyFill="1" applyBorder="1" applyAlignment="1">
      <alignment horizontal="center" vertical="center"/>
    </xf>
    <xf numFmtId="170" fontId="9" fillId="6" borderId="30" xfId="2" applyNumberFormat="1" applyFont="1" applyFill="1" applyBorder="1" applyAlignment="1">
      <alignment horizontal="center" vertical="center"/>
    </xf>
    <xf numFmtId="10" fontId="9" fillId="6" borderId="18" xfId="2" applyNumberFormat="1" applyFont="1" applyFill="1" applyBorder="1" applyAlignment="1">
      <alignment horizontal="center" vertical="center"/>
    </xf>
    <xf numFmtId="0" fontId="11" fillId="0" borderId="31" xfId="0" applyFont="1" applyBorder="1" applyAlignment="1">
      <alignment horizontal="left" vertical="center" wrapText="1"/>
    </xf>
    <xf numFmtId="10" fontId="12" fillId="0" borderId="32" xfId="0" applyNumberFormat="1" applyFont="1" applyBorder="1" applyAlignment="1">
      <alignment horizontal="center" vertical="center"/>
    </xf>
    <xf numFmtId="4" fontId="12" fillId="0" borderId="33" xfId="0" applyNumberFormat="1" applyFont="1" applyBorder="1" applyAlignment="1">
      <alignment horizontal="center" vertical="center"/>
    </xf>
    <xf numFmtId="4" fontId="12" fillId="0" borderId="32" xfId="0" applyNumberFormat="1" applyFont="1" applyBorder="1" applyAlignment="1">
      <alignment horizontal="center" vertical="center"/>
    </xf>
    <xf numFmtId="10" fontId="12" fillId="0" borderId="31" xfId="0" applyNumberFormat="1" applyFont="1" applyBorder="1" applyAlignment="1">
      <alignment horizontal="center" vertical="center"/>
    </xf>
    <xf numFmtId="4" fontId="12" fillId="0" borderId="26" xfId="0" applyNumberFormat="1" applyFont="1" applyBorder="1" applyAlignment="1">
      <alignment horizontal="center" vertical="center"/>
    </xf>
    <xf numFmtId="4" fontId="12" fillId="0" borderId="31" xfId="0" applyNumberFormat="1" applyFont="1" applyBorder="1" applyAlignment="1">
      <alignment horizontal="center" vertical="center"/>
    </xf>
    <xf numFmtId="0" fontId="4" fillId="4" borderId="0" xfId="0" applyFont="1" applyFill="1" applyAlignment="1">
      <alignment vertical="center" wrapText="1"/>
    </xf>
    <xf numFmtId="0" fontId="4" fillId="4" borderId="0" xfId="0" applyFont="1" applyFill="1" applyAlignment="1">
      <alignment horizontal="left" vertical="center" wrapText="1"/>
    </xf>
    <xf numFmtId="0" fontId="14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/>
    </xf>
    <xf numFmtId="44" fontId="15" fillId="0" borderId="0" xfId="1" applyFont="1" applyFill="1" applyBorder="1" applyAlignment="1">
      <alignment horizontal="left" vertical="top"/>
    </xf>
    <xf numFmtId="44" fontId="15" fillId="0" borderId="0" xfId="0" applyNumberFormat="1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2" fontId="15" fillId="0" borderId="0" xfId="1" applyNumberFormat="1" applyFont="1" applyFill="1" applyBorder="1" applyAlignment="1">
      <alignment horizontal="left" vertical="top"/>
    </xf>
    <xf numFmtId="0" fontId="15" fillId="0" borderId="50" xfId="0" applyFont="1" applyBorder="1" applyAlignment="1">
      <alignment horizontal="left" vertical="top" wrapText="1"/>
    </xf>
    <xf numFmtId="0" fontId="15" fillId="0" borderId="51" xfId="1" applyNumberFormat="1" applyFont="1" applyFill="1" applyBorder="1" applyAlignment="1">
      <alignment horizontal="left" vertical="top"/>
    </xf>
    <xf numFmtId="0" fontId="15" fillId="0" borderId="50" xfId="0" applyFont="1" applyBorder="1" applyAlignment="1">
      <alignment horizontal="left" vertical="top"/>
    </xf>
    <xf numFmtId="0" fontId="15" fillId="0" borderId="51" xfId="0" applyFont="1" applyBorder="1" applyAlignment="1">
      <alignment horizontal="left" vertical="top"/>
    </xf>
    <xf numFmtId="0" fontId="15" fillId="0" borderId="52" xfId="0" applyFont="1" applyBorder="1" applyAlignment="1">
      <alignment horizontal="left" vertical="top" wrapText="1"/>
    </xf>
    <xf numFmtId="0" fontId="15" fillId="0" borderId="53" xfId="0" applyFont="1" applyBorder="1" applyAlignment="1">
      <alignment horizontal="left" vertical="top"/>
    </xf>
    <xf numFmtId="0" fontId="16" fillId="0" borderId="48" xfId="0" applyFont="1" applyBorder="1" applyAlignment="1">
      <alignment horizontal="center" vertical="top"/>
    </xf>
    <xf numFmtId="0" fontId="16" fillId="0" borderId="54" xfId="0" applyFont="1" applyBorder="1" applyAlignment="1">
      <alignment horizontal="center" vertical="top"/>
    </xf>
    <xf numFmtId="0" fontId="16" fillId="0" borderId="49" xfId="0" applyFont="1" applyBorder="1" applyAlignment="1">
      <alignment horizontal="center" vertical="top" wrapText="1"/>
    </xf>
    <xf numFmtId="0" fontId="16" fillId="0" borderId="50" xfId="0" applyFont="1" applyBorder="1" applyAlignment="1">
      <alignment horizontal="center" vertical="top"/>
    </xf>
    <xf numFmtId="9" fontId="16" fillId="0" borderId="44" xfId="1" applyNumberFormat="1" applyFont="1" applyFill="1" applyBorder="1" applyAlignment="1">
      <alignment horizontal="center" vertical="top"/>
    </xf>
    <xf numFmtId="9" fontId="16" fillId="0" borderId="51" xfId="0" applyNumberFormat="1" applyFont="1" applyBorder="1" applyAlignment="1">
      <alignment horizontal="center" vertical="top"/>
    </xf>
    <xf numFmtId="44" fontId="16" fillId="0" borderId="44" xfId="1" applyFont="1" applyFill="1" applyBorder="1" applyAlignment="1">
      <alignment horizontal="center" vertical="top"/>
    </xf>
    <xf numFmtId="0" fontId="16" fillId="0" borderId="51" xfId="0" applyFont="1" applyBorder="1" applyAlignment="1">
      <alignment horizontal="center" vertical="top"/>
    </xf>
    <xf numFmtId="0" fontId="16" fillId="0" borderId="44" xfId="0" applyFont="1" applyBorder="1" applyAlignment="1">
      <alignment horizontal="center" vertical="top"/>
    </xf>
    <xf numFmtId="49" fontId="16" fillId="0" borderId="50" xfId="0" applyNumberFormat="1" applyFont="1" applyBorder="1" applyAlignment="1">
      <alignment horizontal="center" vertical="top"/>
    </xf>
    <xf numFmtId="0" fontId="16" fillId="0" borderId="50" xfId="0" applyFont="1" applyBorder="1" applyAlignment="1">
      <alignment horizontal="center" vertical="top" wrapText="1"/>
    </xf>
    <xf numFmtId="2" fontId="16" fillId="0" borderId="44" xfId="0" applyNumberFormat="1" applyFont="1" applyBorder="1" applyAlignment="1">
      <alignment horizontal="center" vertical="top"/>
    </xf>
    <xf numFmtId="2" fontId="16" fillId="0" borderId="51" xfId="0" applyNumberFormat="1" applyFont="1" applyBorder="1" applyAlignment="1">
      <alignment horizontal="center" vertical="top"/>
    </xf>
    <xf numFmtId="2" fontId="0" fillId="0" borderId="0" xfId="0" applyNumberFormat="1" applyAlignment="1">
      <alignment horizontal="left" vertical="top"/>
    </xf>
    <xf numFmtId="0" fontId="0" fillId="0" borderId="50" xfId="0" applyBorder="1" applyAlignment="1">
      <alignment horizontal="left" vertical="top"/>
    </xf>
    <xf numFmtId="0" fontId="0" fillId="0" borderId="57" xfId="0" applyBorder="1" applyAlignment="1">
      <alignment horizontal="left" vertical="top"/>
    </xf>
    <xf numFmtId="0" fontId="0" fillId="0" borderId="58" xfId="0" applyBorder="1" applyAlignment="1">
      <alignment horizontal="left" vertical="top"/>
    </xf>
    <xf numFmtId="0" fontId="14" fillId="0" borderId="58" xfId="0" applyFont="1" applyBorder="1" applyAlignment="1">
      <alignment horizontal="left" vertical="top"/>
    </xf>
    <xf numFmtId="0" fontId="0" fillId="0" borderId="59" xfId="0" applyBorder="1" applyAlignment="1">
      <alignment horizontal="left" vertical="top"/>
    </xf>
    <xf numFmtId="0" fontId="22" fillId="0" borderId="4" xfId="0" applyFont="1" applyBorder="1" applyAlignment="1">
      <alignment horizontal="left" vertical="top" wrapText="1"/>
    </xf>
    <xf numFmtId="0" fontId="22" fillId="0" borderId="4" xfId="0" applyFont="1" applyBorder="1" applyAlignment="1">
      <alignment horizontal="left" vertical="center" wrapText="1"/>
    </xf>
    <xf numFmtId="0" fontId="22" fillId="9" borderId="14" xfId="0" applyFont="1" applyFill="1" applyBorder="1" applyAlignment="1">
      <alignment horizontal="left" vertical="top" wrapText="1" indent="1"/>
    </xf>
    <xf numFmtId="0" fontId="22" fillId="9" borderId="14" xfId="0" applyFont="1" applyFill="1" applyBorder="1" applyAlignment="1">
      <alignment horizontal="center" vertical="top" wrapText="1"/>
    </xf>
    <xf numFmtId="0" fontId="24" fillId="0" borderId="4" xfId="0" applyFont="1" applyBorder="1" applyAlignment="1">
      <alignment horizontal="left" vertical="top" wrapText="1"/>
    </xf>
    <xf numFmtId="0" fontId="22" fillId="0" borderId="1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top" wrapText="1"/>
    </xf>
    <xf numFmtId="0" fontId="24" fillId="0" borderId="4" xfId="0" applyFont="1" applyBorder="1" applyAlignment="1">
      <alignment horizontal="left" vertical="center" wrapText="1"/>
    </xf>
    <xf numFmtId="0" fontId="23" fillId="0" borderId="14" xfId="0" applyFont="1" applyBorder="1" applyAlignment="1">
      <alignment horizontal="center" vertical="top" wrapText="1"/>
    </xf>
    <xf numFmtId="0" fontId="23" fillId="0" borderId="14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top"/>
    </xf>
    <xf numFmtId="0" fontId="22" fillId="0" borderId="42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left" vertical="top" wrapText="1"/>
    </xf>
    <xf numFmtId="0" fontId="22" fillId="0" borderId="44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6" fillId="10" borderId="12" xfId="0" applyFont="1" applyFill="1" applyBorder="1" applyAlignment="1">
      <alignment horizontal="center" vertical="center" wrapText="1"/>
    </xf>
    <xf numFmtId="0" fontId="24" fillId="10" borderId="12" xfId="0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center" vertical="top"/>
    </xf>
    <xf numFmtId="0" fontId="16" fillId="0" borderId="51" xfId="0" applyFont="1" applyBorder="1" applyAlignment="1">
      <alignment horizontal="center" vertical="top"/>
    </xf>
    <xf numFmtId="1" fontId="16" fillId="0" borderId="44" xfId="1" applyNumberFormat="1" applyFont="1" applyFill="1" applyBorder="1" applyAlignment="1">
      <alignment horizontal="center" vertical="top"/>
    </xf>
    <xf numFmtId="1" fontId="16" fillId="0" borderId="51" xfId="1" applyNumberFormat="1" applyFont="1" applyFill="1" applyBorder="1" applyAlignment="1">
      <alignment horizontal="center" vertical="top"/>
    </xf>
    <xf numFmtId="9" fontId="16" fillId="0" borderId="55" xfId="0" applyNumberFormat="1" applyFont="1" applyBorder="1" applyAlignment="1">
      <alignment horizontal="center" vertical="top"/>
    </xf>
    <xf numFmtId="9" fontId="16" fillId="0" borderId="56" xfId="0" applyNumberFormat="1" applyFont="1" applyBorder="1" applyAlignment="1">
      <alignment horizontal="center" vertical="top"/>
    </xf>
    <xf numFmtId="2" fontId="17" fillId="0" borderId="55" xfId="0" applyNumberFormat="1" applyFont="1" applyBorder="1" applyAlignment="1">
      <alignment horizontal="center" vertical="center"/>
    </xf>
    <xf numFmtId="0" fontId="17" fillId="0" borderId="56" xfId="0" applyFont="1" applyBorder="1" applyAlignment="1">
      <alignment horizontal="center" vertical="center"/>
    </xf>
    <xf numFmtId="0" fontId="0" fillId="0" borderId="48" xfId="0" applyBorder="1" applyAlignment="1">
      <alignment horizontal="left" vertical="top"/>
    </xf>
    <xf numFmtId="0" fontId="0" fillId="0" borderId="49" xfId="0" applyBorder="1" applyAlignment="1">
      <alignment horizontal="left" vertical="top"/>
    </xf>
    <xf numFmtId="0" fontId="22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left" vertical="top" wrapText="1"/>
    </xf>
    <xf numFmtId="0" fontId="24" fillId="0" borderId="6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left" vertical="top" wrapText="1"/>
    </xf>
    <xf numFmtId="172" fontId="24" fillId="0" borderId="35" xfId="0" applyNumberFormat="1" applyFont="1" applyBorder="1" applyAlignment="1">
      <alignment horizontal="left" vertical="center"/>
    </xf>
    <xf numFmtId="172" fontId="24" fillId="0" borderId="36" xfId="0" applyNumberFormat="1" applyFont="1" applyBorder="1" applyAlignment="1">
      <alignment horizontal="left" vertical="center"/>
    </xf>
    <xf numFmtId="172" fontId="24" fillId="0" borderId="37" xfId="0" applyNumberFormat="1" applyFont="1" applyBorder="1" applyAlignment="1">
      <alignment horizontal="left" vertical="center"/>
    </xf>
    <xf numFmtId="2" fontId="23" fillId="0" borderId="38" xfId="0" applyNumberFormat="1" applyFont="1" applyBorder="1" applyAlignment="1">
      <alignment horizontal="left" vertical="top" shrinkToFit="1"/>
    </xf>
    <xf numFmtId="2" fontId="23" fillId="0" borderId="39" xfId="0" applyNumberFormat="1" applyFont="1" applyBorder="1" applyAlignment="1">
      <alignment horizontal="left" vertical="top" shrinkToFit="1"/>
    </xf>
    <xf numFmtId="2" fontId="23" fillId="0" borderId="40" xfId="0" applyNumberFormat="1" applyFont="1" applyBorder="1" applyAlignment="1">
      <alignment horizontal="left" vertical="top" shrinkToFit="1"/>
    </xf>
    <xf numFmtId="0" fontId="22" fillId="0" borderId="8" xfId="0" applyFont="1" applyBorder="1" applyAlignment="1">
      <alignment horizontal="center" vertical="center" wrapText="1"/>
    </xf>
    <xf numFmtId="0" fontId="22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9" borderId="5" xfId="0" applyFont="1" applyFill="1" applyBorder="1" applyAlignment="1">
      <alignment horizontal="center" vertical="center" wrapText="1"/>
    </xf>
    <xf numFmtId="0" fontId="22" fillId="9" borderId="6" xfId="0" applyFont="1" applyFill="1" applyBorder="1" applyAlignment="1">
      <alignment horizontal="center" vertical="center" wrapText="1"/>
    </xf>
    <xf numFmtId="0" fontId="22" fillId="9" borderId="7" xfId="0" applyFont="1" applyFill="1" applyBorder="1" applyAlignment="1">
      <alignment horizontal="center" vertical="center" wrapText="1"/>
    </xf>
    <xf numFmtId="0" fontId="22" fillId="9" borderId="5" xfId="0" applyFont="1" applyFill="1" applyBorder="1" applyAlignment="1">
      <alignment horizontal="left" vertical="top" wrapText="1" indent="2"/>
    </xf>
    <xf numFmtId="0" fontId="22" fillId="9" borderId="11" xfId="0" applyFont="1" applyFill="1" applyBorder="1" applyAlignment="1">
      <alignment horizontal="left" vertical="top" wrapText="1" indent="2"/>
    </xf>
    <xf numFmtId="0" fontId="22" fillId="11" borderId="45" xfId="0" applyFont="1" applyFill="1" applyBorder="1" applyAlignment="1">
      <alignment horizontal="center" vertical="center" wrapText="1"/>
    </xf>
    <xf numFmtId="0" fontId="22" fillId="11" borderId="46" xfId="0" applyFont="1" applyFill="1" applyBorder="1" applyAlignment="1">
      <alignment horizontal="center" vertical="center" wrapText="1"/>
    </xf>
    <xf numFmtId="0" fontId="22" fillId="11" borderId="47" xfId="0" applyFont="1" applyFill="1" applyBorder="1" applyAlignment="1">
      <alignment horizontal="center" vertical="center" wrapText="1"/>
    </xf>
    <xf numFmtId="0" fontId="25" fillId="0" borderId="15" xfId="0" applyFont="1" applyBorder="1" applyAlignment="1">
      <alignment horizontal="left" vertical="top" wrapText="1"/>
    </xf>
    <xf numFmtId="0" fontId="25" fillId="0" borderId="16" xfId="0" applyFont="1" applyBorder="1" applyAlignment="1">
      <alignment horizontal="left" vertical="top" wrapText="1"/>
    </xf>
    <xf numFmtId="0" fontId="25" fillId="0" borderId="17" xfId="0" applyFont="1" applyBorder="1" applyAlignment="1">
      <alignment horizontal="left" vertical="top" wrapText="1"/>
    </xf>
    <xf numFmtId="0" fontId="22" fillId="9" borderId="9" xfId="0" applyFont="1" applyFill="1" applyBorder="1" applyAlignment="1">
      <alignment horizontal="center" vertical="center" wrapText="1"/>
    </xf>
    <xf numFmtId="0" fontId="22" fillId="9" borderId="10" xfId="0" applyFont="1" applyFill="1" applyBorder="1" applyAlignment="1">
      <alignment horizontal="center" vertical="center" wrapText="1"/>
    </xf>
    <xf numFmtId="0" fontId="22" fillId="9" borderId="13" xfId="0" applyFont="1" applyFill="1" applyBorder="1" applyAlignment="1">
      <alignment horizontal="center" vertical="center" wrapText="1"/>
    </xf>
    <xf numFmtId="0" fontId="22" fillId="9" borderId="41" xfId="0" applyFont="1" applyFill="1" applyBorder="1" applyAlignment="1">
      <alignment horizontal="center" vertical="center" wrapText="1"/>
    </xf>
    <xf numFmtId="0" fontId="22" fillId="9" borderId="43" xfId="0" applyFont="1" applyFill="1" applyBorder="1" applyAlignment="1">
      <alignment horizontal="center" vertical="center" wrapText="1"/>
    </xf>
    <xf numFmtId="0" fontId="5" fillId="4" borderId="0" xfId="0" applyFont="1" applyFill="1" applyAlignment="1">
      <alignment horizontal="center" vertical="center" wrapText="1"/>
    </xf>
    <xf numFmtId="0" fontId="8" fillId="4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8" fillId="4" borderId="28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0" fontId="8" fillId="4" borderId="29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 wrapText="1"/>
    </xf>
    <xf numFmtId="17" fontId="6" fillId="5" borderId="18" xfId="0" applyNumberFormat="1" applyFont="1" applyFill="1" applyBorder="1" applyAlignment="1">
      <alignment horizontal="center" vertical="center" wrapText="1"/>
    </xf>
    <xf numFmtId="17" fontId="6" fillId="5" borderId="19" xfId="0" applyNumberFormat="1" applyFont="1" applyFill="1" applyBorder="1" applyAlignment="1">
      <alignment horizontal="center" vertical="center" wrapText="1"/>
    </xf>
    <xf numFmtId="17" fontId="6" fillId="5" borderId="34" xfId="0" applyNumberFormat="1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4" borderId="34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0" fontId="8" fillId="6" borderId="23" xfId="0" applyFont="1" applyFill="1" applyBorder="1" applyAlignment="1">
      <alignment horizontal="center" vertical="center"/>
    </xf>
    <xf numFmtId="0" fontId="7" fillId="8" borderId="28" xfId="0" applyFont="1" applyFill="1" applyBorder="1" applyAlignment="1">
      <alignment horizontal="center" vertical="center" wrapText="1"/>
    </xf>
    <xf numFmtId="0" fontId="7" fillId="8" borderId="27" xfId="0" applyFont="1" applyFill="1" applyBorder="1" applyAlignment="1">
      <alignment horizontal="center" vertical="center" wrapText="1"/>
    </xf>
    <xf numFmtId="0" fontId="7" fillId="8" borderId="2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/>
    </xf>
    <xf numFmtId="0" fontId="7" fillId="5" borderId="24" xfId="0" applyFont="1" applyFill="1" applyBorder="1" applyAlignment="1">
      <alignment horizontal="center" vertical="center"/>
    </xf>
    <xf numFmtId="0" fontId="7" fillId="5" borderId="26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27" xfId="0" applyFont="1" applyFill="1" applyBorder="1" applyAlignment="1">
      <alignment horizontal="center" vertic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171" fontId="10" fillId="7" borderId="21" xfId="0" applyNumberFormat="1" applyFont="1" applyFill="1" applyBorder="1" applyAlignment="1">
      <alignment horizontal="center" vertical="center" wrapText="1"/>
    </xf>
    <xf numFmtId="171" fontId="13" fillId="7" borderId="25" xfId="0" applyNumberFormat="1" applyFont="1" applyFill="1" applyBorder="1" applyAlignment="1">
      <alignment horizontal="center" vertical="center" wrapText="1"/>
    </xf>
    <xf numFmtId="171" fontId="10" fillId="4" borderId="21" xfId="0" applyNumberFormat="1" applyFont="1" applyFill="1" applyBorder="1" applyAlignment="1">
      <alignment horizontal="center" vertical="center" wrapText="1"/>
    </xf>
    <xf numFmtId="171" fontId="13" fillId="4" borderId="2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169" fontId="3" fillId="0" borderId="5" xfId="0" applyNumberFormat="1" applyFont="1" applyBorder="1" applyAlignment="1">
      <alignment horizontal="left" vertical="top" shrinkToFit="1"/>
    </xf>
    <xf numFmtId="169" fontId="3" fillId="0" borderId="6" xfId="0" applyNumberFormat="1" applyFont="1" applyBorder="1" applyAlignment="1">
      <alignment horizontal="left" vertical="top" shrinkToFit="1"/>
    </xf>
    <xf numFmtId="169" fontId="3" fillId="0" borderId="7" xfId="0" applyNumberFormat="1" applyFont="1" applyBorder="1" applyAlignment="1">
      <alignment horizontal="left" vertical="top" shrinkToFit="1"/>
    </xf>
    <xf numFmtId="2" fontId="3" fillId="0" borderId="5" xfId="0" applyNumberFormat="1" applyFont="1" applyBorder="1" applyAlignment="1">
      <alignment horizontal="left" vertical="top" shrinkToFit="1"/>
    </xf>
    <xf numFmtId="2" fontId="3" fillId="0" borderId="6" xfId="0" applyNumberFormat="1" applyFont="1" applyBorder="1" applyAlignment="1">
      <alignment horizontal="left" vertical="top" shrinkToFit="1"/>
    </xf>
    <xf numFmtId="2" fontId="3" fillId="0" borderId="7" xfId="0" applyNumberFormat="1" applyFont="1" applyBorder="1" applyAlignment="1">
      <alignment horizontal="left" vertical="top" shrinkToFit="1"/>
    </xf>
    <xf numFmtId="0" fontId="0" fillId="0" borderId="15" xfId="0" applyBorder="1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0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7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left" vertical="top" wrapText="1" indent="2"/>
    </xf>
    <xf numFmtId="0" fontId="1" fillId="2" borderId="11" xfId="0" applyFont="1" applyFill="1" applyBorder="1" applyAlignment="1">
      <alignment horizontal="left" vertical="top" wrapText="1" indent="2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</cellXfs>
  <cellStyles count="18">
    <cellStyle name="Millares [0] 2" xfId="3" xr:uid="{00000000-0005-0000-0000-000031000000}"/>
    <cellStyle name="Millares 2" xfId="4" xr:uid="{00000000-0005-0000-0000-000032000000}"/>
    <cellStyle name="Millares 3" xfId="5" xr:uid="{00000000-0005-0000-0000-000033000000}"/>
    <cellStyle name="Moneda" xfId="1" builtinId="4"/>
    <cellStyle name="Moneda [0] 2" xfId="6" xr:uid="{00000000-0005-0000-0000-000034000000}"/>
    <cellStyle name="Moneda [0] 3" xfId="7" xr:uid="{00000000-0005-0000-0000-000035000000}"/>
    <cellStyle name="Moneda 2" xfId="8" xr:uid="{00000000-0005-0000-0000-000036000000}"/>
    <cellStyle name="Moneda 3" xfId="9" xr:uid="{00000000-0005-0000-0000-000037000000}"/>
    <cellStyle name="Moneda 4" xfId="10" xr:uid="{00000000-0005-0000-0000-000038000000}"/>
    <cellStyle name="Moneda 5" xfId="11" xr:uid="{00000000-0005-0000-0000-000039000000}"/>
    <cellStyle name="Normal" xfId="0" builtinId="0"/>
    <cellStyle name="Normal 2" xfId="12" xr:uid="{00000000-0005-0000-0000-00003A000000}"/>
    <cellStyle name="Normal 2 2" xfId="13" xr:uid="{00000000-0005-0000-0000-00003B000000}"/>
    <cellStyle name="Normal 3" xfId="14" xr:uid="{00000000-0005-0000-0000-00003C000000}"/>
    <cellStyle name="Normal 4" xfId="15" xr:uid="{00000000-0005-0000-0000-00003D000000}"/>
    <cellStyle name="Porcentaje" xfId="2" builtinId="5"/>
    <cellStyle name="Porcentaje 2" xfId="16" xr:uid="{00000000-0005-0000-0000-00003E000000}"/>
    <cellStyle name="Porcentual 2" xfId="17" xr:uid="{00000000-0005-0000-0000-00003F000000}"/>
  </cellStyles>
  <dxfs count="0"/>
  <tableStyles count="0" defaultTableStyle="TableStyleMedium9" defaultPivotStyle="PivotStyleLight16"/>
  <colors>
    <mruColors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542925</xdr:colOff>
      <xdr:row>8</xdr:row>
      <xdr:rowOff>66675</xdr:rowOff>
    </xdr:from>
    <xdr:to>
      <xdr:col>0</xdr:col>
      <xdr:colOff>2752725</xdr:colOff>
      <xdr:row>8</xdr:row>
      <xdr:rowOff>323850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21304" t="60193" r="66611" b="36566"/>
        <a:stretch>
          <a:fillRect/>
        </a:stretch>
      </xdr:blipFill>
      <xdr:spPr>
        <a:xfrm>
          <a:off x="542925" y="2552700"/>
          <a:ext cx="2209800" cy="257175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10</xdr:row>
      <xdr:rowOff>228600</xdr:rowOff>
    </xdr:from>
    <xdr:to>
      <xdr:col>0</xdr:col>
      <xdr:colOff>2667000</xdr:colOff>
      <xdr:row>10</xdr:row>
      <xdr:rowOff>1257300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40786" t="48525" r="41139" b="39714"/>
        <a:stretch>
          <a:fillRect/>
        </a:stretch>
      </xdr:blipFill>
      <xdr:spPr>
        <a:xfrm>
          <a:off x="514350" y="3286125"/>
          <a:ext cx="2152650" cy="102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85724</xdr:colOff>
      <xdr:row>0</xdr:row>
      <xdr:rowOff>123825</xdr:rowOff>
    </xdr:from>
    <xdr:to>
      <xdr:col>1</xdr:col>
      <xdr:colOff>1857374</xdr:colOff>
      <xdr:row>0</xdr:row>
      <xdr:rowOff>2628900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l="32139" t="54729" r="26762" b="22768"/>
        <a:stretch>
          <a:fillRect/>
        </a:stretch>
      </xdr:blipFill>
      <xdr:spPr>
        <a:xfrm>
          <a:off x="85090" y="123825"/>
          <a:ext cx="4848225" cy="25050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2134772</xdr:colOff>
      <xdr:row>0</xdr:row>
      <xdr:rowOff>109026</xdr:rowOff>
    </xdr:from>
    <xdr:ext cx="1066327" cy="994849"/>
    <xdr:pic>
      <xdr:nvPicPr>
        <xdr:cNvPr id="5" name="image2.jpeg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6535" y="108585"/>
          <a:ext cx="1066800" cy="995045"/>
        </a:xfrm>
        <a:prstGeom prst="rect">
          <a:avLst/>
        </a:prstGeom>
      </xdr:spPr>
    </xdr:pic>
    <xdr:clientData/>
  </xdr:oneCellAnchor>
  <xdr:twoCellAnchor>
    <xdr:from>
      <xdr:col>0</xdr:col>
      <xdr:colOff>131885</xdr:colOff>
      <xdr:row>0</xdr:row>
      <xdr:rowOff>256442</xdr:rowOff>
    </xdr:from>
    <xdr:to>
      <xdr:col>0</xdr:col>
      <xdr:colOff>1663212</xdr:colOff>
      <xdr:row>0</xdr:row>
      <xdr:rowOff>867500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1445" y="255905"/>
          <a:ext cx="1531620" cy="611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224155</xdr:colOff>
      <xdr:row>0</xdr:row>
      <xdr:rowOff>40640</xdr:rowOff>
    </xdr:from>
    <xdr:to>
      <xdr:col>7</xdr:col>
      <xdr:colOff>1438275</xdr:colOff>
      <xdr:row>1</xdr:row>
      <xdr:rowOff>492760</xdr:rowOff>
    </xdr:to>
    <xdr:pic>
      <xdr:nvPicPr>
        <xdr:cNvPr id="2" name="image4.png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444605" y="40640"/>
          <a:ext cx="1214120" cy="1118870"/>
        </a:xfrm>
        <a:prstGeom prst="rect">
          <a:avLst/>
        </a:prstGeom>
      </xdr:spPr>
    </xdr:pic>
    <xdr:clientData/>
  </xdr:twoCellAnchor>
  <xdr:twoCellAnchor>
    <xdr:from>
      <xdr:col>0</xdr:col>
      <xdr:colOff>803275</xdr:colOff>
      <xdr:row>0</xdr:row>
      <xdr:rowOff>95885</xdr:rowOff>
    </xdr:from>
    <xdr:to>
      <xdr:col>1</xdr:col>
      <xdr:colOff>278765</xdr:colOff>
      <xdr:row>1</xdr:row>
      <xdr:rowOff>413385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803275" y="95885"/>
          <a:ext cx="2466340" cy="984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440207</xdr:colOff>
      <xdr:row>0</xdr:row>
      <xdr:rowOff>69646</xdr:rowOff>
    </xdr:from>
    <xdr:ext cx="612546" cy="563194"/>
    <xdr:pic>
      <xdr:nvPicPr>
        <xdr:cNvPr id="13" name="image2.jpeg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055" y="69215"/>
          <a:ext cx="612140" cy="563245"/>
        </a:xfrm>
        <a:prstGeom prst="rect">
          <a:avLst/>
        </a:prstGeom>
      </xdr:spPr>
    </xdr:pic>
    <xdr:clientData/>
  </xdr:oneCellAnchor>
  <xdr:oneCellAnchor>
    <xdr:from>
      <xdr:col>3</xdr:col>
      <xdr:colOff>2166365</xdr:colOff>
      <xdr:row>0</xdr:row>
      <xdr:rowOff>115896</xdr:rowOff>
    </xdr:from>
    <xdr:ext cx="645223" cy="576250"/>
    <xdr:pic>
      <xdr:nvPicPr>
        <xdr:cNvPr id="14" name="image1.jpeg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5910" y="115570"/>
          <a:ext cx="645160" cy="575945"/>
        </a:xfrm>
        <a:prstGeom prst="rect">
          <a:avLst/>
        </a:prstGeom>
      </xdr:spPr>
    </xdr:pic>
    <xdr:clientData/>
  </xdr:oneCellAnchor>
  <xdr:oneCellAnchor>
    <xdr:from>
      <xdr:col>0</xdr:col>
      <xdr:colOff>279555</xdr:colOff>
      <xdr:row>17</xdr:row>
      <xdr:rowOff>119633</xdr:rowOff>
    </xdr:from>
    <xdr:ext cx="6256908" cy="1880616"/>
    <xdr:pic>
      <xdr:nvPicPr>
        <xdr:cNvPr id="15" name="image6.png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9400" y="6577965"/>
          <a:ext cx="6256655" cy="188023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6"/>
  <sheetViews>
    <sheetView workbookViewId="0">
      <selection activeCell="F9" sqref="F9"/>
    </sheetView>
  </sheetViews>
  <sheetFormatPr baseColWidth="10" defaultColWidth="11" defaultRowHeight="13"/>
  <cols>
    <col min="1" max="1" width="54.296875" customWidth="1"/>
    <col min="2" max="2" width="31" customWidth="1"/>
    <col min="3" max="3" width="21.296875" customWidth="1"/>
  </cols>
  <sheetData>
    <row r="1" spans="1:5" ht="90.75" customHeight="1">
      <c r="A1" s="52"/>
      <c r="B1" s="53" t="s">
        <v>0</v>
      </c>
      <c r="C1" s="54" t="s">
        <v>1</v>
      </c>
    </row>
    <row r="2" spans="1:5" ht="15.5">
      <c r="A2" s="55" t="e">
        <f>+#REF!</f>
        <v>#REF!</v>
      </c>
      <c r="B2" s="56">
        <v>0.67</v>
      </c>
      <c r="C2" s="57">
        <v>0.33</v>
      </c>
    </row>
    <row r="3" spans="1:5" ht="15.5">
      <c r="A3" s="55" t="e">
        <f>+#REF!</f>
        <v>#REF!</v>
      </c>
      <c r="B3" s="58" t="s">
        <v>2</v>
      </c>
      <c r="C3" s="59" t="s">
        <v>2</v>
      </c>
    </row>
    <row r="4" spans="1:5" ht="15.5">
      <c r="A4" s="55" t="s">
        <v>3</v>
      </c>
      <c r="B4" s="60">
        <v>13.4</v>
      </c>
      <c r="C4" s="59">
        <v>6.6</v>
      </c>
    </row>
    <row r="5" spans="1:5" ht="15.5">
      <c r="A5" s="55" t="s">
        <v>4</v>
      </c>
      <c r="B5" s="89">
        <v>2</v>
      </c>
      <c r="C5" s="90"/>
    </row>
    <row r="6" spans="1:5" ht="15.5">
      <c r="A6" s="61" t="s">
        <v>5</v>
      </c>
      <c r="B6" s="56">
        <v>0.67</v>
      </c>
      <c r="C6" s="57">
        <v>0.33</v>
      </c>
    </row>
    <row r="7" spans="1:5" ht="15.5">
      <c r="A7" s="55"/>
      <c r="B7" s="60"/>
      <c r="C7" s="59"/>
    </row>
    <row r="8" spans="1:5" ht="15.5">
      <c r="A8" s="62" t="s">
        <v>6</v>
      </c>
      <c r="B8" s="91">
        <v>20</v>
      </c>
      <c r="C8" s="92"/>
    </row>
    <row r="9" spans="1:5" ht="30" customHeight="1">
      <c r="A9" s="62"/>
      <c r="B9" s="93">
        <v>1</v>
      </c>
      <c r="C9" s="94"/>
    </row>
    <row r="10" spans="1:5" ht="15.5">
      <c r="A10" s="55" t="e">
        <f>+A2</f>
        <v>#REF!</v>
      </c>
      <c r="B10" s="63">
        <f>(B6*20/100)*100</f>
        <v>13.4</v>
      </c>
      <c r="C10" s="64">
        <f>(C6*20/100)*100</f>
        <v>6.6</v>
      </c>
      <c r="E10" s="65"/>
    </row>
    <row r="11" spans="1:5" ht="109.5" customHeight="1">
      <c r="A11" s="66"/>
      <c r="B11" s="95">
        <f>+B10+C10</f>
        <v>20</v>
      </c>
      <c r="C11" s="96"/>
      <c r="D11" s="40"/>
    </row>
    <row r="12" spans="1:5">
      <c r="A12" s="67"/>
      <c r="B12" s="68"/>
      <c r="C12" s="69"/>
    </row>
    <row r="13" spans="1:5">
      <c r="A13" s="70"/>
    </row>
    <row r="14" spans="1:5">
      <c r="A14" s="70"/>
    </row>
    <row r="15" spans="1:5">
      <c r="A15" s="70"/>
    </row>
    <row r="16" spans="1:5">
      <c r="A16" s="70"/>
    </row>
  </sheetData>
  <mergeCells count="4">
    <mergeCell ref="B5:C5"/>
    <mergeCell ref="B8:C8"/>
    <mergeCell ref="B9:C9"/>
    <mergeCell ref="B11:C1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"/>
  <sheetViews>
    <sheetView workbookViewId="0">
      <selection activeCell="B20" sqref="B20"/>
    </sheetView>
  </sheetViews>
  <sheetFormatPr baseColWidth="10" defaultColWidth="11" defaultRowHeight="13"/>
  <cols>
    <col min="1" max="1" width="53.796875" customWidth="1"/>
    <col min="2" max="2" width="40.796875" customWidth="1"/>
  </cols>
  <sheetData>
    <row r="1" spans="1:2" ht="231.75" customHeight="1">
      <c r="A1" s="97"/>
      <c r="B1" s="98"/>
    </row>
    <row r="2" spans="1:2" ht="18">
      <c r="A2" s="46" t="s">
        <v>7</v>
      </c>
      <c r="B2" s="47">
        <v>30</v>
      </c>
    </row>
    <row r="3" spans="1:2" ht="18">
      <c r="A3" s="48" t="s">
        <v>8</v>
      </c>
      <c r="B3" s="49">
        <v>30</v>
      </c>
    </row>
    <row r="4" spans="1:2" ht="18">
      <c r="A4" s="48" t="s">
        <v>9</v>
      </c>
      <c r="B4" s="49">
        <v>20</v>
      </c>
    </row>
    <row r="5" spans="1:2" ht="18">
      <c r="A5" s="48" t="s">
        <v>10</v>
      </c>
      <c r="B5" s="49">
        <v>30</v>
      </c>
    </row>
    <row r="6" spans="1:2" ht="18">
      <c r="A6" s="48"/>
      <c r="B6" s="49"/>
    </row>
    <row r="7" spans="1:2" ht="46.5" customHeight="1">
      <c r="A7" s="46" t="s">
        <v>11</v>
      </c>
      <c r="B7" s="47">
        <f>30*20/30</f>
        <v>20</v>
      </c>
    </row>
    <row r="8" spans="1:2" ht="30.75" customHeight="1">
      <c r="A8" s="50" t="s">
        <v>12</v>
      </c>
      <c r="B8" s="51">
        <f>30*20/30</f>
        <v>20</v>
      </c>
    </row>
  </sheetData>
  <mergeCells count="1">
    <mergeCell ref="A1:B1"/>
  </mergeCells>
  <pageMargins left="0.7" right="0.7" top="0.75" bottom="0.75" header="0.3" footer="0.3"/>
  <pageSetup paperSize="14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"/>
  <sheetViews>
    <sheetView workbookViewId="0">
      <selection activeCell="A28" sqref="A28"/>
    </sheetView>
  </sheetViews>
  <sheetFormatPr baseColWidth="10" defaultColWidth="11" defaultRowHeight="13"/>
  <cols>
    <col min="1" max="1" width="46.796875" customWidth="1"/>
    <col min="2" max="2" width="40.796875" customWidth="1"/>
  </cols>
  <sheetData>
    <row r="1" spans="1:2" ht="90.75" customHeight="1"/>
    <row r="2" spans="1:2" ht="18">
      <c r="A2" s="41" t="e">
        <f>+#REF!</f>
        <v>#REF!</v>
      </c>
      <c r="B2" s="42" t="e">
        <f>+#REF!</f>
        <v>#REF!</v>
      </c>
    </row>
    <row r="3" spans="1:2" ht="18">
      <c r="A3" s="41" t="e">
        <f>+#REF!</f>
        <v>#REF!</v>
      </c>
      <c r="B3" s="42" t="e">
        <f>+#REF!</f>
        <v>#REF!</v>
      </c>
    </row>
    <row r="4" spans="1:2" ht="18">
      <c r="A4" s="41" t="s">
        <v>3</v>
      </c>
      <c r="B4" s="41">
        <v>60</v>
      </c>
    </row>
    <row r="5" spans="1:2" ht="18">
      <c r="A5" s="41" t="s">
        <v>13</v>
      </c>
      <c r="B5" s="43" t="e">
        <f>+B3</f>
        <v>#REF!</v>
      </c>
    </row>
    <row r="6" spans="1:2" ht="18">
      <c r="A6" s="41" t="s">
        <v>14</v>
      </c>
      <c r="B6" s="41">
        <v>2</v>
      </c>
    </row>
    <row r="7" spans="1:2" ht="18">
      <c r="A7" s="41"/>
      <c r="B7" s="41"/>
    </row>
    <row r="8" spans="1:2" ht="36">
      <c r="A8" s="44" t="s">
        <v>15</v>
      </c>
      <c r="B8" s="45" t="e">
        <f>+B4*B5/B2</f>
        <v>#REF!</v>
      </c>
    </row>
    <row r="9" spans="1:2" ht="36">
      <c r="A9" s="44" t="s">
        <v>16</v>
      </c>
      <c r="B9" s="41" t="e">
        <f>+B4*B5/B3</f>
        <v>#REF!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7"/>
  <sheetViews>
    <sheetView tabSelected="1" view="pageBreakPreview" topLeftCell="A7" zoomScale="110" zoomScaleNormal="130" zoomScaleSheetLayoutView="110" workbookViewId="0">
      <selection activeCell="B7" sqref="B7:D7"/>
    </sheetView>
  </sheetViews>
  <sheetFormatPr baseColWidth="10" defaultColWidth="9.296875" defaultRowHeight="13"/>
  <cols>
    <col min="1" max="1" width="42" customWidth="1"/>
    <col min="2" max="2" width="6.796875" customWidth="1"/>
    <col min="3" max="3" width="6.5" customWidth="1"/>
    <col min="4" max="4" width="62.69921875" customWidth="1"/>
  </cols>
  <sheetData>
    <row r="1" spans="1:4" ht="96.75" customHeight="1">
      <c r="A1" s="99" t="s">
        <v>17</v>
      </c>
      <c r="B1" s="100"/>
      <c r="C1" s="100"/>
      <c r="D1" s="101"/>
    </row>
    <row r="2" spans="1:4" ht="11.25" customHeight="1">
      <c r="A2" s="71" t="s">
        <v>18</v>
      </c>
      <c r="B2" s="102" t="s">
        <v>19</v>
      </c>
      <c r="C2" s="103"/>
      <c r="D2" s="104"/>
    </row>
    <row r="3" spans="1:4" ht="38" customHeight="1">
      <c r="A3" s="72" t="s">
        <v>103</v>
      </c>
      <c r="B3" s="102" t="s">
        <v>21</v>
      </c>
      <c r="C3" s="103"/>
      <c r="D3" s="104"/>
    </row>
    <row r="4" spans="1:4">
      <c r="A4" s="71" t="s">
        <v>104</v>
      </c>
      <c r="B4" s="105">
        <v>125613141</v>
      </c>
      <c r="C4" s="106"/>
      <c r="D4" s="107"/>
    </row>
    <row r="5" spans="1:4">
      <c r="A5" s="71" t="s">
        <v>105</v>
      </c>
      <c r="B5" s="108">
        <f>+B4/1300000</f>
        <v>96.625493076923107</v>
      </c>
      <c r="C5" s="109"/>
      <c r="D5" s="110"/>
    </row>
    <row r="6" spans="1:4" ht="21" customHeight="1">
      <c r="A6" s="111" t="s">
        <v>24</v>
      </c>
      <c r="B6" s="112"/>
      <c r="C6" s="112"/>
      <c r="D6" s="113"/>
    </row>
    <row r="7" spans="1:4" ht="15.75" customHeight="1">
      <c r="A7" s="125" t="s">
        <v>106</v>
      </c>
      <c r="B7" s="114" t="s">
        <v>26</v>
      </c>
      <c r="C7" s="115"/>
      <c r="D7" s="116"/>
    </row>
    <row r="8" spans="1:4" ht="9" customHeight="1">
      <c r="A8" s="126"/>
      <c r="B8" s="117" t="s">
        <v>107</v>
      </c>
      <c r="C8" s="118"/>
      <c r="D8" s="128" t="s">
        <v>108</v>
      </c>
    </row>
    <row r="9" spans="1:4" ht="9" customHeight="1">
      <c r="A9" s="127"/>
      <c r="B9" s="73" t="s">
        <v>109</v>
      </c>
      <c r="C9" s="74" t="s">
        <v>110</v>
      </c>
      <c r="D9" s="129"/>
    </row>
    <row r="10" spans="1:4" ht="36" customHeight="1">
      <c r="A10" s="75" t="s">
        <v>31</v>
      </c>
      <c r="B10" s="76" t="s">
        <v>32</v>
      </c>
      <c r="C10" s="76"/>
      <c r="D10" s="86" t="s">
        <v>33</v>
      </c>
    </row>
    <row r="11" spans="1:4" ht="38" customHeight="1">
      <c r="A11" s="75" t="s">
        <v>34</v>
      </c>
      <c r="B11" s="76" t="s">
        <v>32</v>
      </c>
      <c r="C11" s="76"/>
      <c r="D11" s="86" t="s">
        <v>35</v>
      </c>
    </row>
    <row r="12" spans="1:4" ht="57.5" customHeight="1">
      <c r="A12" s="77" t="s">
        <v>36</v>
      </c>
      <c r="B12" s="76" t="s">
        <v>32</v>
      </c>
      <c r="C12" s="76"/>
      <c r="D12" s="86" t="s">
        <v>37</v>
      </c>
    </row>
    <row r="13" spans="1:4" ht="23">
      <c r="A13" s="78" t="s">
        <v>38</v>
      </c>
      <c r="B13" s="76"/>
      <c r="C13" s="76" t="s">
        <v>32</v>
      </c>
      <c r="D13" s="86" t="s">
        <v>39</v>
      </c>
    </row>
    <row r="14" spans="1:4" ht="23">
      <c r="A14" s="78" t="s">
        <v>40</v>
      </c>
      <c r="B14" s="76"/>
      <c r="C14" s="79" t="s">
        <v>32</v>
      </c>
      <c r="D14" s="86" t="s">
        <v>39</v>
      </c>
    </row>
    <row r="15" spans="1:4" ht="23">
      <c r="A15" s="75" t="s">
        <v>41</v>
      </c>
      <c r="B15" s="76" t="s">
        <v>32</v>
      </c>
      <c r="C15" s="79"/>
      <c r="D15" s="86" t="s">
        <v>42</v>
      </c>
    </row>
    <row r="16" spans="1:4" ht="57.5">
      <c r="A16" s="75" t="s">
        <v>43</v>
      </c>
      <c r="B16" s="76" t="s">
        <v>32</v>
      </c>
      <c r="C16" s="79"/>
      <c r="D16" s="87" t="s">
        <v>111</v>
      </c>
    </row>
    <row r="17" spans="1:4" ht="34.5">
      <c r="A17" s="75" t="s">
        <v>44</v>
      </c>
      <c r="B17" s="76" t="s">
        <v>32</v>
      </c>
      <c r="C17" s="80"/>
      <c r="D17" s="86" t="s">
        <v>45</v>
      </c>
    </row>
    <row r="18" spans="1:4">
      <c r="A18" s="75" t="s">
        <v>46</v>
      </c>
      <c r="B18" s="76" t="s">
        <v>32</v>
      </c>
      <c r="C18" s="79"/>
      <c r="D18" s="86" t="s">
        <v>47</v>
      </c>
    </row>
    <row r="19" spans="1:4" ht="46">
      <c r="A19" s="75" t="s">
        <v>48</v>
      </c>
      <c r="B19" s="76" t="s">
        <v>32</v>
      </c>
      <c r="C19" s="79"/>
      <c r="D19" s="86" t="s">
        <v>49</v>
      </c>
    </row>
    <row r="20" spans="1:4">
      <c r="A20" s="75" t="s">
        <v>50</v>
      </c>
      <c r="B20" s="76" t="s">
        <v>32</v>
      </c>
      <c r="C20" s="81"/>
      <c r="D20" s="86" t="s">
        <v>47</v>
      </c>
    </row>
    <row r="21" spans="1:4" ht="23">
      <c r="A21" s="75" t="s">
        <v>51</v>
      </c>
      <c r="B21" s="82" t="s">
        <v>32</v>
      </c>
      <c r="C21" s="79"/>
      <c r="D21" s="86" t="s">
        <v>47</v>
      </c>
    </row>
    <row r="22" spans="1:4">
      <c r="A22" s="75" t="s">
        <v>52</v>
      </c>
      <c r="B22" s="76" t="s">
        <v>32</v>
      </c>
      <c r="C22" s="81"/>
      <c r="D22" s="86" t="s">
        <v>47</v>
      </c>
    </row>
    <row r="23" spans="1:4" ht="34.5">
      <c r="A23" s="83" t="s">
        <v>53</v>
      </c>
      <c r="B23" s="84"/>
      <c r="C23" s="84"/>
      <c r="D23" s="86" t="s">
        <v>54</v>
      </c>
    </row>
    <row r="24" spans="1:4">
      <c r="A24" s="83" t="s">
        <v>55</v>
      </c>
      <c r="B24" s="84"/>
      <c r="C24" s="84"/>
      <c r="D24" s="86" t="s">
        <v>47</v>
      </c>
    </row>
    <row r="25" spans="1:4" ht="34.5">
      <c r="A25" s="83" t="s">
        <v>56</v>
      </c>
      <c r="B25" s="84"/>
      <c r="C25" s="84"/>
      <c r="D25" s="88" t="s">
        <v>112</v>
      </c>
    </row>
    <row r="26" spans="1:4" ht="23.5" customHeight="1">
      <c r="A26" s="85" t="s">
        <v>108</v>
      </c>
      <c r="B26" s="119" t="s">
        <v>57</v>
      </c>
      <c r="C26" s="120"/>
      <c r="D26" s="121"/>
    </row>
    <row r="27" spans="1:4" ht="81" customHeight="1">
      <c r="A27" s="122" t="s">
        <v>113</v>
      </c>
      <c r="B27" s="123"/>
      <c r="C27" s="123"/>
      <c r="D27" s="124"/>
    </row>
  </sheetData>
  <mergeCells count="12">
    <mergeCell ref="A6:D6"/>
    <mergeCell ref="B7:D7"/>
    <mergeCell ref="B8:C8"/>
    <mergeCell ref="B26:D26"/>
    <mergeCell ref="A27:D27"/>
    <mergeCell ref="A7:A9"/>
    <mergeCell ref="D8:D9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6"/>
  <sheetViews>
    <sheetView zoomScale="70" zoomScaleNormal="70" workbookViewId="0">
      <selection sqref="A1:I2"/>
    </sheetView>
  </sheetViews>
  <sheetFormatPr baseColWidth="10" defaultColWidth="13.296875" defaultRowHeight="12.5"/>
  <cols>
    <col min="1" max="1" width="52.296875" style="16" customWidth="1"/>
    <col min="2" max="2" width="23.296875" style="17" customWidth="1"/>
    <col min="3" max="3" width="23.69921875" style="17" customWidth="1"/>
    <col min="4" max="4" width="26" style="18" customWidth="1"/>
    <col min="5" max="7" width="23.69921875" style="17" customWidth="1"/>
    <col min="8" max="8" width="27.69921875" style="17" customWidth="1"/>
    <col min="9" max="9" width="25.796875" style="17" customWidth="1"/>
    <col min="10" max="10" width="5.796875" style="17" customWidth="1"/>
    <col min="11" max="11" width="13.296875" style="17" customWidth="1"/>
    <col min="12" max="12" width="32.69921875" style="16" customWidth="1"/>
    <col min="13" max="13" width="13.296875" style="16" customWidth="1"/>
    <col min="14" max="16384" width="13.296875" style="16"/>
  </cols>
  <sheetData>
    <row r="1" spans="1:13" ht="52.5" customHeight="1">
      <c r="A1" s="130" t="s">
        <v>17</v>
      </c>
      <c r="B1" s="130"/>
      <c r="C1" s="130"/>
      <c r="D1" s="130"/>
      <c r="E1" s="130"/>
      <c r="F1" s="130"/>
      <c r="G1" s="130"/>
      <c r="H1" s="130"/>
      <c r="I1" s="130"/>
      <c r="J1" s="38"/>
      <c r="K1" s="39"/>
    </row>
    <row r="2" spans="1:13" ht="50.25" customHeight="1">
      <c r="A2" s="130"/>
      <c r="B2" s="130"/>
      <c r="C2" s="130"/>
      <c r="D2" s="130"/>
      <c r="E2" s="130"/>
      <c r="F2" s="130"/>
      <c r="G2" s="130"/>
      <c r="H2" s="130"/>
      <c r="I2" s="130"/>
    </row>
    <row r="3" spans="1:13" ht="66" customHeight="1">
      <c r="A3" s="138" t="s">
        <v>58</v>
      </c>
      <c r="B3" s="139"/>
      <c r="C3" s="139"/>
      <c r="D3" s="139"/>
      <c r="E3" s="139"/>
      <c r="F3" s="139"/>
      <c r="G3" s="139"/>
      <c r="H3" s="139"/>
      <c r="I3" s="140"/>
    </row>
    <row r="4" spans="1:13" ht="16.5" customHeight="1">
      <c r="A4" s="141" t="s">
        <v>59</v>
      </c>
      <c r="B4" s="142"/>
      <c r="C4" s="142"/>
      <c r="D4" s="142"/>
      <c r="E4" s="142"/>
      <c r="F4" s="142"/>
      <c r="G4" s="142"/>
      <c r="H4" s="142"/>
      <c r="I4" s="143"/>
    </row>
    <row r="5" spans="1:13" ht="13">
      <c r="A5" s="149" t="s">
        <v>60</v>
      </c>
      <c r="B5" s="152" t="s">
        <v>61</v>
      </c>
      <c r="C5" s="144" t="s">
        <v>62</v>
      </c>
      <c r="D5" s="145"/>
      <c r="E5" s="145"/>
      <c r="F5" s="145"/>
      <c r="G5" s="145"/>
      <c r="H5" s="155" t="s">
        <v>63</v>
      </c>
      <c r="I5" s="155"/>
    </row>
    <row r="6" spans="1:13" ht="49.5" customHeight="1">
      <c r="A6" s="150"/>
      <c r="B6" s="153"/>
      <c r="C6" s="20" t="s">
        <v>64</v>
      </c>
      <c r="D6" s="21" t="s">
        <v>65</v>
      </c>
      <c r="E6" s="20" t="s">
        <v>66</v>
      </c>
      <c r="F6" s="21" t="s">
        <v>67</v>
      </c>
      <c r="G6" s="19" t="s">
        <v>68</v>
      </c>
      <c r="H6" s="156"/>
      <c r="I6" s="156"/>
    </row>
    <row r="7" spans="1:13" ht="45.75" customHeight="1">
      <c r="A7" s="151"/>
      <c r="B7" s="154"/>
      <c r="C7" s="22" t="s">
        <v>69</v>
      </c>
      <c r="D7" s="23" t="s">
        <v>70</v>
      </c>
      <c r="E7" s="22" t="s">
        <v>71</v>
      </c>
      <c r="F7" s="22" t="s">
        <v>72</v>
      </c>
      <c r="G7" s="24" t="s">
        <v>73</v>
      </c>
      <c r="H7" s="157"/>
      <c r="I7" s="157"/>
    </row>
    <row r="8" spans="1:13" ht="30" customHeight="1">
      <c r="A8" s="25" t="s">
        <v>26</v>
      </c>
      <c r="B8" s="26">
        <v>1</v>
      </c>
      <c r="C8" s="27">
        <f t="shared" ref="C8:G8" si="0">+C9+C10</f>
        <v>8.8849999999999998</v>
      </c>
      <c r="D8" s="28">
        <f t="shared" si="0"/>
        <v>0.126</v>
      </c>
      <c r="E8" s="29">
        <f>E9+E10</f>
        <v>60.550559999999997</v>
      </c>
      <c r="F8" s="28">
        <f t="shared" si="0"/>
        <v>0.46200000000000002</v>
      </c>
      <c r="G8" s="30">
        <f t="shared" si="0"/>
        <v>0.56299999999999994</v>
      </c>
      <c r="H8" s="158" t="s">
        <v>74</v>
      </c>
      <c r="I8" s="160"/>
    </row>
    <row r="9" spans="1:13" ht="26.25" customHeight="1">
      <c r="A9" s="31" t="s">
        <v>75</v>
      </c>
      <c r="B9" s="32">
        <v>0.9</v>
      </c>
      <c r="C9" s="33">
        <f>9.01*B9</f>
        <v>8.109</v>
      </c>
      <c r="D9" s="34">
        <f>0.11*B9</f>
        <v>9.9000000000000005E-2</v>
      </c>
      <c r="E9" s="34">
        <f>23.9*B9</f>
        <v>21.51</v>
      </c>
      <c r="F9" s="34">
        <f>0.44*B9</f>
        <v>0.39600000000000002</v>
      </c>
      <c r="G9" s="34">
        <f>0.59*B9</f>
        <v>0.53100000000000003</v>
      </c>
      <c r="H9" s="159"/>
      <c r="I9" s="161"/>
    </row>
    <row r="10" spans="1:13" ht="16.5" customHeight="1">
      <c r="A10" s="31" t="s">
        <v>76</v>
      </c>
      <c r="B10" s="35">
        <v>0.1</v>
      </c>
      <c r="C10" s="36">
        <f>7.76*B10</f>
        <v>0.77600000000000002</v>
      </c>
      <c r="D10" s="37">
        <f>0.27*B10</f>
        <v>2.7E-2</v>
      </c>
      <c r="E10" s="37">
        <f>50.31*C10</f>
        <v>39.040559999999999</v>
      </c>
      <c r="F10" s="37">
        <f>0.66*B10</f>
        <v>6.6000000000000003E-2</v>
      </c>
      <c r="G10" s="37">
        <f>0.32*B10</f>
        <v>3.2000000000000001E-2</v>
      </c>
      <c r="H10" s="159"/>
      <c r="I10" s="161"/>
    </row>
    <row r="11" spans="1:13" s="17" customFormat="1" ht="12.75" customHeight="1">
      <c r="A11" s="146" t="s">
        <v>77</v>
      </c>
      <c r="B11" s="147"/>
      <c r="C11" s="147"/>
      <c r="D11" s="147"/>
      <c r="E11" s="147"/>
      <c r="F11" s="147"/>
      <c r="G11" s="147"/>
      <c r="H11" s="147"/>
      <c r="I11" s="148"/>
      <c r="L11" s="16"/>
      <c r="M11" s="16"/>
    </row>
    <row r="12" spans="1:13" ht="51" customHeight="1">
      <c r="A12" s="131" t="s">
        <v>78</v>
      </c>
      <c r="B12" s="132"/>
      <c r="C12" s="132"/>
      <c r="D12" s="132"/>
      <c r="E12" s="132"/>
      <c r="F12" s="132"/>
      <c r="G12" s="132"/>
      <c r="H12" s="132"/>
      <c r="I12" s="133"/>
    </row>
    <row r="13" spans="1:13" ht="24.75" customHeight="1">
      <c r="A13" s="134"/>
      <c r="B13" s="135"/>
      <c r="C13" s="135"/>
      <c r="D13" s="135"/>
      <c r="E13" s="135"/>
      <c r="F13" s="135"/>
      <c r="G13" s="135"/>
      <c r="H13" s="135"/>
      <c r="I13" s="136"/>
    </row>
    <row r="14" spans="1:13" ht="94.5" customHeight="1">
      <c r="A14" s="132"/>
      <c r="B14" s="132"/>
      <c r="C14" s="132"/>
      <c r="D14" s="132"/>
      <c r="E14" s="132"/>
      <c r="F14" s="132"/>
      <c r="G14" s="132"/>
      <c r="H14" s="132"/>
      <c r="I14" s="132"/>
    </row>
    <row r="15" spans="1:13" s="17" customFormat="1" ht="24" customHeight="1">
      <c r="A15" s="137"/>
      <c r="B15" s="137"/>
      <c r="C15" s="137"/>
      <c r="D15" s="137"/>
      <c r="E15" s="137"/>
      <c r="F15" s="137"/>
      <c r="G15" s="137"/>
      <c r="H15" s="137"/>
      <c r="I15" s="137"/>
      <c r="L15" s="16"/>
      <c r="M15" s="16"/>
    </row>
    <row r="16" spans="1:13" s="17" customFormat="1" ht="63.75" customHeight="1">
      <c r="A16" s="16"/>
      <c r="D16" s="18"/>
      <c r="L16" s="16"/>
      <c r="M16" s="16"/>
    </row>
  </sheetData>
  <mergeCells count="13">
    <mergeCell ref="A1:I2"/>
    <mergeCell ref="A12:I13"/>
    <mergeCell ref="A14:I15"/>
    <mergeCell ref="A3:I3"/>
    <mergeCell ref="A4:I4"/>
    <mergeCell ref="C5:G5"/>
    <mergeCell ref="A11:I11"/>
    <mergeCell ref="A5:A7"/>
    <mergeCell ref="B5:B7"/>
    <mergeCell ref="H5:H7"/>
    <mergeCell ref="H8:H10"/>
    <mergeCell ref="I5:I7"/>
    <mergeCell ref="I8:I10"/>
  </mergeCells>
  <pageMargins left="0.75" right="0.75" top="1" bottom="1" header="0.5" footer="0.5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18"/>
  <sheetViews>
    <sheetView view="pageBreakPreview" topLeftCell="A12" zoomScale="175" zoomScaleNormal="130" workbookViewId="0">
      <selection activeCell="A7" sqref="A7:D9"/>
    </sheetView>
  </sheetViews>
  <sheetFormatPr baseColWidth="10" defaultColWidth="9.296875" defaultRowHeight="13"/>
  <cols>
    <col min="1" max="1" width="42.796875" customWidth="1"/>
    <col min="2" max="2" width="7.19921875" customWidth="1"/>
    <col min="3" max="3" width="6.19921875" customWidth="1"/>
    <col min="4" max="4" width="64" customWidth="1"/>
  </cols>
  <sheetData>
    <row r="1" spans="1:4" ht="60" customHeight="1">
      <c r="A1" s="162" t="s">
        <v>79</v>
      </c>
      <c r="B1" s="163"/>
      <c r="C1" s="163"/>
      <c r="D1" s="164"/>
    </row>
    <row r="2" spans="1:4" ht="11.5" customHeight="1">
      <c r="A2" s="1" t="s">
        <v>80</v>
      </c>
      <c r="B2" s="165" t="s">
        <v>81</v>
      </c>
      <c r="C2" s="166"/>
      <c r="D2" s="167"/>
    </row>
    <row r="3" spans="1:4" ht="33" customHeight="1">
      <c r="A3" s="1" t="s">
        <v>20</v>
      </c>
      <c r="B3" s="165" t="s">
        <v>82</v>
      </c>
      <c r="C3" s="166"/>
      <c r="D3" s="167"/>
    </row>
    <row r="4" spans="1:4" ht="10.75" customHeight="1">
      <c r="A4" s="1" t="s">
        <v>22</v>
      </c>
      <c r="B4" s="168">
        <v>100000000</v>
      </c>
      <c r="C4" s="169"/>
      <c r="D4" s="170"/>
    </row>
    <row r="5" spans="1:4" ht="10.75" customHeight="1">
      <c r="A5" s="1" t="s">
        <v>23</v>
      </c>
      <c r="B5" s="171">
        <v>100</v>
      </c>
      <c r="C5" s="172"/>
      <c r="D5" s="173"/>
    </row>
    <row r="6" spans="1:4" ht="9.75" customHeight="1">
      <c r="A6" s="180" t="s">
        <v>83</v>
      </c>
      <c r="B6" s="181"/>
      <c r="C6" s="181"/>
      <c r="D6" s="182"/>
    </row>
    <row r="7" spans="1:4" ht="16" customHeight="1">
      <c r="A7" s="177" t="s">
        <v>25</v>
      </c>
      <c r="B7" s="183" t="s">
        <v>84</v>
      </c>
      <c r="C7" s="184"/>
      <c r="D7" s="185"/>
    </row>
    <row r="8" spans="1:4" ht="9" customHeight="1">
      <c r="A8" s="178"/>
      <c r="B8" s="186" t="s">
        <v>27</v>
      </c>
      <c r="C8" s="187"/>
      <c r="D8" s="2" t="s">
        <v>28</v>
      </c>
    </row>
    <row r="9" spans="1:4" ht="9" customHeight="1">
      <c r="A9" s="179"/>
      <c r="B9" s="3" t="s">
        <v>29</v>
      </c>
      <c r="C9" s="4" t="s">
        <v>30</v>
      </c>
      <c r="D9" s="5"/>
    </row>
    <row r="10" spans="1:4" ht="51" customHeight="1">
      <c r="A10" s="1" t="s">
        <v>85</v>
      </c>
      <c r="B10" s="6" t="s">
        <v>86</v>
      </c>
      <c r="C10" s="7"/>
      <c r="D10" s="8" t="s">
        <v>87</v>
      </c>
    </row>
    <row r="11" spans="1:4" ht="81" customHeight="1">
      <c r="A11" s="9" t="s">
        <v>88</v>
      </c>
      <c r="B11" s="10" t="s">
        <v>89</v>
      </c>
      <c r="C11" s="7"/>
      <c r="D11" s="11" t="s">
        <v>90</v>
      </c>
    </row>
    <row r="12" spans="1:4" ht="24.75" customHeight="1">
      <c r="A12" s="1" t="s">
        <v>91</v>
      </c>
      <c r="B12" s="188" t="s">
        <v>92</v>
      </c>
      <c r="C12" s="189"/>
      <c r="D12" s="12" t="s">
        <v>93</v>
      </c>
    </row>
    <row r="13" spans="1:4" ht="39" customHeight="1">
      <c r="A13" s="1" t="s">
        <v>94</v>
      </c>
      <c r="B13" s="10" t="s">
        <v>89</v>
      </c>
      <c r="C13" s="7"/>
      <c r="D13" s="11" t="s">
        <v>95</v>
      </c>
    </row>
    <row r="14" spans="1:4" ht="33" customHeight="1">
      <c r="A14" s="1" t="s">
        <v>96</v>
      </c>
      <c r="B14" s="13" t="s">
        <v>89</v>
      </c>
      <c r="C14" s="14"/>
      <c r="D14" s="11" t="s">
        <v>97</v>
      </c>
    </row>
    <row r="15" spans="1:4" ht="42" customHeight="1">
      <c r="A15" s="1" t="s">
        <v>98</v>
      </c>
      <c r="B15" s="13" t="s">
        <v>89</v>
      </c>
      <c r="C15" s="7"/>
      <c r="D15" s="11" t="s">
        <v>99</v>
      </c>
    </row>
    <row r="16" spans="1:4" ht="44.25" customHeight="1">
      <c r="A16" s="1" t="s">
        <v>100</v>
      </c>
      <c r="B16" s="13" t="s">
        <v>89</v>
      </c>
      <c r="C16" s="7"/>
      <c r="D16" s="11" t="s">
        <v>101</v>
      </c>
    </row>
    <row r="17" spans="1:4" ht="24" customHeight="1">
      <c r="A17" s="15" t="s">
        <v>28</v>
      </c>
      <c r="B17" s="190" t="s">
        <v>102</v>
      </c>
      <c r="C17" s="191"/>
      <c r="D17" s="192"/>
    </row>
    <row r="18" spans="1:4" ht="166.5" customHeight="1">
      <c r="A18" s="174"/>
      <c r="B18" s="175"/>
      <c r="C18" s="175"/>
      <c r="D18" s="176"/>
    </row>
  </sheetData>
  <mergeCells count="12">
    <mergeCell ref="A18:D18"/>
    <mergeCell ref="A7:A9"/>
    <mergeCell ref="A6:D6"/>
    <mergeCell ref="B7:D7"/>
    <mergeCell ref="B8:C8"/>
    <mergeCell ref="B12:C12"/>
    <mergeCell ref="B17:D17"/>
    <mergeCell ref="A1:D1"/>
    <mergeCell ref="B2:D2"/>
    <mergeCell ref="B3:D3"/>
    <mergeCell ref="B4:D4"/>
    <mergeCell ref="B5:D5"/>
  </mergeCells>
  <pageMargins left="0.7" right="0.7" top="0.75" bottom="0.75" header="0.3" footer="0.3"/>
  <pageSetup paperSize="14"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APOYO A LA INDUSTRIA</vt:lpstr>
      <vt:lpstr>GARANTÍA ADICIONAL</vt:lpstr>
      <vt:lpstr>MENOR PRECIO</vt:lpstr>
      <vt:lpstr>EVALUACIÓN JURIDICA</vt:lpstr>
      <vt:lpstr>EVALUACION FINANCIERA</vt:lpstr>
      <vt:lpstr>PROPONENTE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JAIRO ALONSO VIASUS HIGUERA</cp:lastModifiedBy>
  <cp:lastPrinted>2022-07-28T16:51:00Z</cp:lastPrinted>
  <dcterms:created xsi:type="dcterms:W3CDTF">2022-02-22T16:43:00Z</dcterms:created>
  <dcterms:modified xsi:type="dcterms:W3CDTF">2024-12-24T19:47:35Z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E1E5B69B9D694FC0B3CBBAFE20E3E276_12</vt:lpwstr>
  </property>
  <property fmtid="{D5CDD505-2E9C-101B-9397-08002B2CF9AE}" pid="3" name="KSOProductBuildVer">
    <vt:lpwstr>2058-12.2.0.19307</vt:lpwstr>
  </property>
</Properties>
</file>