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autoCompressPictures="0" defaultThemeVersion="124226"/>
  <mc:AlternateContent xmlns:mc="http://schemas.openxmlformats.org/markup-compatibility/2006">
    <mc:Choice Requires="x15">
      <x15ac:absPath xmlns:x15ac="http://schemas.microsoft.com/office/spreadsheetml/2010/11/ac" url="D:\Backup 02092024\Users\User\Documentos\ESCRITORIO\TRABAJOS\LOCALIDAD DE SUBA\LICITACIÓN\VIOLENCIA INTRAFAMILIAR\EVALUACIÓN LICITACIÓN LP-003-2024 VIOLENCIA\"/>
    </mc:Choice>
  </mc:AlternateContent>
  <xr:revisionPtr revIDLastSave="0" documentId="13_ncr:1_{D7E8C865-65A8-4EE5-9CBB-BCE852B2C760}" xr6:coauthVersionLast="47" xr6:coauthVersionMax="47" xr10:uidLastSave="{00000000-0000-0000-0000-000000000000}"/>
  <bookViews>
    <workbookView xWindow="-120" yWindow="-120" windowWidth="20730" windowHeight="11040" activeTab="1" xr2:uid="{00000000-000D-0000-FFFF-FFFF00000000}"/>
  </bookViews>
  <sheets>
    <sheet name="FDLS-LP-003-2024 1 al 3" sheetId="6" r:id="rId1"/>
    <sheet name="Consolidado 1 a 20" sheetId="7" r:id="rId2"/>
  </sheets>
  <definedNames>
    <definedName name="_xlnm._FilterDatabase" localSheetId="1" hidden="1">'Consolidado 1 a 20'!$A$10:$WVQ$15</definedName>
    <definedName name="_xlnm.Print_Area" localSheetId="1">'Consolidado 1 a 20'!$A$1:$K$38</definedName>
    <definedName name="_xlnm.Print_Area" localSheetId="0">'FDLS-LP-003-2024 1 al 3'!$B$2:$F$57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72" i="6" l="1"/>
  <c r="D72" i="6"/>
  <c r="C72" i="6"/>
  <c r="E66" i="6"/>
  <c r="D66" i="6"/>
  <c r="C66" i="6"/>
  <c r="B12" i="7"/>
  <c r="B13" i="7"/>
  <c r="B14" i="7"/>
  <c r="I23" i="6"/>
  <c r="E68" i="6"/>
  <c r="E23" i="6"/>
  <c r="E22" i="6"/>
  <c r="E21" i="6"/>
  <c r="E18" i="6"/>
  <c r="D18" i="6" l="1"/>
  <c r="D68" i="6"/>
  <c r="D41" i="6"/>
  <c r="D40" i="6" s="1"/>
  <c r="D39" i="6"/>
  <c r="D38" i="6" s="1"/>
  <c r="D35" i="6"/>
  <c r="D33" i="6"/>
  <c r="D32" i="6" s="1"/>
  <c r="D31" i="6"/>
  <c r="D30" i="6" s="1"/>
  <c r="D29" i="6"/>
  <c r="D28" i="6" s="1"/>
  <c r="D22" i="6"/>
  <c r="D21" i="6"/>
  <c r="D10" i="6"/>
  <c r="D23" i="6"/>
  <c r="E10" i="6"/>
  <c r="C10" i="6"/>
  <c r="D34" i="6" l="1"/>
  <c r="D42" i="6" s="1"/>
  <c r="J13" i="7" s="1"/>
  <c r="C18" i="6"/>
  <c r="B33" i="7"/>
  <c r="B47" i="6"/>
  <c r="E35" i="6" l="1"/>
  <c r="E34" i="6" s="1"/>
  <c r="E31" i="6"/>
  <c r="E30" i="6" s="1"/>
  <c r="E33" i="6"/>
  <c r="E32" i="6" s="1"/>
  <c r="E39" i="6"/>
  <c r="E38" i="6" s="1"/>
  <c r="E41" i="6"/>
  <c r="E40" i="6" s="1"/>
  <c r="E29" i="6"/>
  <c r="E28" i="6" s="1"/>
  <c r="D73" i="6" l="1"/>
  <c r="D11" i="6" s="1"/>
  <c r="E73" i="6"/>
  <c r="E11" i="6" s="1"/>
  <c r="E42" i="6"/>
  <c r="J14" i="7" s="1"/>
  <c r="A12" i="7" l="1"/>
  <c r="A13" i="7" s="1"/>
  <c r="A14" i="7" s="1"/>
  <c r="A15" i="7" s="1"/>
  <c r="A16" i="7" s="1"/>
  <c r="C41" i="6"/>
  <c r="C40" i="6" s="1"/>
  <c r="C39" i="6"/>
  <c r="C38" i="6" s="1"/>
  <c r="C35" i="6"/>
  <c r="C33" i="6"/>
  <c r="C32" i="6" s="1"/>
  <c r="C31" i="6"/>
  <c r="C30" i="6" s="1"/>
  <c r="C29" i="6"/>
  <c r="C28" i="6" s="1"/>
  <c r="C23" i="6"/>
  <c r="C22" i="6"/>
  <c r="C21" i="6"/>
  <c r="B35" i="6"/>
  <c r="C34" i="6" l="1"/>
  <c r="C42" i="6" s="1"/>
  <c r="J12" i="7" s="1"/>
  <c r="F42" i="6"/>
  <c r="F68" i="6" l="1"/>
  <c r="F11" i="6"/>
  <c r="C9" i="7" l="1"/>
  <c r="C7" i="7"/>
  <c r="B6" i="7"/>
  <c r="B5" i="7"/>
  <c r="C68" i="6" l="1"/>
  <c r="C73" i="6" l="1"/>
  <c r="C11" i="6" l="1"/>
  <c r="B40" i="6" l="1"/>
  <c r="B38" i="6"/>
  <c r="B34" i="6"/>
  <c r="B32" i="6"/>
  <c r="B30" i="6"/>
  <c r="B28" i="6"/>
</calcChain>
</file>

<file path=xl/sharedStrings.xml><?xml version="1.0" encoding="utf-8"?>
<sst xmlns="http://schemas.openxmlformats.org/spreadsheetml/2006/main" count="223" uniqueCount="92">
  <si>
    <t>Código: GCO-GCI-F107
Versión: 02
Vigencia: 23 de diciembre de 2021
Caso HOLA: 209033</t>
  </si>
  <si>
    <t>CONCEPTO</t>
  </si>
  <si>
    <t xml:space="preserve">PRESENTACIÓN DE RUP VIGENTE </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</si>
  <si>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</si>
  <si>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</si>
  <si>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</si>
  <si>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</si>
  <si>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</si>
  <si>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</si>
  <si>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</si>
  <si>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</si>
  <si>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</si>
  <si>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</si>
  <si>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</si>
  <si>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VALOR DEL PRESUPUESTO OFICIAL</t>
  </si>
  <si>
    <t>CRITERIO DE VERIFICACIÓN FINANCIERA</t>
  </si>
  <si>
    <t>HÁBIL</t>
  </si>
  <si>
    <t>Activo corriente / Pasivo corriente</t>
  </si>
  <si>
    <t>(Pasivo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</si>
  <si>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</si>
  <si>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</si>
  <si>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</si>
  <si>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</si>
  <si>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</si>
  <si>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t>NO HÁBIL</t>
  </si>
  <si>
    <t>Datos para validación financiera</t>
  </si>
  <si>
    <t>Verificaciones efectuadas por el(los) miembro(s) del Comité Evaluador:</t>
  </si>
  <si>
    <t>Fecha de expedición RUP:</t>
  </si>
  <si>
    <t>Fecha de última renovación en el registro de los proponentes:</t>
  </si>
  <si>
    <t>Fecha de cierre del proceso:</t>
  </si>
  <si>
    <t>Fecha de elaboración:</t>
  </si>
  <si>
    <t>Días (calend.) transcurridos entre exped. RUP y cierre del proceso:</t>
  </si>
  <si>
    <t>VERIFICACIÓN FINANCIERA Y CAPACIDAD ORGANIZACIONAL</t>
  </si>
  <si>
    <t>Fecha de elaboración (preliminar):</t>
  </si>
  <si>
    <t>Fecha de verificación defiitiva:</t>
  </si>
  <si>
    <t>Alcaldía de Bogotá D.C.</t>
  </si>
  <si>
    <t>Secretaría Distrital de Gobierno</t>
  </si>
  <si>
    <t>Alcaldía Local de Suba</t>
  </si>
  <si>
    <t>Presupuesto Oficial del Proceso</t>
  </si>
  <si>
    <t>Fecha corte Información Financiera</t>
  </si>
  <si>
    <t>Fecha cierre del proceso de selección</t>
  </si>
  <si>
    <t>RESULTADO FINANCIERO</t>
  </si>
  <si>
    <t>OBERVACIONES</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</si>
  <si>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</si>
  <si>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</si>
  <si>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</si>
  <si>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</si>
  <si>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</si>
  <si>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</si>
  <si>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</si>
  <si>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</si>
  <si>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VIGENTE; EN FIRME Y 30 DÍAS ANTERIORES</t>
  </si>
  <si>
    <t>VERIFICACIóN DE LOS INDICADORES</t>
  </si>
  <si>
    <t>RUP</t>
  </si>
  <si>
    <t>BALANCE GENERAL CON CORTE A 31 DE DICIEMBRE DEL AÑO: 2020, 2021 o 2022</t>
  </si>
  <si>
    <t>MiPyME</t>
  </si>
  <si>
    <t>CLASIFICACIÓN POR TAMAÑO DE LA EMPRESA:</t>
  </si>
  <si>
    <t>CUMPLE</t>
  </si>
  <si>
    <t>VIGENTE</t>
  </si>
  <si>
    <r>
      <rPr>
        <b/>
        <sz val="12"/>
        <rFont val="Garamond"/>
        <family val="1"/>
      </rPr>
      <t>NOTA</t>
    </r>
    <r>
      <rPr>
        <sz val="12"/>
        <rFont val="Garamond"/>
        <family val="1"/>
      </rPr>
      <t>: 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HABILITADAS.</t>
    </r>
  </si>
  <si>
    <t>Estado matrícula en Registro Único Empresarial y Social (RUES), consultado en misma fecha de elaboración:</t>
  </si>
  <si>
    <t>CERTIFICA:
CLASIFICACION POR TAMAÑO DE LA EMPRESA
QUE EL INSCRITO SE CLASIFICO COMO:
PEQUEÑA EMPRESA</t>
  </si>
  <si>
    <t>CERTIFICA:
CLASIFICACION POR TAMAÑO DE LA EMPRESA
QUE EL INSCRITO SE CLASIFICO COMO:
MEDIANA EMPRESA</t>
  </si>
  <si>
    <t>OBJETO: “PRESTACIÓN DE SERVICIOS PARA CAPACITACIÓN, SENSIBILIZACIÓN Y SOCIALIZACIÓN DE ESTRATEGIAS DIRIGIDAS A LA PREVENCIÓN, MANEJO Y SEGUIMIENTO DE FACTORES GENERADORES DE VIOLENCIA EN EL CONTEXTO FAMILIAR Y/O VIOLENCIA SEXUAL EN LA LOCALIDAD DE SUBA.</t>
  </si>
  <si>
    <t>LICITACIÓN PÚBLICA
FDLS-LP-003-2024</t>
  </si>
  <si>
    <t>FUNDACION APOYAR FUNDAP
NIT: 800055599 8</t>
  </si>
  <si>
    <t>FUNDACION INTERNACIONAL DE PEDAGOGIA CONCEPTUAL ALBERTO MERANI 
NIT: 800055691 8</t>
  </si>
  <si>
    <t>ASOCIACION PARA EL DESARROLLO INTEGRAL DE LA FAMILIA COLOMBIANA
SIGLA ADIFCOL
NIT: 900216251 5</t>
  </si>
  <si>
    <t>NOTA: De acuerdo a lo establecido en los estudias  del proceso FDLS-LP-003-2024, la Capacidad Financiera (CF) y la Capacidad Organizacional (CO) serán calculadas en consideración a la información financiera actualizada del mejor año fiscal entre 2020 y 20222, que se refleje en firme reportada en el RUP, lo anterior conforme a lo dispuesto en el Decreto 1041 de 2022. Los Proponentes obligados a estar inscritos en el Registro Único de Proponentes (RUP), deberán aportar el certificado con fecha de expedición no mayor a treinta (30) días calendario anteriores a la fecha de cierre del Proceso de Contratación.</t>
  </si>
  <si>
    <t>Esales</t>
  </si>
  <si>
    <t>UT.FORMANDO PAIS</t>
  </si>
  <si>
    <t>CORPORACION PARTNERS COLOMBIA</t>
  </si>
  <si>
    <t xml:space="preserve">NO CUMPLE </t>
  </si>
  <si>
    <t xml:space="preserve">IKALA-EMPRESA PARA EL DESARROLLO SOCIAL S.A.S BIC </t>
  </si>
  <si>
    <t>UNION ESTRATÉGICA - CEDAVIDA</t>
  </si>
  <si>
    <t>HABILITADO</t>
  </si>
  <si>
    <t>EUONIA S.AS.</t>
  </si>
  <si>
    <t>FUNDACION DE EDUCACION SUPERIOR SAN JOSE FESSANJOSE</t>
  </si>
  <si>
    <t>CONSORCIO APUSHI</t>
  </si>
  <si>
    <t>FUNDACION PARA EL APOYO, UNIDAD Y RESPETO A LA SOCIEDAD. AURA</t>
  </si>
  <si>
    <t>FUNDACION SOCIAL VIVE COLOMBIA</t>
  </si>
  <si>
    <t>UNION TEMPORAL CONTRA LA VIOLENCIA</t>
  </si>
  <si>
    <t>FUNDACION XIXA</t>
  </si>
  <si>
    <t>FUNDACION PARA LA DEFENSA DE LOS DERECHOS HUMANOS</t>
  </si>
  <si>
    <t xml:space="preserve">CUMPLE </t>
  </si>
  <si>
    <t>NO HAB ILITADO</t>
  </si>
  <si>
    <r>
      <t xml:space="preserve">NO CUMPLE, el proponente Corporacion PARTNERS COLOMBIA no cumple con el indicador de capital de trabajo. Por lo anterior se solicita al proponente allegar el RUP con los resultados financieros del año 2021 y 2022.                                                                                                 </t>
    </r>
    <r>
      <rPr>
        <b/>
        <sz val="11"/>
        <color theme="1"/>
        <rFont val="Calibri"/>
        <family val="2"/>
        <scheme val="minor"/>
      </rPr>
      <t xml:space="preserve">SUBSANAR: De acuerdo con lo establecido en el estudio previo I…) 5.3.5.3 ACREDITACIÓN DE LA CAPACIDAD FINANCIERA Y ORGANIZACIONAL La evaluación financiera y organizacional de las propuestas se efectuará a partir de la información contenida en el RUP vigente y en firme. En tal sentido, la evaluación de la capacidad financiera se realizará de acuerdo con la información reportada en el RUP, según las disposiciones establecidas en la Subsección 5, de la Sección 1, del Capítulo 1, del Título 1, de la Parte 2 del Decreto 1082 de 2015, o las normas que las modifiquen, adicionen o sustituyan, por lo que se tomará la información financiera del mejor año fiscal que se refleje en el registro del Proponente y que esté vigente y en firme.                                    </t>
    </r>
  </si>
  <si>
    <t xml:space="preserve">VIGENTE </t>
  </si>
  <si>
    <t xml:space="preserve">CONSORCIO AOC-PROSEDER 2024 </t>
  </si>
  <si>
    <t xml:space="preserve">HABILITADO </t>
  </si>
  <si>
    <t>El consorciado Avance Organizacional Consultores SAS BIC NIT: 800131690 6, no allego RUP con fecha de expedicion menor a la fecha de cierre, no obstante la entidad descargo el RUP con fecha de la evaluacion el cual se adjunta.</t>
  </si>
  <si>
    <t>FUNDACION STAR COP HUMANITY SUYA  SIGLA ES SCH 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</si>
</sst>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1" formatCode="_-* #,##0_-;\-* #,##0_-;_-* &quot;-&quot;_-;_-@_-"/>
    <numFmt numFmtId="43" formatCode="_-* #,##0.00_-;\-* #,##0.00_-;_-* &quot;-&quot;??_-;_-@_-"/>
    <numFmt numFmtId="164" formatCode="0.0"/>
    <numFmt numFmtId="165" formatCode="[$-C0A]dd\-mmm\-yy;@"/>
    <numFmt numFmtId="166" formatCode="##\ &quot;días&quot;"/>
    <numFmt numFmtId="167" formatCode="[$-F800]dddd\,\ mmmm\ dd\,\ yyyy"/>
    <numFmt numFmtId="168" formatCode="0\ &quot;días&quot;"/>
    <numFmt numFmtId="169" formatCode="&quot;$&quot;\ #,##0"/>
    <numFmt numFmtId="170" formatCode="0\ &quot;meses&quot;"/>
  </numFmts>
  <fonts count="2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Garamond"/>
      <family val="1"/>
    </font>
    <font>
      <sz val="11"/>
      <name val="Garamond"/>
      <family val="1"/>
    </font>
    <font>
      <b/>
      <sz val="11"/>
      <color rgb="FFFF0000"/>
      <name val="Garamond"/>
      <family val="1"/>
    </font>
    <font>
      <b/>
      <sz val="20"/>
      <name val="Garamond"/>
      <family val="1"/>
    </font>
    <font>
      <sz val="12"/>
      <name val="Garamond"/>
      <family val="1"/>
    </font>
    <font>
      <b/>
      <sz val="12"/>
      <name val="Garamond"/>
      <family val="1"/>
    </font>
    <font>
      <b/>
      <sz val="12"/>
      <color theme="1"/>
      <name val="Garamond"/>
      <family val="1"/>
    </font>
    <font>
      <sz val="12"/>
      <color theme="1"/>
      <name val="Garamond"/>
      <family val="1"/>
    </font>
    <font>
      <b/>
      <sz val="12"/>
      <color theme="0"/>
      <name val="Garamond"/>
      <family val="1"/>
    </font>
    <font>
      <i/>
      <sz val="11"/>
      <name val="Garamond"/>
      <family val="1"/>
    </font>
    <font>
      <b/>
      <sz val="11"/>
      <color theme="1"/>
      <name val="Calibri"/>
      <family val="2"/>
      <scheme val="minor"/>
    </font>
    <font>
      <sz val="10"/>
      <color theme="1"/>
      <name val="Tahoma"/>
      <family val="2"/>
    </font>
    <font>
      <b/>
      <sz val="10"/>
      <color theme="1"/>
      <name val="Tahoma"/>
      <family val="2"/>
    </font>
    <font>
      <sz val="10"/>
      <color indexed="8"/>
      <name val="Tahoma"/>
      <family val="2"/>
    </font>
    <font>
      <sz val="9"/>
      <name val="Tahoma"/>
      <family val="2"/>
    </font>
    <font>
      <b/>
      <sz val="11"/>
      <color theme="1"/>
      <name val="Tahoma"/>
      <family val="2"/>
    </font>
    <font>
      <b/>
      <sz val="12"/>
      <color theme="1"/>
      <name val="Tahoma"/>
      <family val="2"/>
    </font>
    <font>
      <sz val="11"/>
      <color theme="0"/>
      <name val="Garamond"/>
      <family val="1"/>
    </font>
    <font>
      <sz val="11"/>
      <color theme="1"/>
      <name val="Garamond"/>
      <family val="1"/>
    </font>
    <font>
      <sz val="10"/>
      <color rgb="FFFF0000"/>
      <name val="Tahoma"/>
      <family val="2"/>
    </font>
    <font>
      <b/>
      <sz val="11"/>
      <color rgb="FFFF0000"/>
      <name val="Tahoma"/>
      <family val="2"/>
    </font>
  </fonts>
  <fills count="9">
    <fill>
      <patternFill patternType="none"/>
    </fill>
    <fill>
      <patternFill patternType="gray125"/>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0"/>
        <bgColor indexed="64"/>
      </patternFill>
    </fill>
    <fill>
      <patternFill patternType="solid">
        <fgColor rgb="FFFFFF00"/>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right style="medium">
        <color auto="1"/>
      </right>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medium">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auto="1"/>
      </right>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right style="medium">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
      <left style="medium">
        <color indexed="64"/>
      </left>
      <right/>
      <top style="medium">
        <color indexed="64"/>
      </top>
      <bottom/>
      <diagonal/>
    </border>
  </borders>
  <cellStyleXfs count="5">
    <xf numFmtId="0" fontId="0" fillId="0" borderId="0"/>
    <xf numFmtId="9" fontId="6" fillId="0" borderId="0" applyFont="0" applyFill="0" applyBorder="0" applyAlignment="0" applyProtection="0"/>
    <xf numFmtId="43" fontId="6" fillId="0" borderId="0" applyFont="0" applyFill="0" applyBorder="0" applyAlignment="0" applyProtection="0"/>
    <xf numFmtId="0" fontId="6" fillId="0" borderId="0"/>
    <xf numFmtId="0" fontId="5" fillId="0" borderId="0"/>
  </cellStyleXfs>
  <cellXfs count="193">
    <xf numFmtId="0" fontId="0" fillId="0" borderId="0" xfId="0"/>
    <xf numFmtId="0" fontId="8" fillId="0" borderId="0" xfId="0" applyFont="1"/>
    <xf numFmtId="0" fontId="8" fillId="0" borderId="0" xfId="0" applyFont="1" applyAlignment="1">
      <alignment vertical="center"/>
    </xf>
    <xf numFmtId="41" fontId="8" fillId="0" borderId="0" xfId="0" applyNumberFormat="1" applyFont="1" applyAlignment="1">
      <alignment vertical="center"/>
    </xf>
    <xf numFmtId="0" fontId="9" fillId="0" borderId="0" xfId="0" applyFont="1"/>
    <xf numFmtId="0" fontId="12" fillId="2" borderId="1" xfId="0" applyFont="1" applyFill="1" applyBorder="1" applyAlignment="1">
      <alignment horizontal="center" vertical="center" wrapText="1"/>
    </xf>
    <xf numFmtId="0" fontId="12" fillId="0" borderId="1" xfId="0" applyFont="1" applyBorder="1" applyAlignment="1">
      <alignment horizontal="center" vertical="center"/>
    </xf>
    <xf numFmtId="9" fontId="12" fillId="0" borderId="1" xfId="0" applyNumberFormat="1" applyFont="1" applyBorder="1" applyAlignment="1">
      <alignment horizontal="center" vertical="center" wrapText="1"/>
    </xf>
    <xf numFmtId="0" fontId="12" fillId="3" borderId="5" xfId="0" applyFont="1" applyFill="1" applyBorder="1" applyAlignment="1">
      <alignment horizontal="left" vertical="center" wrapText="1"/>
    </xf>
    <xf numFmtId="0" fontId="12" fillId="5" borderId="5" xfId="0" applyFont="1" applyFill="1" applyBorder="1" applyAlignment="1">
      <alignment horizontal="center" vertical="center"/>
    </xf>
    <xf numFmtId="0" fontId="12" fillId="5" borderId="1" xfId="0" applyFont="1" applyFill="1" applyBorder="1" applyAlignment="1">
      <alignment horizontal="center" vertical="center"/>
    </xf>
    <xf numFmtId="4" fontId="13" fillId="0" borderId="1" xfId="0" applyNumberFormat="1" applyFont="1" applyBorder="1" applyAlignment="1">
      <alignment horizontal="center" vertical="center"/>
    </xf>
    <xf numFmtId="4" fontId="14" fillId="0" borderId="1" xfId="0" applyNumberFormat="1" applyFont="1" applyBorder="1" applyAlignment="1">
      <alignment horizontal="center" vertical="center"/>
    </xf>
    <xf numFmtId="4" fontId="12" fillId="0" borderId="1" xfId="0" applyNumberFormat="1" applyFont="1" applyBorder="1" applyAlignment="1">
      <alignment horizontal="center" vertical="center"/>
    </xf>
    <xf numFmtId="10" fontId="11" fillId="0" borderId="1" xfId="1" applyNumberFormat="1" applyFont="1" applyFill="1" applyBorder="1" applyAlignment="1">
      <alignment horizontal="center" vertical="center"/>
    </xf>
    <xf numFmtId="0" fontId="12" fillId="0" borderId="5" xfId="0" applyFont="1" applyBorder="1" applyAlignment="1">
      <alignment horizontal="center" vertical="center"/>
    </xf>
    <xf numFmtId="9" fontId="11" fillId="0" borderId="1" xfId="1" applyFont="1" applyFill="1" applyBorder="1" applyAlignment="1">
      <alignment horizontal="center" vertical="center"/>
    </xf>
    <xf numFmtId="0" fontId="12" fillId="6" borderId="1" xfId="0" applyFont="1" applyFill="1" applyBorder="1" applyAlignment="1">
      <alignment horizontal="center" vertical="center"/>
    </xf>
    <xf numFmtId="0" fontId="1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left" vertical="center" wrapText="1"/>
    </xf>
    <xf numFmtId="0" fontId="12" fillId="0" borderId="5" xfId="0" applyFont="1" applyBorder="1" applyAlignment="1">
      <alignment horizontal="left"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10" fillId="0" borderId="10" xfId="0" applyFont="1" applyBorder="1" applyAlignment="1">
      <alignment vertical="center" wrapText="1"/>
    </xf>
    <xf numFmtId="0" fontId="10" fillId="0" borderId="2" xfId="0" applyFont="1" applyBorder="1" applyAlignment="1">
      <alignment vertical="center" wrapText="1"/>
    </xf>
    <xf numFmtId="0" fontId="10" fillId="0" borderId="11" xfId="0" applyFont="1" applyBorder="1" applyAlignment="1">
      <alignment vertical="center" wrapText="1"/>
    </xf>
    <xf numFmtId="0" fontId="10" fillId="0" borderId="13" xfId="0" applyFont="1" applyBorder="1" applyAlignment="1">
      <alignment vertical="center" wrapText="1"/>
    </xf>
    <xf numFmtId="0" fontId="10" fillId="0" borderId="7" xfId="0" applyFont="1" applyBorder="1" applyAlignment="1">
      <alignment vertical="center" wrapText="1"/>
    </xf>
    <xf numFmtId="0" fontId="10" fillId="0" borderId="11" xfId="0" applyFont="1" applyBorder="1" applyAlignment="1">
      <alignment horizontal="centerContinuous" vertical="center" wrapText="1" readingOrder="1"/>
    </xf>
    <xf numFmtId="0" fontId="12" fillId="0" borderId="16" xfId="0" applyFont="1" applyBorder="1" applyAlignment="1">
      <alignment horizontal="centerContinuous" vertical="center"/>
    </xf>
    <xf numFmtId="0" fontId="12" fillId="0" borderId="14" xfId="0" applyFont="1" applyBorder="1" applyAlignment="1">
      <alignment horizontal="centerContinuous" vertical="center"/>
    </xf>
    <xf numFmtId="0" fontId="12" fillId="0" borderId="15" xfId="0" applyFont="1" applyBorder="1" applyAlignment="1">
      <alignment horizontal="centerContinuous" vertical="center" wrapText="1"/>
    </xf>
    <xf numFmtId="0" fontId="12" fillId="0" borderId="16" xfId="0" applyFont="1" applyBorder="1" applyAlignment="1">
      <alignment horizontal="centerContinuous" vertical="center" wrapText="1"/>
    </xf>
    <xf numFmtId="0" fontId="12" fillId="0" borderId="14" xfId="0" applyFont="1" applyBorder="1" applyAlignment="1">
      <alignment horizontal="centerContinuous" vertical="center" wrapText="1"/>
    </xf>
    <xf numFmtId="6" fontId="11" fillId="0" borderId="1" xfId="0" applyNumberFormat="1" applyFont="1" applyBorder="1" applyAlignment="1">
      <alignment horizontal="right" vertical="center"/>
    </xf>
    <xf numFmtId="2" fontId="11" fillId="0" borderId="1" xfId="1" applyNumberFormat="1" applyFont="1" applyFill="1" applyBorder="1" applyAlignment="1">
      <alignment horizontal="center" vertical="center"/>
    </xf>
    <xf numFmtId="0" fontId="12" fillId="4" borderId="15" xfId="0" applyFont="1" applyFill="1" applyBorder="1" applyAlignment="1">
      <alignment horizontal="centerContinuous" vertical="center"/>
    </xf>
    <xf numFmtId="0" fontId="12" fillId="4" borderId="16" xfId="0" applyFont="1" applyFill="1" applyBorder="1" applyAlignment="1">
      <alignment horizontal="centerContinuous" vertical="center"/>
    </xf>
    <xf numFmtId="0" fontId="12" fillId="4" borderId="14" xfId="0" applyFont="1" applyFill="1" applyBorder="1" applyAlignment="1">
      <alignment horizontal="centerContinuous"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5" xfId="0" quotePrefix="1" applyFont="1" applyBorder="1" applyAlignment="1">
      <alignment horizontal="left" vertical="center" wrapText="1"/>
    </xf>
    <xf numFmtId="0" fontId="12" fillId="4" borderId="5" xfId="0" applyFont="1" applyFill="1" applyBorder="1" applyAlignment="1">
      <alignment horizontal="centerContinuous" vertical="center"/>
    </xf>
    <xf numFmtId="4" fontId="11" fillId="0" borderId="1" xfId="0" applyNumberFormat="1" applyFont="1" applyBorder="1" applyAlignment="1">
      <alignment horizontal="center" vertical="center"/>
    </xf>
    <xf numFmtId="0" fontId="12" fillId="4" borderId="1" xfId="0" applyFont="1" applyFill="1" applyBorder="1" applyAlignment="1">
      <alignment horizontal="centerContinuous" vertical="center"/>
    </xf>
    <xf numFmtId="6" fontId="12" fillId="3" borderId="1" xfId="0" applyNumberFormat="1" applyFont="1" applyFill="1" applyBorder="1" applyAlignment="1">
      <alignment vertical="center"/>
    </xf>
    <xf numFmtId="14" fontId="12" fillId="0" borderId="1" xfId="0" quotePrefix="1" applyNumberFormat="1" applyFont="1" applyBorder="1" applyAlignment="1">
      <alignment horizontal="center" vertical="center" wrapText="1"/>
    </xf>
    <xf numFmtId="2" fontId="8" fillId="0" borderId="1" xfId="0" applyNumberFormat="1" applyFont="1" applyBorder="1" applyAlignment="1">
      <alignment horizontal="center" vertical="center"/>
    </xf>
    <xf numFmtId="9" fontId="8"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6" fontId="8" fillId="0" borderId="1" xfId="0" applyNumberFormat="1" applyFont="1" applyBorder="1" applyAlignment="1">
      <alignment vertical="center"/>
    </xf>
    <xf numFmtId="0" fontId="8" fillId="0" borderId="1"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4" xfId="0" applyFont="1" applyBorder="1" applyAlignment="1">
      <alignment horizontal="left" vertical="center" indent="2"/>
    </xf>
    <xf numFmtId="0" fontId="7" fillId="0" borderId="17" xfId="0" quotePrefix="1" applyFont="1" applyBorder="1" applyAlignment="1">
      <alignment horizontal="left"/>
    </xf>
    <xf numFmtId="0" fontId="8" fillId="0" borderId="18" xfId="0" applyFont="1" applyBorder="1"/>
    <xf numFmtId="0" fontId="8" fillId="0" borderId="19" xfId="0" applyFont="1" applyBorder="1"/>
    <xf numFmtId="0" fontId="8" fillId="0" borderId="11" xfId="0" applyFont="1" applyBorder="1"/>
    <xf numFmtId="0" fontId="8" fillId="0" borderId="12" xfId="0" applyFont="1" applyBorder="1"/>
    <xf numFmtId="0" fontId="8" fillId="0" borderId="11" xfId="0" applyFont="1" applyBorder="1" applyAlignment="1">
      <alignment horizontal="center"/>
    </xf>
    <xf numFmtId="0" fontId="8" fillId="0" borderId="11" xfId="0" quotePrefix="1" applyFont="1" applyBorder="1" applyAlignment="1">
      <alignment horizontal="left"/>
    </xf>
    <xf numFmtId="167" fontId="12" fillId="0" borderId="4" xfId="0" quotePrefix="1" applyNumberFormat="1" applyFont="1" applyBorder="1" applyAlignment="1">
      <alignment horizontal="right" vertical="center"/>
    </xf>
    <xf numFmtId="167" fontId="12" fillId="0" borderId="4" xfId="0" applyNumberFormat="1" applyFont="1" applyBorder="1" applyAlignment="1">
      <alignment horizontal="right" vertical="center" wrapText="1"/>
    </xf>
    <xf numFmtId="0" fontId="12" fillId="0" borderId="16" xfId="0" applyFont="1" applyBorder="1" applyAlignment="1">
      <alignment horizontal="left" vertical="center"/>
    </xf>
    <xf numFmtId="0" fontId="12" fillId="0" borderId="14" xfId="0" applyFont="1" applyBorder="1" applyAlignment="1">
      <alignment horizontal="left" vertical="center"/>
    </xf>
    <xf numFmtId="0" fontId="12" fillId="0" borderId="0" xfId="0" applyFont="1" applyAlignment="1">
      <alignment horizontal="center" vertical="center"/>
    </xf>
    <xf numFmtId="0" fontId="11" fillId="0" borderId="0" xfId="0" quotePrefix="1" applyFont="1" applyAlignment="1">
      <alignment horizontal="center" vertical="center"/>
    </xf>
    <xf numFmtId="0" fontId="15" fillId="0" borderId="15" xfId="0" applyFont="1" applyBorder="1" applyAlignment="1">
      <alignment horizontal="center" vertical="center"/>
    </xf>
    <xf numFmtId="0" fontId="11" fillId="0" borderId="5" xfId="0" applyFont="1" applyBorder="1" applyAlignment="1">
      <alignment vertical="center"/>
    </xf>
    <xf numFmtId="168" fontId="16" fillId="0" borderId="11" xfId="0" applyNumberFormat="1" applyFont="1" applyBorder="1" applyAlignment="1">
      <alignment horizontal="center"/>
    </xf>
    <xf numFmtId="0" fontId="12" fillId="0" borderId="4" xfId="0" quotePrefix="1" applyFont="1" applyBorder="1" applyAlignment="1">
      <alignment horizontal="center" vertical="center"/>
    </xf>
    <xf numFmtId="6" fontId="8" fillId="0" borderId="0" xfId="0" applyNumberFormat="1" applyFont="1"/>
    <xf numFmtId="0" fontId="5" fillId="0" borderId="0" xfId="4"/>
    <xf numFmtId="0" fontId="5" fillId="7" borderId="0" xfId="4" applyFill="1"/>
    <xf numFmtId="0" fontId="19" fillId="7" borderId="1" xfId="4" applyFont="1" applyFill="1" applyBorder="1" applyAlignment="1">
      <alignment horizontal="left" wrapText="1"/>
    </xf>
    <xf numFmtId="0" fontId="17" fillId="0" borderId="28" xfId="4" applyFont="1" applyBorder="1" applyAlignment="1">
      <alignment horizontal="center"/>
    </xf>
    <xf numFmtId="0" fontId="19" fillId="0" borderId="1" xfId="4" applyFont="1" applyBorder="1" applyAlignment="1">
      <alignment horizontal="center" vertical="center" wrapText="1"/>
    </xf>
    <xf numFmtId="0" fontId="5" fillId="0" borderId="1" xfId="4" applyBorder="1" applyAlignment="1">
      <alignment horizontal="center" vertical="center"/>
    </xf>
    <xf numFmtId="0" fontId="18" fillId="0" borderId="1" xfId="4" applyFont="1" applyBorder="1" applyAlignment="1">
      <alignment horizontal="center" vertical="center" wrapText="1"/>
    </xf>
    <xf numFmtId="0" fontId="5" fillId="0" borderId="0" xfId="4" applyAlignment="1">
      <alignment horizontal="center"/>
    </xf>
    <xf numFmtId="165" fontId="21" fillId="0" borderId="1" xfId="4" applyNumberFormat="1" applyFont="1" applyBorder="1" applyAlignment="1">
      <alignment horizontal="center" vertical="center"/>
    </xf>
    <xf numFmtId="0" fontId="19" fillId="0" borderId="1" xfId="4" quotePrefix="1" applyFont="1" applyBorder="1" applyAlignment="1">
      <alignment horizontal="center" vertical="center" wrapText="1"/>
    </xf>
    <xf numFmtId="0" fontId="19" fillId="0" borderId="1" xfId="4" applyFont="1" applyBorder="1"/>
    <xf numFmtId="0" fontId="7" fillId="0" borderId="0" xfId="0" quotePrefix="1" applyFont="1" applyAlignment="1">
      <alignment horizontal="center" vertical="center"/>
    </xf>
    <xf numFmtId="170" fontId="8" fillId="0" borderId="0" xfId="0" applyNumberFormat="1" applyFont="1" applyAlignment="1">
      <alignment horizontal="center" vertical="center"/>
    </xf>
    <xf numFmtId="6" fontId="8" fillId="0" borderId="0" xfId="0" applyNumberFormat="1" applyFont="1" applyAlignment="1">
      <alignment vertical="center"/>
    </xf>
    <xf numFmtId="0" fontId="8" fillId="0" borderId="0" xfId="0" quotePrefix="1" applyFont="1" applyAlignment="1">
      <alignment horizontal="left" vertical="center"/>
    </xf>
    <xf numFmtId="41" fontId="8" fillId="0" borderId="0" xfId="0" applyNumberFormat="1" applyFont="1" applyAlignment="1">
      <alignment horizontal="right" vertical="center"/>
    </xf>
    <xf numFmtId="0" fontId="8" fillId="0" borderId="0" xfId="0" applyFont="1" applyAlignment="1">
      <alignment horizontal="right" vertical="center"/>
    </xf>
    <xf numFmtId="0" fontId="12" fillId="0" borderId="14" xfId="0" applyFont="1" applyBorder="1" applyAlignment="1">
      <alignment horizontal="center" vertical="center"/>
    </xf>
    <xf numFmtId="0" fontId="22" fillId="0" borderId="1" xfId="4" applyFont="1" applyBorder="1" applyAlignment="1">
      <alignment horizontal="center" vertical="center" wrapText="1"/>
    </xf>
    <xf numFmtId="167" fontId="4" fillId="0" borderId="0" xfId="4" quotePrefix="1" applyNumberFormat="1" applyFont="1" applyAlignment="1">
      <alignment horizontal="center"/>
    </xf>
    <xf numFmtId="0" fontId="3" fillId="0" borderId="1" xfId="4" quotePrefix="1" applyFont="1" applyBorder="1" applyAlignment="1">
      <alignment horizontal="left" vertical="center" wrapText="1"/>
    </xf>
    <xf numFmtId="0" fontId="12" fillId="2" borderId="6" xfId="0" applyFont="1" applyFill="1" applyBorder="1" applyAlignment="1">
      <alignment horizontal="center" vertical="center" wrapText="1"/>
    </xf>
    <xf numFmtId="14" fontId="12" fillId="0" borderId="6" xfId="0" quotePrefix="1" applyNumberFormat="1" applyFont="1" applyBorder="1" applyAlignment="1">
      <alignment horizontal="center" vertical="center" wrapText="1"/>
    </xf>
    <xf numFmtId="0" fontId="12" fillId="0" borderId="6" xfId="0" applyFont="1" applyBorder="1" applyAlignment="1">
      <alignment horizontal="center" vertical="center" wrapText="1"/>
    </xf>
    <xf numFmtId="0" fontId="12" fillId="5" borderId="6" xfId="0" applyFont="1" applyFill="1" applyBorder="1" applyAlignment="1">
      <alignment horizontal="center" vertical="center"/>
    </xf>
    <xf numFmtId="4" fontId="13" fillId="0" borderId="6" xfId="0" applyNumberFormat="1" applyFont="1" applyBorder="1" applyAlignment="1">
      <alignment horizontal="center" vertical="center"/>
    </xf>
    <xf numFmtId="4" fontId="14" fillId="0" borderId="6" xfId="0" applyNumberFormat="1" applyFont="1" applyBorder="1" applyAlignment="1">
      <alignment horizontal="center" vertical="center"/>
    </xf>
    <xf numFmtId="4" fontId="12" fillId="0" borderId="6" xfId="0" applyNumberFormat="1" applyFont="1" applyBorder="1" applyAlignment="1">
      <alignment horizontal="center" vertical="center"/>
    </xf>
    <xf numFmtId="10" fontId="11" fillId="0" borderId="6" xfId="1" applyNumberFormat="1" applyFont="1" applyFill="1" applyBorder="1" applyAlignment="1">
      <alignment horizontal="center" vertical="center"/>
    </xf>
    <xf numFmtId="4" fontId="11" fillId="0" borderId="6" xfId="0" applyNumberFormat="1" applyFont="1" applyBorder="1" applyAlignment="1">
      <alignment horizontal="center" vertical="center"/>
    </xf>
    <xf numFmtId="6" fontId="11" fillId="0" borderId="6" xfId="0" applyNumberFormat="1" applyFont="1" applyBorder="1" applyAlignment="1">
      <alignment vertical="center"/>
    </xf>
    <xf numFmtId="0" fontId="12" fillId="4" borderId="6" xfId="0" applyFont="1" applyFill="1" applyBorder="1" applyAlignment="1">
      <alignment horizontal="centerContinuous" vertical="center"/>
    </xf>
    <xf numFmtId="0" fontId="12" fillId="0" borderId="6" xfId="0" applyFont="1" applyBorder="1" applyAlignment="1">
      <alignment horizontal="center" vertical="center"/>
    </xf>
    <xf numFmtId="9" fontId="11" fillId="0" borderId="6" xfId="1" applyFont="1" applyFill="1" applyBorder="1" applyAlignment="1">
      <alignment horizontal="center" vertical="center"/>
    </xf>
    <xf numFmtId="0" fontId="12" fillId="6" borderId="6" xfId="0" applyFont="1" applyFill="1" applyBorder="1" applyAlignment="1">
      <alignment horizontal="center" vertical="center"/>
    </xf>
    <xf numFmtId="0" fontId="8" fillId="0" borderId="3" xfId="0" applyFont="1" applyBorder="1" applyAlignment="1">
      <alignment vertical="center"/>
    </xf>
    <xf numFmtId="0" fontId="12" fillId="0" borderId="3" xfId="0" applyFont="1" applyBorder="1" applyAlignment="1">
      <alignment horizontal="center" vertical="center"/>
    </xf>
    <xf numFmtId="0" fontId="11" fillId="0" borderId="3" xfId="0" quotePrefix="1" applyFont="1" applyBorder="1" applyAlignment="1">
      <alignment horizontal="center" vertical="center"/>
    </xf>
    <xf numFmtId="167" fontId="12" fillId="0" borderId="3" xfId="0" applyNumberFormat="1" applyFont="1" applyBorder="1" applyAlignment="1">
      <alignment vertical="top"/>
    </xf>
    <xf numFmtId="0" fontId="0" fillId="0" borderId="0" xfId="0" applyAlignment="1">
      <alignment wrapText="1"/>
    </xf>
    <xf numFmtId="0" fontId="2" fillId="0" borderId="1" xfId="4" quotePrefix="1" applyFont="1" applyBorder="1" applyAlignment="1">
      <alignment horizontal="left" vertical="center" wrapText="1"/>
    </xf>
    <xf numFmtId="0" fontId="18" fillId="7" borderId="0" xfId="4" applyFont="1" applyFill="1" applyAlignment="1">
      <alignment vertical="center"/>
    </xf>
    <xf numFmtId="0" fontId="24" fillId="0" borderId="11" xfId="0" quotePrefix="1" applyFont="1" applyBorder="1" applyAlignment="1">
      <alignment horizontal="left" vertical="center" wrapText="1"/>
    </xf>
    <xf numFmtId="0" fontId="12" fillId="0" borderId="6" xfId="0" quotePrefix="1" applyFont="1" applyBorder="1" applyAlignment="1">
      <alignment horizontal="center" vertical="center" wrapText="1"/>
    </xf>
    <xf numFmtId="0" fontId="12" fillId="6" borderId="28" xfId="0" applyFont="1" applyFill="1" applyBorder="1" applyAlignment="1">
      <alignment horizontal="center" vertical="center"/>
    </xf>
    <xf numFmtId="0" fontId="8" fillId="0" borderId="13" xfId="0" quotePrefix="1" applyFont="1" applyBorder="1" applyAlignment="1">
      <alignment horizontal="left" vertical="center" wrapText="1"/>
    </xf>
    <xf numFmtId="0" fontId="8" fillId="0" borderId="7" xfId="0" applyFont="1" applyBorder="1" applyAlignment="1">
      <alignment vertical="center" wrapText="1"/>
    </xf>
    <xf numFmtId="0" fontId="19" fillId="7" borderId="0" xfId="4" applyFont="1" applyFill="1" applyAlignment="1">
      <alignment horizontal="center" vertical="center"/>
    </xf>
    <xf numFmtId="0" fontId="8" fillId="0" borderId="30" xfId="0" applyFont="1" applyBorder="1"/>
    <xf numFmtId="0" fontId="8" fillId="0" borderId="4" xfId="0" applyFont="1" applyBorder="1"/>
    <xf numFmtId="0" fontId="10" fillId="0" borderId="0" xfId="0" applyFont="1" applyAlignment="1">
      <alignment vertical="center" wrapText="1"/>
    </xf>
    <xf numFmtId="0" fontId="10" fillId="0" borderId="0" xfId="0" applyFont="1" applyAlignment="1">
      <alignment horizontal="centerContinuous" vertical="center" wrapText="1" readingOrder="1"/>
    </xf>
    <xf numFmtId="0" fontId="7" fillId="0" borderId="4" xfId="0" applyFont="1" applyBorder="1" applyAlignment="1">
      <alignment horizontal="center" vertical="center" wrapText="1"/>
    </xf>
    <xf numFmtId="0" fontId="8" fillId="0" borderId="4" xfId="0" applyFont="1" applyBorder="1" applyAlignment="1">
      <alignment vertical="center"/>
    </xf>
    <xf numFmtId="41" fontId="8" fillId="0" borderId="4" xfId="0" applyNumberFormat="1" applyFont="1" applyBorder="1" applyAlignment="1">
      <alignment vertical="center"/>
    </xf>
    <xf numFmtId="0" fontId="11" fillId="0" borderId="0" xfId="0" applyFont="1" applyAlignment="1">
      <alignment horizontal="center" vertical="center" wrapText="1"/>
    </xf>
    <xf numFmtId="0" fontId="7" fillId="0" borderId="4" xfId="0" applyFont="1" applyBorder="1" applyAlignment="1">
      <alignment vertical="center" wrapText="1"/>
    </xf>
    <xf numFmtId="0" fontId="7" fillId="0" borderId="4" xfId="0" applyFont="1" applyBorder="1" applyAlignment="1">
      <alignment vertical="top" wrapText="1"/>
    </xf>
    <xf numFmtId="167" fontId="12" fillId="0" borderId="0" xfId="0" applyNumberFormat="1" applyFont="1" applyAlignment="1">
      <alignment vertical="top"/>
    </xf>
    <xf numFmtId="0" fontId="8" fillId="0" borderId="20" xfId="0" applyFont="1" applyBorder="1"/>
    <xf numFmtId="165" fontId="7" fillId="0" borderId="0" xfId="0" applyNumberFormat="1" applyFont="1" applyAlignment="1">
      <alignment horizontal="center"/>
    </xf>
    <xf numFmtId="165" fontId="7" fillId="0" borderId="12" xfId="0" applyNumberFormat="1" applyFont="1" applyBorder="1" applyAlignment="1">
      <alignment horizontal="center"/>
    </xf>
    <xf numFmtId="0" fontId="8" fillId="0" borderId="0" xfId="0" applyFont="1" applyAlignment="1">
      <alignment horizontal="center"/>
    </xf>
    <xf numFmtId="0" fontId="8" fillId="0" borderId="12" xfId="0" applyFont="1" applyBorder="1" applyAlignment="1">
      <alignment horizontal="center"/>
    </xf>
    <xf numFmtId="165" fontId="8" fillId="0" borderId="0" xfId="0" applyNumberFormat="1" applyFont="1" applyAlignment="1">
      <alignment horizontal="center"/>
    </xf>
    <xf numFmtId="165" fontId="8" fillId="0" borderId="12" xfId="0" applyNumberFormat="1" applyFont="1" applyBorder="1" applyAlignment="1">
      <alignment horizontal="center"/>
    </xf>
    <xf numFmtId="168" fontId="8" fillId="0" borderId="0" xfId="0" applyNumberFormat="1" applyFont="1" applyAlignment="1">
      <alignment horizontal="center"/>
    </xf>
    <xf numFmtId="168" fontId="8" fillId="0" borderId="12" xfId="0" applyNumberFormat="1" applyFont="1" applyBorder="1" applyAlignment="1">
      <alignment horizontal="center"/>
    </xf>
    <xf numFmtId="166" fontId="8" fillId="0" borderId="0" xfId="0" applyNumberFormat="1" applyFont="1" applyAlignment="1">
      <alignment horizontal="center"/>
    </xf>
    <xf numFmtId="166" fontId="8" fillId="0" borderId="12" xfId="0" applyNumberFormat="1" applyFont="1" applyBorder="1" applyAlignment="1">
      <alignment horizontal="center"/>
    </xf>
    <xf numFmtId="0" fontId="25" fillId="0" borderId="0" xfId="0" quotePrefix="1" applyFont="1" applyAlignment="1">
      <alignment horizontal="center" vertical="center" wrapText="1"/>
    </xf>
    <xf numFmtId="0" fontId="25" fillId="0" borderId="12" xfId="0" quotePrefix="1" applyFont="1" applyBorder="1" applyAlignment="1">
      <alignment horizontal="center" vertical="center" wrapText="1"/>
    </xf>
    <xf numFmtId="0" fontId="8" fillId="0" borderId="29" xfId="0" applyFont="1" applyBorder="1" applyAlignment="1">
      <alignment vertical="center" wrapText="1"/>
    </xf>
    <xf numFmtId="0" fontId="11" fillId="0" borderId="0" xfId="0" applyFont="1" applyAlignment="1">
      <alignment horizontal="center" vertical="center"/>
    </xf>
    <xf numFmtId="0" fontId="12" fillId="8" borderId="1" xfId="0" quotePrefix="1" applyFont="1" applyFill="1" applyBorder="1" applyAlignment="1">
      <alignment horizontal="center" vertical="center" wrapText="1"/>
    </xf>
    <xf numFmtId="165" fontId="9" fillId="0" borderId="0" xfId="0" applyNumberFormat="1" applyFont="1" applyAlignment="1">
      <alignment horizontal="center"/>
    </xf>
    <xf numFmtId="165" fontId="8" fillId="7" borderId="0" xfId="0" applyNumberFormat="1" applyFont="1" applyFill="1" applyAlignment="1">
      <alignment horizontal="center"/>
    </xf>
    <xf numFmtId="6" fontId="11" fillId="0" borderId="1" xfId="0" applyNumberFormat="1" applyFont="1" applyBorder="1" applyAlignment="1">
      <alignment horizontal="center" vertical="center"/>
    </xf>
    <xf numFmtId="0" fontId="17" fillId="0" borderId="28" xfId="4" applyFont="1" applyBorder="1" applyAlignment="1">
      <alignment horizontal="center"/>
    </xf>
    <xf numFmtId="0" fontId="22" fillId="0" borderId="1" xfId="4" applyFont="1" applyBorder="1" applyAlignment="1">
      <alignment horizontal="center" vertical="center" wrapText="1"/>
    </xf>
    <xf numFmtId="0" fontId="22" fillId="0" borderId="1" xfId="4" applyFont="1" applyBorder="1" applyAlignment="1">
      <alignment horizontal="center" vertical="center" wrapText="1"/>
    </xf>
    <xf numFmtId="0" fontId="1" fillId="0" borderId="1" xfId="4" quotePrefix="1" applyFont="1" applyBorder="1" applyAlignment="1">
      <alignment horizontal="left" vertical="center" wrapText="1"/>
    </xf>
    <xf numFmtId="0" fontId="5" fillId="0" borderId="0" xfId="4" applyBorder="1" applyAlignment="1">
      <alignment horizontal="center" vertical="center"/>
    </xf>
    <xf numFmtId="4" fontId="18" fillId="0" borderId="1" xfId="4" applyNumberFormat="1" applyFont="1" applyBorder="1" applyAlignment="1">
      <alignment horizontal="center" vertical="center" wrapText="1"/>
    </xf>
    <xf numFmtId="0" fontId="26" fillId="0" borderId="1" xfId="4" applyFont="1" applyBorder="1" applyAlignment="1">
      <alignment horizontal="center" vertical="center" wrapText="1"/>
    </xf>
    <xf numFmtId="0" fontId="27" fillId="0" borderId="1" xfId="4" applyFont="1" applyFill="1" applyBorder="1" applyAlignment="1">
      <alignment horizontal="center" vertical="center" wrapText="1"/>
    </xf>
    <xf numFmtId="0" fontId="20" fillId="7" borderId="0" xfId="4" applyFont="1" applyFill="1" applyAlignment="1">
      <alignment vertical="center" wrapText="1"/>
    </xf>
    <xf numFmtId="0" fontId="22" fillId="0" borderId="1" xfId="4" applyFont="1" applyBorder="1" applyAlignment="1">
      <alignment horizontal="center" vertical="center" wrapText="1"/>
    </xf>
    <xf numFmtId="0" fontId="27" fillId="0" borderId="1" xfId="4" applyFont="1" applyBorder="1" applyAlignment="1">
      <alignment horizontal="center" vertical="center" wrapText="1"/>
    </xf>
    <xf numFmtId="0" fontId="8" fillId="0" borderId="8" xfId="0" applyFont="1" applyBorder="1" applyAlignment="1">
      <alignment horizontal="center"/>
    </xf>
    <xf numFmtId="0" fontId="8" fillId="0" borderId="5" xfId="0" applyFont="1" applyBorder="1" applyAlignment="1">
      <alignment horizontal="center"/>
    </xf>
    <xf numFmtId="0" fontId="11" fillId="0" borderId="9" xfId="0" applyFont="1" applyBorder="1" applyAlignment="1">
      <alignment horizontal="left" vertical="center" wrapText="1"/>
    </xf>
    <xf numFmtId="0" fontId="11" fillId="0" borderId="6" xfId="0" applyFont="1" applyBorder="1" applyAlignment="1">
      <alignment horizontal="left" vertical="center"/>
    </xf>
    <xf numFmtId="167" fontId="11" fillId="0" borderId="23" xfId="0" quotePrefix="1" applyNumberFormat="1" applyFont="1" applyBorder="1" applyAlignment="1">
      <alignment horizontal="left" vertical="center" wrapText="1"/>
    </xf>
    <xf numFmtId="167" fontId="11" fillId="0" borderId="18" xfId="0" quotePrefix="1" applyNumberFormat="1" applyFont="1" applyBorder="1" applyAlignment="1">
      <alignment horizontal="left" vertical="center" wrapText="1"/>
    </xf>
    <xf numFmtId="167" fontId="11" fillId="0" borderId="24" xfId="0" quotePrefix="1" applyNumberFormat="1" applyFont="1" applyBorder="1" applyAlignment="1">
      <alignment horizontal="left" vertical="center" wrapText="1"/>
    </xf>
    <xf numFmtId="167" fontId="11" fillId="0" borderId="4" xfId="0" quotePrefix="1" applyNumberFormat="1" applyFont="1" applyBorder="1" applyAlignment="1">
      <alignment horizontal="left" vertical="center" wrapText="1"/>
    </xf>
    <xf numFmtId="167" fontId="11" fillId="0" borderId="0" xfId="0" quotePrefix="1" applyNumberFormat="1" applyFont="1" applyAlignment="1">
      <alignment horizontal="left" vertical="center" wrapText="1"/>
    </xf>
    <xf numFmtId="167" fontId="11" fillId="0" borderId="3" xfId="0" quotePrefix="1" applyNumberFormat="1" applyFont="1" applyBorder="1" applyAlignment="1">
      <alignment horizontal="left" vertical="center" wrapText="1"/>
    </xf>
    <xf numFmtId="167" fontId="11" fillId="0" borderId="20" xfId="0" quotePrefix="1" applyNumberFormat="1" applyFont="1" applyBorder="1" applyAlignment="1">
      <alignment horizontal="left" vertical="center" wrapText="1"/>
    </xf>
    <xf numFmtId="167" fontId="11" fillId="0" borderId="21" xfId="0" quotePrefix="1" applyNumberFormat="1" applyFont="1" applyBorder="1" applyAlignment="1">
      <alignment horizontal="left" vertical="center" wrapText="1"/>
    </xf>
    <xf numFmtId="167" fontId="11" fillId="0" borderId="22" xfId="0" quotePrefix="1" applyNumberFormat="1" applyFont="1" applyBorder="1" applyAlignment="1">
      <alignment horizontal="left" vertical="center" wrapText="1"/>
    </xf>
    <xf numFmtId="0" fontId="11" fillId="0" borderId="23" xfId="0" quotePrefix="1" applyFont="1" applyBorder="1" applyAlignment="1">
      <alignment horizontal="left" vertical="center"/>
    </xf>
    <xf numFmtId="0" fontId="11" fillId="0" borderId="18" xfId="0" quotePrefix="1" applyFont="1" applyBorder="1" applyAlignment="1">
      <alignment horizontal="left" vertical="center"/>
    </xf>
    <xf numFmtId="0" fontId="11" fillId="0" borderId="24" xfId="0" quotePrefix="1" applyFont="1" applyBorder="1" applyAlignment="1">
      <alignment horizontal="left" vertical="center"/>
    </xf>
    <xf numFmtId="0" fontId="11" fillId="0" borderId="25" xfId="0" quotePrefix="1" applyFont="1" applyBorder="1" applyAlignment="1">
      <alignment horizontal="left" vertical="center"/>
    </xf>
    <xf numFmtId="0" fontId="11" fillId="0" borderId="7" xfId="0" quotePrefix="1" applyFont="1" applyBorder="1" applyAlignment="1">
      <alignment horizontal="left" vertical="center"/>
    </xf>
    <xf numFmtId="0" fontId="11" fillId="0" borderId="26" xfId="0" quotePrefix="1" applyFont="1" applyBorder="1" applyAlignment="1">
      <alignment horizontal="left" vertical="center"/>
    </xf>
    <xf numFmtId="0" fontId="23" fillId="7" borderId="0" xfId="4" applyFont="1" applyFill="1" applyAlignment="1">
      <alignment horizontal="center"/>
    </xf>
    <xf numFmtId="0" fontId="22" fillId="7" borderId="0" xfId="4" applyFont="1" applyFill="1" applyAlignment="1">
      <alignment horizontal="center"/>
    </xf>
    <xf numFmtId="0" fontId="19" fillId="7" borderId="0" xfId="4" applyFont="1" applyFill="1" applyAlignment="1">
      <alignment horizontal="center"/>
    </xf>
    <xf numFmtId="0" fontId="18" fillId="7" borderId="0" xfId="4" applyFont="1" applyFill="1" applyAlignment="1">
      <alignment horizontal="center"/>
    </xf>
    <xf numFmtId="0" fontId="20" fillId="7" borderId="0" xfId="4" applyFont="1" applyFill="1" applyAlignment="1">
      <alignment horizontal="center" vertical="center" wrapText="1"/>
    </xf>
    <xf numFmtId="0" fontId="22" fillId="0" borderId="1" xfId="4" applyFont="1" applyBorder="1" applyAlignment="1">
      <alignment horizontal="center" vertical="center" wrapText="1"/>
    </xf>
    <xf numFmtId="0" fontId="17" fillId="0" borderId="1" xfId="4" applyFont="1" applyBorder="1" applyAlignment="1">
      <alignment horizontal="center" vertical="center"/>
    </xf>
    <xf numFmtId="169" fontId="21" fillId="0" borderId="27" xfId="4" applyNumberFormat="1" applyFont="1" applyBorder="1" applyAlignment="1">
      <alignment horizontal="center" vertical="center" wrapText="1"/>
    </xf>
    <xf numFmtId="169" fontId="21" fillId="0" borderId="28" xfId="4" applyNumberFormat="1" applyFont="1" applyBorder="1" applyAlignment="1">
      <alignment horizontal="center" vertical="center" wrapText="1"/>
    </xf>
    <xf numFmtId="0" fontId="17" fillId="0" borderId="27" xfId="4" quotePrefix="1" applyFont="1" applyBorder="1" applyAlignment="1">
      <alignment horizontal="center"/>
    </xf>
    <xf numFmtId="0" fontId="17" fillId="0" borderId="16" xfId="4" applyFont="1" applyBorder="1" applyAlignment="1">
      <alignment horizontal="center"/>
    </xf>
    <xf numFmtId="0" fontId="17" fillId="0" borderId="28" xfId="4" applyFont="1" applyBorder="1" applyAlignment="1">
      <alignment horizontal="center"/>
    </xf>
  </cellXfs>
  <cellStyles count="5">
    <cellStyle name="Millares 2" xfId="2" xr:uid="{00000000-0005-0000-0000-000000000000}"/>
    <cellStyle name="Normal" xfId="0" builtinId="0"/>
    <cellStyle name="Normal 2" xfId="3" xr:uid="{00000000-0005-0000-0000-000002000000}"/>
    <cellStyle name="Normal 3" xfId="4" xr:uid="{00000000-0005-0000-0000-000003000000}"/>
    <cellStyle name="Porcentaje" xfId="1" builtinId="5"/>
  </cellStyles>
  <dxfs count="5">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2</xdr:row>
      <xdr:rowOff>496812</xdr:rowOff>
    </xdr:to>
    <xdr:pic>
      <xdr:nvPicPr>
        <xdr:cNvPr id="4" name="3 Imagen" descr="Logo de SDG.jp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rcRect/>
        <a:stretch>
          <a:fillRect/>
        </a:stretch>
      </xdr:blipFill>
      <xdr:spPr bwMode="auto">
        <a:xfrm>
          <a:off x="347989" y="116417"/>
          <a:ext cx="2430510" cy="751417"/>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19050</xdr:colOff>
      <xdr:row>32</xdr:row>
      <xdr:rowOff>185</xdr:rowOff>
    </xdr:from>
    <xdr:to>
      <xdr:col>5</xdr:col>
      <xdr:colOff>38100</xdr:colOff>
      <xdr:row>34</xdr:row>
      <xdr:rowOff>156210</xdr:rowOff>
    </xdr:to>
    <xdr:pic>
      <xdr:nvPicPr>
        <xdr:cNvPr id="2" name="Imagen 1">
          <a:extLst>
            <a:ext uri="{FF2B5EF4-FFF2-40B4-BE49-F238E27FC236}">
              <a16:creationId xmlns:a16="http://schemas.microsoft.com/office/drawing/2014/main" id="{BA6D2B40-E69D-35C5-6BD0-DEDC63D857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7296335"/>
          <a:ext cx="1295400" cy="5179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0"/>
  <sheetViews>
    <sheetView showGridLines="0" topLeftCell="A4" zoomScale="80" zoomScaleNormal="80" zoomScalePageLayoutView="90" workbookViewId="0">
      <selection activeCell="H7" sqref="H7"/>
    </sheetView>
  </sheetViews>
  <sheetFormatPr baseColWidth="10" defaultColWidth="18.7109375" defaultRowHeight="15" x14ac:dyDescent="0.25"/>
  <cols>
    <col min="1" max="1" width="3.140625" style="1" customWidth="1"/>
    <col min="2" max="2" width="57.28515625" style="1" customWidth="1"/>
    <col min="3" max="5" width="33.5703125" style="1" customWidth="1"/>
    <col min="6" max="6" width="29.7109375" style="1" customWidth="1"/>
    <col min="7" max="7" width="21.5703125" style="1" bestFit="1" customWidth="1"/>
    <col min="8" max="9" width="18.7109375" style="1" hidden="1" customWidth="1"/>
    <col min="10" max="16384" width="18.7109375" style="1"/>
  </cols>
  <sheetData>
    <row r="1" spans="1:9" ht="13.9" customHeight="1" x14ac:dyDescent="0.25">
      <c r="A1" s="121"/>
      <c r="B1" s="162"/>
      <c r="C1" s="24"/>
      <c r="D1" s="25"/>
      <c r="E1" s="25"/>
      <c r="F1" s="164" t="s">
        <v>0</v>
      </c>
    </row>
    <row r="2" spans="1:9" ht="13.9" customHeight="1" x14ac:dyDescent="0.25">
      <c r="A2" s="122"/>
      <c r="B2" s="163"/>
      <c r="C2" s="26"/>
      <c r="D2" s="123"/>
      <c r="E2" s="123"/>
      <c r="F2" s="165"/>
    </row>
    <row r="3" spans="1:9" ht="52.5" x14ac:dyDescent="0.25">
      <c r="A3" s="122"/>
      <c r="B3" s="163"/>
      <c r="C3" s="29" t="s">
        <v>32</v>
      </c>
      <c r="D3" s="124"/>
      <c r="E3" s="124"/>
      <c r="F3" s="165"/>
    </row>
    <row r="4" spans="1:9" ht="13.9" customHeight="1" x14ac:dyDescent="0.25">
      <c r="A4" s="122"/>
      <c r="B4" s="163"/>
      <c r="C4" s="26"/>
      <c r="D4" s="123"/>
      <c r="E4" s="123"/>
      <c r="F4" s="165"/>
    </row>
    <row r="5" spans="1:9" ht="13.9" customHeight="1" x14ac:dyDescent="0.25">
      <c r="A5" s="122"/>
      <c r="B5" s="163"/>
      <c r="C5" s="27"/>
      <c r="D5" s="28"/>
      <c r="E5" s="28"/>
      <c r="F5" s="165"/>
    </row>
    <row r="6" spans="1:9" ht="38.25" customHeight="1" x14ac:dyDescent="0.25">
      <c r="A6" s="122"/>
      <c r="B6" s="32" t="s">
        <v>64</v>
      </c>
      <c r="C6" s="30"/>
      <c r="D6" s="30"/>
      <c r="E6" s="30"/>
      <c r="F6" s="31"/>
      <c r="H6" s="72"/>
      <c r="I6" s="72"/>
    </row>
    <row r="7" spans="1:9" ht="42.75" customHeight="1" x14ac:dyDescent="0.25">
      <c r="A7" s="122"/>
      <c r="B7" s="32" t="s">
        <v>63</v>
      </c>
      <c r="C7" s="33"/>
      <c r="D7" s="33"/>
      <c r="E7" s="33"/>
      <c r="F7" s="34"/>
    </row>
    <row r="8" spans="1:9" ht="94.5" x14ac:dyDescent="0.25">
      <c r="A8" s="122"/>
      <c r="B8" s="22" t="s">
        <v>1</v>
      </c>
      <c r="C8" s="147" t="s">
        <v>65</v>
      </c>
      <c r="D8" s="147" t="s">
        <v>66</v>
      </c>
      <c r="E8" s="147" t="s">
        <v>67</v>
      </c>
      <c r="F8" s="116"/>
      <c r="H8" s="52" t="s">
        <v>25</v>
      </c>
    </row>
    <row r="9" spans="1:9" s="2" customFormat="1" ht="15.75" x14ac:dyDescent="0.25">
      <c r="A9" s="125"/>
      <c r="B9" s="21"/>
      <c r="C9" s="5">
        <v>1</v>
      </c>
      <c r="D9" s="5">
        <v>2</v>
      </c>
      <c r="E9" s="5">
        <v>3</v>
      </c>
      <c r="F9" s="94">
        <v>4</v>
      </c>
      <c r="I9" s="1"/>
    </row>
    <row r="10" spans="1:9" s="2" customFormat="1" ht="31.5" x14ac:dyDescent="0.25">
      <c r="A10" s="126"/>
      <c r="B10" s="42" t="s">
        <v>54</v>
      </c>
      <c r="C10" s="47" t="str">
        <f>IF(YEAR(C70)=2024,"31-DIC.-2023 RUP","31-DIC.-2022 RUP")</f>
        <v>31-DIC.-2023 RUP</v>
      </c>
      <c r="D10" s="47" t="str">
        <f>IF(YEAR(D70)=2024,"31-DIC.-2023 RUP","31-DIC.-2022 RUP")</f>
        <v>31-DIC.-2023 RUP</v>
      </c>
      <c r="E10" s="47" t="str">
        <f>IF(YEAR(C70)=2024,"31-DIC.-2023 RUP","31-DIC.-2022 RUP")</f>
        <v>31-DIC.-2023 RUP</v>
      </c>
      <c r="F10" s="95"/>
      <c r="I10" s="1"/>
    </row>
    <row r="11" spans="1:9" s="2" customFormat="1" ht="15.75" x14ac:dyDescent="0.25">
      <c r="A11" s="126"/>
      <c r="B11" s="21" t="s">
        <v>2</v>
      </c>
      <c r="C11" s="23" t="str">
        <f t="shared" ref="C11:E11" si="0">IF(C73&lt;=$B$74,"VIGENTE","NO VIGENTE")</f>
        <v>VIGENTE</v>
      </c>
      <c r="D11" s="23" t="str">
        <f t="shared" ref="D11" si="1">IF(D73&lt;=$B$74,"VIGENTE","NO VIGENTE")</f>
        <v>VIGENTE</v>
      </c>
      <c r="E11" s="23" t="str">
        <f t="shared" si="0"/>
        <v>VIGENTE</v>
      </c>
      <c r="F11" s="96" t="str">
        <f t="shared" ref="F11" si="2">IF(F73&lt;=$B$74,"VIGENTE","NO VIGENTE")</f>
        <v>VIGENTE</v>
      </c>
      <c r="I11" s="1"/>
    </row>
    <row r="12" spans="1:9" s="2" customFormat="1" ht="15.75" x14ac:dyDescent="0.25">
      <c r="A12" s="126"/>
      <c r="B12" s="21" t="s">
        <v>3</v>
      </c>
      <c r="C12" s="7">
        <v>1</v>
      </c>
      <c r="D12" s="7">
        <v>1</v>
      </c>
      <c r="E12" s="7">
        <v>1</v>
      </c>
      <c r="F12" s="7">
        <v>1</v>
      </c>
      <c r="I12" s="1"/>
    </row>
    <row r="13" spans="1:9" s="2" customFormat="1" ht="15.75" x14ac:dyDescent="0.25">
      <c r="A13" s="126"/>
      <c r="B13" s="21" t="s">
        <v>4</v>
      </c>
      <c r="C13" s="35">
        <v>1930495691</v>
      </c>
      <c r="D13" s="35">
        <v>11513567000</v>
      </c>
      <c r="E13" s="35">
        <v>1438713437</v>
      </c>
      <c r="F13" s="35"/>
      <c r="I13" s="1"/>
    </row>
    <row r="14" spans="1:9" s="2" customFormat="1" ht="15.75" x14ac:dyDescent="0.25">
      <c r="A14" s="126"/>
      <c r="B14" s="21" t="s">
        <v>5</v>
      </c>
      <c r="C14" s="35">
        <v>776112327</v>
      </c>
      <c r="D14" s="35">
        <v>4758341000</v>
      </c>
      <c r="E14" s="35">
        <v>101454276</v>
      </c>
      <c r="F14" s="35"/>
      <c r="I14" s="1"/>
    </row>
    <row r="15" spans="1:9" s="2" customFormat="1" ht="15.75" x14ac:dyDescent="0.25">
      <c r="A15" s="126"/>
      <c r="B15" s="21" t="s">
        <v>6</v>
      </c>
      <c r="C15" s="35">
        <v>3691335863</v>
      </c>
      <c r="D15" s="35">
        <v>12479529000</v>
      </c>
      <c r="E15" s="35">
        <v>1522585274</v>
      </c>
      <c r="F15" s="35"/>
      <c r="I15" s="1"/>
    </row>
    <row r="16" spans="1:9" s="2" customFormat="1" ht="15.75" x14ac:dyDescent="0.25">
      <c r="A16" s="126"/>
      <c r="B16" s="21" t="s">
        <v>7</v>
      </c>
      <c r="C16" s="35">
        <v>1330719568</v>
      </c>
      <c r="D16" s="35">
        <v>4758341000</v>
      </c>
      <c r="E16" s="35">
        <v>101454276</v>
      </c>
      <c r="F16" s="35"/>
      <c r="I16" s="1"/>
    </row>
    <row r="17" spans="1:10" s="2" customFormat="1" ht="15.75" x14ac:dyDescent="0.25">
      <c r="A17" s="126"/>
      <c r="B17" s="21" t="s">
        <v>8</v>
      </c>
      <c r="C17" s="35">
        <v>2360616295</v>
      </c>
      <c r="D17" s="35">
        <v>7721188000</v>
      </c>
      <c r="E17" s="35">
        <v>1421130998</v>
      </c>
      <c r="F17" s="35"/>
      <c r="I17" s="1"/>
    </row>
    <row r="18" spans="1:10" s="2" customFormat="1" ht="15.75" x14ac:dyDescent="0.25">
      <c r="A18" s="126"/>
      <c r="B18" s="21" t="s">
        <v>9</v>
      </c>
      <c r="C18" s="35">
        <f>+C15-C16-C17</f>
        <v>0</v>
      </c>
      <c r="D18" s="35">
        <f>+D15-D16-D17</f>
        <v>0</v>
      </c>
      <c r="E18" s="35">
        <f>+E15-E16-E17</f>
        <v>0</v>
      </c>
      <c r="F18" s="35"/>
      <c r="I18" s="1"/>
    </row>
    <row r="19" spans="1:10" s="2" customFormat="1" ht="15.75" x14ac:dyDescent="0.25">
      <c r="A19" s="126"/>
      <c r="B19" s="21" t="s">
        <v>10</v>
      </c>
      <c r="C19" s="35">
        <v>335041498</v>
      </c>
      <c r="D19" s="35">
        <v>696306000</v>
      </c>
      <c r="E19" s="35">
        <v>299047000</v>
      </c>
      <c r="F19" s="35"/>
      <c r="I19" s="1"/>
    </row>
    <row r="20" spans="1:10" s="2" customFormat="1" ht="15.75" x14ac:dyDescent="0.25">
      <c r="A20" s="126"/>
      <c r="B20" s="21" t="s">
        <v>11</v>
      </c>
      <c r="C20" s="35">
        <v>0</v>
      </c>
      <c r="D20" s="35">
        <v>0</v>
      </c>
      <c r="E20" s="35">
        <v>6892000</v>
      </c>
      <c r="F20" s="35"/>
      <c r="I20" s="1"/>
    </row>
    <row r="21" spans="1:10" s="2" customFormat="1" ht="31.5" x14ac:dyDescent="0.25">
      <c r="A21" s="126"/>
      <c r="B21" s="21" t="s">
        <v>12</v>
      </c>
      <c r="C21" s="36">
        <f t="shared" ref="C21" si="3">+C19/C17</f>
        <v>0.14192967264931974</v>
      </c>
      <c r="D21" s="36">
        <f t="shared" ref="D21:E21" si="4">+D19/D17</f>
        <v>9.0181200095114891E-2</v>
      </c>
      <c r="E21" s="36">
        <f t="shared" si="4"/>
        <v>0.21042887701475638</v>
      </c>
      <c r="F21" s="36"/>
      <c r="I21" s="1"/>
    </row>
    <row r="22" spans="1:10" s="2" customFormat="1" ht="31.5" x14ac:dyDescent="0.2">
      <c r="A22" s="126"/>
      <c r="B22" s="21" t="s">
        <v>13</v>
      </c>
      <c r="C22" s="36">
        <f t="shared" ref="C22" si="5">+C19/C15</f>
        <v>9.0764295213090443E-2</v>
      </c>
      <c r="D22" s="36">
        <f t="shared" ref="D22:E22" si="6">+D19/D15</f>
        <v>5.5795855757056215E-2</v>
      </c>
      <c r="E22" s="36">
        <f t="shared" si="6"/>
        <v>0.19640739018470238</v>
      </c>
      <c r="F22" s="36"/>
      <c r="H22" s="84" t="s">
        <v>55</v>
      </c>
      <c r="I22" s="84" t="s">
        <v>69</v>
      </c>
      <c r="J22" s="84"/>
    </row>
    <row r="23" spans="1:10" s="2" customFormat="1" ht="15.75" x14ac:dyDescent="0.2">
      <c r="A23" s="126"/>
      <c r="B23" s="8" t="s">
        <v>14</v>
      </c>
      <c r="C23" s="46">
        <f>IF(C12=1,$H$23,"")</f>
        <v>1305414455</v>
      </c>
      <c r="D23" s="46">
        <f>IF(D12=1,$H$23,"")</f>
        <v>1305414455</v>
      </c>
      <c r="E23" s="46">
        <f>IF(E12=1,$H$23,"")</f>
        <v>1305414455</v>
      </c>
      <c r="F23" s="46"/>
      <c r="H23" s="51">
        <v>1305414455</v>
      </c>
      <c r="I23" s="51">
        <f>+H23</f>
        <v>1305414455</v>
      </c>
    </row>
    <row r="24" spans="1:10" s="2" customFormat="1" ht="15.75" x14ac:dyDescent="0.2">
      <c r="A24" s="126"/>
      <c r="B24" s="37" t="s">
        <v>15</v>
      </c>
      <c r="C24" s="38"/>
      <c r="D24" s="38"/>
      <c r="E24" s="38"/>
      <c r="F24" s="39"/>
    </row>
    <row r="25" spans="1:10" s="2" customFormat="1" ht="15.75" x14ac:dyDescent="0.2">
      <c r="A25" s="126"/>
      <c r="B25" s="9" t="s">
        <v>16</v>
      </c>
      <c r="C25" s="10"/>
      <c r="D25" s="10"/>
      <c r="E25" s="10"/>
      <c r="F25" s="97"/>
    </row>
    <row r="26" spans="1:10" s="2" customFormat="1" ht="15.75" x14ac:dyDescent="0.2">
      <c r="A26" s="126"/>
      <c r="B26" s="68" t="s">
        <v>24</v>
      </c>
      <c r="C26" s="64"/>
      <c r="D26" s="64"/>
      <c r="E26" s="64"/>
      <c r="F26" s="65"/>
    </row>
    <row r="27" spans="1:10" s="2" customFormat="1" ht="15.75" x14ac:dyDescent="0.2">
      <c r="A27" s="126"/>
      <c r="B27" s="37" t="s">
        <v>15</v>
      </c>
      <c r="C27" s="38"/>
      <c r="D27" s="38"/>
      <c r="E27" s="38"/>
      <c r="F27" s="39"/>
    </row>
    <row r="28" spans="1:10" s="2" customFormat="1" ht="22.5" customHeight="1" x14ac:dyDescent="0.2">
      <c r="A28" s="126"/>
      <c r="B28" s="42" t="str">
        <f>CONCATENATE("Índice de Liquidez: Mayor o Igual a ",H28)</f>
        <v>Índice de Liquidez: Mayor o Igual a 2</v>
      </c>
      <c r="C28" s="11" t="str">
        <f>IF(C75="MiPyME",IF(C29&gt;=$H$28,$B$25,$B$26),IF(C29&gt;=$I$28,$B$25,$B$26))</f>
        <v>HÁBIL</v>
      </c>
      <c r="D28" s="11" t="str">
        <f>IF(D75="MiPyME",IF(D29&gt;=$H$28,$B$25,$B$26),IF(D29&gt;=$I$28,$B$25,$B$26))</f>
        <v>HÁBIL</v>
      </c>
      <c r="E28" s="11" t="str">
        <f>IF(E75="MiPyME",IF(E29&gt;=$H$28,$B$25,$B$26),IF(E29&gt;=$I$28,$B$25,$B$26))</f>
        <v>HÁBIL</v>
      </c>
      <c r="F28" s="98"/>
      <c r="H28" s="48">
        <v>2</v>
      </c>
      <c r="I28" s="48">
        <v>2</v>
      </c>
    </row>
    <row r="29" spans="1:10" s="2" customFormat="1" ht="22.5" customHeight="1" x14ac:dyDescent="0.2">
      <c r="A29" s="126"/>
      <c r="B29" s="20" t="s">
        <v>17</v>
      </c>
      <c r="C29" s="12">
        <f>C13/C14</f>
        <v>2.4873921259080838</v>
      </c>
      <c r="D29" s="12">
        <f>D13/D14</f>
        <v>2.4196599192869952</v>
      </c>
      <c r="E29" s="12">
        <f t="shared" ref="E29" si="7">E13/E14</f>
        <v>14.180904873836958</v>
      </c>
      <c r="F29" s="99"/>
    </row>
    <row r="30" spans="1:10" s="2" customFormat="1" ht="22.5" customHeight="1" x14ac:dyDescent="0.2">
      <c r="A30" s="126"/>
      <c r="B30" s="42" t="str">
        <f>CONCATENATE("Endeudamiento total: Menor o Igual a ",H30)</f>
        <v>Endeudamiento total: Menor o Igual a 0,55</v>
      </c>
      <c r="C30" s="13" t="str">
        <f>IF(C75="MiPyME",IF(C31&lt;=$H$30,$B$25,$B$26),IF(C31&lt;=$I$30,$B$25,$B$26))</f>
        <v>HÁBIL</v>
      </c>
      <c r="D30" s="13" t="str">
        <f>IF(D75="MiPyME",IF(D31&lt;=$H$30,$B$25,$B$26),IF(D31&lt;=$I$30,$B$25,$B$26))</f>
        <v>HÁBIL</v>
      </c>
      <c r="E30" s="13" t="str">
        <f>IF(E75="MiPyME",IF(E31&lt;=$H$30,$B$25,$B$26),IF(E31&lt;=$I$30,$B$25,$B$26))</f>
        <v>HÁBIL</v>
      </c>
      <c r="F30" s="100"/>
      <c r="H30" s="49">
        <v>0.55000000000000004</v>
      </c>
      <c r="I30" s="49">
        <v>0.55000000000000004</v>
      </c>
    </row>
    <row r="31" spans="1:10" s="2" customFormat="1" ht="22.5" customHeight="1" x14ac:dyDescent="0.2">
      <c r="A31" s="126"/>
      <c r="B31" s="20" t="s">
        <v>18</v>
      </c>
      <c r="C31" s="14">
        <f>C16/C15</f>
        <v>0.36049810079284028</v>
      </c>
      <c r="D31" s="14">
        <f>D16/D15</f>
        <v>0.38129171381387872</v>
      </c>
      <c r="E31" s="14">
        <f t="shared" ref="E31" si="8">E16/E15</f>
        <v>6.663290242750633E-2</v>
      </c>
      <c r="F31" s="101"/>
    </row>
    <row r="32" spans="1:10" s="2" customFormat="1" ht="31.5" x14ac:dyDescent="0.2">
      <c r="A32" s="126"/>
      <c r="B32" s="42" t="str">
        <f>CONCATENATE("Razón de Cobertura de Intereses Mayor o Igual a ",H32," o Indeterminado")</f>
        <v>Razón de Cobertura de Intereses Mayor o Igual a 1,7 o Indeterminado</v>
      </c>
      <c r="C32" s="13" t="str">
        <f>IF(C75="MiPyME",IF(AND(C33="Indeterminado",C19&lt;=0),$B$26,IF(C33&gt;=$H$32,$B$25,$B$26)),IF(AND(C33="Indeterminado",C19&lt;=0),$B$26,IF(C33&gt;=$I$32,$B$25,$B$26)))</f>
        <v>HÁBIL</v>
      </c>
      <c r="D32" s="13" t="str">
        <f>IF(D75="MiPyME",IF(AND(D33="Indeterminado",D19&lt;=0),$B$26,IF(D33&gt;=$H$32,$B$25,$B$26)),IF(AND(D33="Indeterminado",D19&lt;=0),$B$26,IF(D33&gt;=$I$32,$B$25,$B$26)))</f>
        <v>HÁBIL</v>
      </c>
      <c r="E32" s="13" t="str">
        <f>IF(E75="MiPyME",IF(AND(E33="Indeterminado",E19&lt;=0),$B$26,IF(E33&gt;=$H$32,$B$25,$B$26)),IF(AND(E33="Indeterminado",E19&lt;=0),$B$26,IF(E33&gt;=$I$32,$B$25,$B$26)))</f>
        <v>HÁBIL</v>
      </c>
      <c r="F32" s="100"/>
      <c r="H32" s="50">
        <v>1.7</v>
      </c>
      <c r="I32" s="50">
        <v>1.7</v>
      </c>
    </row>
    <row r="33" spans="1:11" s="2" customFormat="1" ht="22.5" customHeight="1" x14ac:dyDescent="0.2">
      <c r="A33" s="126"/>
      <c r="B33" s="20" t="s">
        <v>19</v>
      </c>
      <c r="C33" s="44" t="str">
        <f t="shared" ref="C33:D33" si="9">IFERROR(C19/C20,"Indeterminado")</f>
        <v>Indeterminado</v>
      </c>
      <c r="D33" s="44" t="str">
        <f t="shared" si="9"/>
        <v>Indeterminado</v>
      </c>
      <c r="E33" s="44">
        <f t="shared" ref="E33" si="10">IFERROR(E19/E20,"Indeterminado")</f>
        <v>43.390452698781196</v>
      </c>
      <c r="F33" s="102"/>
    </row>
    <row r="34" spans="1:11" s="2" customFormat="1" ht="31.5" x14ac:dyDescent="0.2">
      <c r="A34" s="126"/>
      <c r="B34" s="21" t="str">
        <f>CONCATENATE("CAPITAL DE TRABAJO ≥  A ",TEXT(H34,"#,0#%")," DEL PPTO OFICIAL")</f>
        <v>CAPITAL DE TRABAJO ≥  A 35,0% DEL PPTO OFICIAL</v>
      </c>
      <c r="C34" s="13" t="str">
        <f>IF(C75="MiPyME",IF(C35&gt;(C23*$H$34),$B$25,$B$26),IF(C35&gt;(C23*$I$34),$B$25,$B$26))</f>
        <v>HÁBIL</v>
      </c>
      <c r="D34" s="13" t="str">
        <f>IF(D75="MiPyME",IF(D35&gt;(D23*$H$34),$B$25,$B$26),IF(D35&gt;(D23*$I$34),$B$25,$B$26))</f>
        <v>HÁBIL</v>
      </c>
      <c r="E34" s="13" t="str">
        <f>IF(E75="MiPyME",IF(E35&gt;(E23*$H$34),$B$25,$B$26),IF(E35&gt;(E23*$I$34),$B$25,$B$26))</f>
        <v>HÁBIL</v>
      </c>
      <c r="F34" s="100"/>
      <c r="H34" s="49">
        <v>0.35</v>
      </c>
      <c r="I34" s="49">
        <v>0.35</v>
      </c>
    </row>
    <row r="35" spans="1:11" s="3" customFormat="1" ht="22.5" customHeight="1" x14ac:dyDescent="0.2">
      <c r="A35" s="127"/>
      <c r="B35" s="69" t="str">
        <f>CONCATENATE("CT = Activo Corriente - Pasivo Corriente ≥ ",TEXT((H23*H34),"$###.###.###.##0"))</f>
        <v>CT = Activo Corriente - Pasivo Corriente ≥ $456.895.059</v>
      </c>
      <c r="C35" s="150">
        <f>C13-C14</f>
        <v>1154383364</v>
      </c>
      <c r="D35" s="150">
        <f>D13-D14</f>
        <v>6755226000</v>
      </c>
      <c r="E35" s="150">
        <f>E13-E14</f>
        <v>1337259161</v>
      </c>
      <c r="F35" s="103"/>
      <c r="G35" s="88"/>
      <c r="H35" s="85"/>
      <c r="I35" s="85"/>
      <c r="J35" s="2"/>
      <c r="K35" s="2"/>
    </row>
    <row r="36" spans="1:11" s="2" customFormat="1" ht="15.75" x14ac:dyDescent="0.2">
      <c r="A36" s="126"/>
      <c r="B36" s="43" t="s">
        <v>20</v>
      </c>
      <c r="C36" s="45"/>
      <c r="D36" s="45"/>
      <c r="E36" s="45"/>
      <c r="F36" s="104"/>
      <c r="G36" s="89"/>
      <c r="H36" s="86"/>
      <c r="I36" s="86"/>
      <c r="J36" s="87"/>
    </row>
    <row r="37" spans="1:11" s="2" customFormat="1" ht="15.75" x14ac:dyDescent="0.2">
      <c r="A37" s="126"/>
      <c r="B37" s="15"/>
      <c r="C37" s="6"/>
      <c r="D37" s="6"/>
      <c r="E37" s="6"/>
      <c r="F37" s="105"/>
    </row>
    <row r="38" spans="1:11" s="2" customFormat="1" ht="31.5" x14ac:dyDescent="0.2">
      <c r="A38" s="126"/>
      <c r="B38" s="42" t="str">
        <f>CONCATENATE("Indicador  Rentabilidad del Patrimonio",CHAR(10),"Mayor o Igual a ",H38)</f>
        <v>Indicador  Rentabilidad del Patrimonio
Mayor o Igual a 0,06</v>
      </c>
      <c r="C38" s="13" t="str">
        <f>IF(C75="MiPyME",IF(C39&gt;=$H$38,$B$25,$B$26),IF(C39&gt;=$I$38,$B$25,$B$26))</f>
        <v>HÁBIL</v>
      </c>
      <c r="D38" s="13" t="str">
        <f>IF(D75="MiPyME",IF(D39&gt;=$H$38,$B$25,$B$26),IF(D39&gt;=$I$38,$B$25,$B$26))</f>
        <v>HÁBIL</v>
      </c>
      <c r="E38" s="13" t="str">
        <f>IF(E75="MiPyME",IF(E39&gt;=$H$38,$B$25,$B$26),IF(E39&gt;=$I$38,$B$25,$B$26))</f>
        <v>HÁBIL</v>
      </c>
      <c r="F38" s="100"/>
      <c r="H38" s="49">
        <v>0.06</v>
      </c>
      <c r="I38" s="49">
        <v>0</v>
      </c>
    </row>
    <row r="39" spans="1:11" s="2" customFormat="1" ht="22.5" customHeight="1" x14ac:dyDescent="0.2">
      <c r="A39" s="126"/>
      <c r="B39" s="20" t="s">
        <v>21</v>
      </c>
      <c r="C39" s="16">
        <f t="shared" ref="C39:D39" si="11">C19/C17</f>
        <v>0.14192967264931974</v>
      </c>
      <c r="D39" s="16">
        <f t="shared" si="11"/>
        <v>9.0181200095114891E-2</v>
      </c>
      <c r="E39" s="16">
        <f t="shared" ref="E39" si="12">E19/E17</f>
        <v>0.21042887701475638</v>
      </c>
      <c r="F39" s="106"/>
    </row>
    <row r="40" spans="1:11" s="2" customFormat="1" ht="31.5" x14ac:dyDescent="0.2">
      <c r="A40" s="126"/>
      <c r="B40" s="42" t="str">
        <f>CONCATENATE("Indicador Rentabilidad del Activo",CHAR(10),"Mayor o Igual a ",H40)</f>
        <v>Indicador Rentabilidad del Activo
Mayor o Igual a 0,03</v>
      </c>
      <c r="C40" s="11" t="str">
        <f>IF(C75="MiPyME",IF(C41&gt;=$H$40,$B$25,$B$26),IF(C41&gt;=$I$40,$B$25,$B$26))</f>
        <v>HÁBIL</v>
      </c>
      <c r="D40" s="11" t="str">
        <f>IF(D75="MiPyME",IF(D41&gt;=$H$40,$B$25,$B$26),IF(D41&gt;=$I$40,$B$25,$B$26))</f>
        <v>HÁBIL</v>
      </c>
      <c r="E40" s="11" t="str">
        <f>IF(E75="MiPyME",IF(E41&gt;=$H$40,$B$25,$B$26),IF(E41&gt;=$I$40,$B$25,$B$26))</f>
        <v>HÁBIL</v>
      </c>
      <c r="F40" s="98"/>
      <c r="H40" s="49">
        <v>0.03</v>
      </c>
      <c r="I40" s="49">
        <v>0</v>
      </c>
    </row>
    <row r="41" spans="1:11" s="2" customFormat="1" ht="22.5" customHeight="1" x14ac:dyDescent="0.2">
      <c r="A41" s="126"/>
      <c r="B41" s="20" t="s">
        <v>22</v>
      </c>
      <c r="C41" s="16">
        <f t="shared" ref="C41:D41" si="13">C19/C15</f>
        <v>9.0764295213090443E-2</v>
      </c>
      <c r="D41" s="16">
        <f t="shared" si="13"/>
        <v>5.5795855757056215E-2</v>
      </c>
      <c r="E41" s="16">
        <f t="shared" ref="E41" si="14">E19/E15</f>
        <v>0.19640739018470238</v>
      </c>
      <c r="F41" s="106"/>
    </row>
    <row r="42" spans="1:11" s="2" customFormat="1" ht="25.9" customHeight="1" x14ac:dyDescent="0.2">
      <c r="A42" s="126"/>
      <c r="B42" s="21" t="s">
        <v>23</v>
      </c>
      <c r="C42" s="17" t="str">
        <f t="shared" ref="C42" si="15">+IF(COUNTIF(C28:C41,"NO HÁBIL")&gt;=1,"NO HABILITADO","HABILITADO")</f>
        <v>HABILITADO</v>
      </c>
      <c r="D42" s="17" t="str">
        <f t="shared" ref="D42" si="16">+IF(COUNTIF(D28:D41,"NO HÁBIL")&gt;=1,"NO HABILITADO","HABILITADO")</f>
        <v>HABILITADO</v>
      </c>
      <c r="E42" s="117" t="str">
        <f t="shared" ref="E42" si="17">+IF(COUNTIF(E28:E41,"NO HÁBIL")&gt;=1,"NO HABILITADO","HABILITADO")</f>
        <v>HABILITADO</v>
      </c>
      <c r="F42" s="107" t="str">
        <f t="shared" ref="F42" si="18">+IF(COUNTIF(F28:F41,"NO HÁBIL")&gt;=1,"NO HABILITADO","HABILITADO")</f>
        <v>HABILITADO</v>
      </c>
    </row>
    <row r="43" spans="1:11" s="2" customFormat="1" ht="15.75" x14ac:dyDescent="0.25">
      <c r="A43" s="126"/>
      <c r="B43" s="40"/>
      <c r="C43" s="41"/>
      <c r="D43" s="41"/>
      <c r="E43" s="41"/>
      <c r="F43" s="90"/>
      <c r="I43" s="1"/>
    </row>
    <row r="44" spans="1:11" s="2" customFormat="1" ht="21" customHeight="1" x14ac:dyDescent="0.25">
      <c r="A44" s="126"/>
      <c r="B44" s="175" t="s">
        <v>59</v>
      </c>
      <c r="C44" s="176"/>
      <c r="D44" s="176"/>
      <c r="E44" s="176"/>
      <c r="F44" s="177"/>
      <c r="I44" s="1"/>
    </row>
    <row r="45" spans="1:11" s="2" customFormat="1" ht="21" customHeight="1" x14ac:dyDescent="0.25">
      <c r="A45" s="126"/>
      <c r="B45" s="178"/>
      <c r="C45" s="179"/>
      <c r="D45" s="179"/>
      <c r="E45" s="179"/>
      <c r="F45" s="180"/>
      <c r="I45" s="1"/>
    </row>
    <row r="46" spans="1:11" s="2" customFormat="1" ht="15.75" x14ac:dyDescent="0.25">
      <c r="A46" s="126"/>
      <c r="B46" s="18"/>
      <c r="C46" s="128"/>
      <c r="D46" s="128"/>
      <c r="E46" s="128"/>
      <c r="F46" s="19"/>
      <c r="I46" s="1"/>
    </row>
    <row r="47" spans="1:11" s="2" customFormat="1" ht="15.75" x14ac:dyDescent="0.25">
      <c r="A47" s="126"/>
      <c r="B47" s="53" t="str">
        <f>B72</f>
        <v>Fecha de cierre del proceso:</v>
      </c>
      <c r="C47" s="128"/>
      <c r="D47" s="128"/>
      <c r="E47" s="128"/>
      <c r="F47" s="19"/>
      <c r="I47" s="1"/>
    </row>
    <row r="48" spans="1:11" s="2" customFormat="1" ht="15.75" x14ac:dyDescent="0.25">
      <c r="A48" s="126"/>
      <c r="B48" s="63">
        <v>45622</v>
      </c>
      <c r="C48" s="128"/>
      <c r="D48" s="128"/>
      <c r="E48" s="128"/>
      <c r="F48" s="19"/>
      <c r="I48" s="1"/>
    </row>
    <row r="49" spans="1:9" s="2" customFormat="1" ht="15.75" x14ac:dyDescent="0.25">
      <c r="A49" s="126"/>
      <c r="B49" s="54"/>
      <c r="F49" s="108"/>
      <c r="I49" s="1"/>
    </row>
    <row r="50" spans="1:9" s="2" customFormat="1" ht="15.75" x14ac:dyDescent="0.25">
      <c r="A50" s="126"/>
      <c r="B50" s="71" t="s">
        <v>33</v>
      </c>
      <c r="C50" s="66"/>
      <c r="D50" s="66"/>
      <c r="E50" s="66"/>
      <c r="F50" s="109"/>
      <c r="I50" s="1"/>
    </row>
    <row r="51" spans="1:9" s="2" customFormat="1" ht="15.75" x14ac:dyDescent="0.25">
      <c r="A51" s="129"/>
      <c r="B51" s="62">
        <v>45624</v>
      </c>
      <c r="C51" s="67"/>
      <c r="D51" s="67"/>
      <c r="E51" s="66"/>
      <c r="F51" s="110"/>
      <c r="I51" s="1"/>
    </row>
    <row r="52" spans="1:9" s="2" customFormat="1" ht="15.75" x14ac:dyDescent="0.25">
      <c r="A52" s="129"/>
      <c r="B52" s="62"/>
      <c r="C52" s="67"/>
      <c r="D52" s="67"/>
      <c r="E52" s="146"/>
      <c r="F52" s="110"/>
      <c r="I52" s="1"/>
    </row>
    <row r="53" spans="1:9" ht="15.75" x14ac:dyDescent="0.25">
      <c r="A53" s="130"/>
      <c r="B53" s="71" t="s">
        <v>34</v>
      </c>
      <c r="C53" s="131"/>
      <c r="D53" s="131"/>
      <c r="E53" s="146"/>
      <c r="F53" s="111"/>
    </row>
    <row r="54" spans="1:9" ht="15.75" x14ac:dyDescent="0.25">
      <c r="A54" s="130"/>
      <c r="B54" s="62"/>
      <c r="C54" s="131"/>
      <c r="D54" s="131"/>
      <c r="E54" s="131"/>
      <c r="F54" s="111"/>
    </row>
    <row r="55" spans="1:9" ht="15.75" x14ac:dyDescent="0.25">
      <c r="A55" s="130"/>
      <c r="B55" s="62"/>
      <c r="C55" s="131"/>
      <c r="D55" s="131"/>
      <c r="E55" s="131"/>
      <c r="F55" s="111"/>
    </row>
    <row r="56" spans="1:9" ht="15.6" customHeight="1" x14ac:dyDescent="0.25">
      <c r="A56" s="130"/>
      <c r="B56" s="166" t="s">
        <v>68</v>
      </c>
      <c r="C56" s="167"/>
      <c r="D56" s="167"/>
      <c r="E56" s="167"/>
      <c r="F56" s="168"/>
    </row>
    <row r="57" spans="1:9" ht="18" customHeight="1" x14ac:dyDescent="0.25">
      <c r="A57" s="130"/>
      <c r="B57" s="169"/>
      <c r="C57" s="170"/>
      <c r="D57" s="170"/>
      <c r="E57" s="170"/>
      <c r="F57" s="171"/>
    </row>
    <row r="58" spans="1:9" ht="15" customHeight="1" thickBot="1" x14ac:dyDescent="0.3">
      <c r="A58" s="132"/>
      <c r="B58" s="172"/>
      <c r="C58" s="173"/>
      <c r="D58" s="173"/>
      <c r="E58" s="173"/>
      <c r="F58" s="174"/>
    </row>
    <row r="60" spans="1:9" x14ac:dyDescent="0.25">
      <c r="B60" s="4"/>
      <c r="C60" s="4"/>
      <c r="D60" s="4"/>
      <c r="E60" s="4"/>
      <c r="F60" s="4"/>
    </row>
    <row r="64" spans="1:9" x14ac:dyDescent="0.25">
      <c r="B64" s="55" t="s">
        <v>26</v>
      </c>
      <c r="C64" s="56"/>
      <c r="D64" s="56"/>
      <c r="E64" s="56"/>
      <c r="F64" s="57"/>
    </row>
    <row r="65" spans="2:6" x14ac:dyDescent="0.25">
      <c r="B65" s="58"/>
      <c r="F65" s="59"/>
    </row>
    <row r="66" spans="2:6" x14ac:dyDescent="0.25">
      <c r="B66" s="58" t="s">
        <v>30</v>
      </c>
      <c r="C66" s="133">
        <f>+B51</f>
        <v>45624</v>
      </c>
      <c r="D66" s="133">
        <f>+B51</f>
        <v>45624</v>
      </c>
      <c r="E66" s="133">
        <f>+B51</f>
        <v>45624</v>
      </c>
      <c r="F66" s="134"/>
    </row>
    <row r="67" spans="2:6" x14ac:dyDescent="0.25">
      <c r="B67" s="58"/>
      <c r="F67" s="59"/>
    </row>
    <row r="68" spans="2:6" x14ac:dyDescent="0.25">
      <c r="B68" s="60"/>
      <c r="C68" s="135">
        <f t="shared" ref="C68:D68" si="19">C9</f>
        <v>1</v>
      </c>
      <c r="D68" s="135">
        <f t="shared" si="19"/>
        <v>2</v>
      </c>
      <c r="E68" s="135">
        <f t="shared" ref="E68" si="20">E9</f>
        <v>3</v>
      </c>
      <c r="F68" s="136">
        <f t="shared" ref="F68" si="21">F9</f>
        <v>4</v>
      </c>
    </row>
    <row r="69" spans="2:6" x14ac:dyDescent="0.25">
      <c r="B69" s="61" t="s">
        <v>27</v>
      </c>
      <c r="C69" s="149">
        <v>45616</v>
      </c>
      <c r="D69" s="137">
        <v>45617</v>
      </c>
      <c r="E69" s="137">
        <v>45615</v>
      </c>
      <c r="F69" s="138"/>
    </row>
    <row r="70" spans="2:6" x14ac:dyDescent="0.25">
      <c r="B70" s="61" t="s">
        <v>28</v>
      </c>
      <c r="C70" s="149">
        <v>45400</v>
      </c>
      <c r="D70" s="137">
        <v>45390</v>
      </c>
      <c r="E70" s="137">
        <v>45421</v>
      </c>
      <c r="F70" s="138"/>
    </row>
    <row r="71" spans="2:6" x14ac:dyDescent="0.25">
      <c r="B71" s="58"/>
      <c r="F71" s="59"/>
    </row>
    <row r="72" spans="2:6" x14ac:dyDescent="0.25">
      <c r="B72" s="58" t="s">
        <v>29</v>
      </c>
      <c r="C72" s="148">
        <f>+B48</f>
        <v>45622</v>
      </c>
      <c r="D72" s="148">
        <f>+B48</f>
        <v>45622</v>
      </c>
      <c r="E72" s="148">
        <f>+B48</f>
        <v>45622</v>
      </c>
      <c r="F72" s="134"/>
    </row>
    <row r="73" spans="2:6" x14ac:dyDescent="0.25">
      <c r="B73" s="61" t="s">
        <v>31</v>
      </c>
      <c r="C73" s="139">
        <f>C72-C69</f>
        <v>6</v>
      </c>
      <c r="D73" s="139">
        <f>D72-D69</f>
        <v>5</v>
      </c>
      <c r="E73" s="139">
        <f>E72-E69</f>
        <v>7</v>
      </c>
      <c r="F73" s="140"/>
    </row>
    <row r="74" spans="2:6" x14ac:dyDescent="0.25">
      <c r="B74" s="70">
        <v>60</v>
      </c>
      <c r="C74" s="141"/>
      <c r="D74" s="141"/>
      <c r="E74" s="141"/>
      <c r="F74" s="142"/>
    </row>
    <row r="75" spans="2:6" x14ac:dyDescent="0.25">
      <c r="B75" s="115" t="s">
        <v>56</v>
      </c>
      <c r="C75" s="143" t="s">
        <v>55</v>
      </c>
      <c r="D75" s="143" t="s">
        <v>55</v>
      </c>
      <c r="E75" s="143" t="s">
        <v>55</v>
      </c>
      <c r="F75" s="144" t="s">
        <v>55</v>
      </c>
    </row>
    <row r="76" spans="2:6" x14ac:dyDescent="0.25">
      <c r="B76" s="115"/>
      <c r="C76" s="143"/>
      <c r="D76" s="143"/>
      <c r="E76" s="143"/>
      <c r="F76" s="144"/>
    </row>
    <row r="77" spans="2:6" ht="89.45" customHeight="1" x14ac:dyDescent="0.25">
      <c r="B77" s="118" t="s">
        <v>60</v>
      </c>
      <c r="C77" s="119" t="s">
        <v>62</v>
      </c>
      <c r="D77" s="119" t="s">
        <v>62</v>
      </c>
      <c r="E77" s="119" t="s">
        <v>61</v>
      </c>
      <c r="F77" s="145"/>
    </row>
    <row r="78" spans="2:6" x14ac:dyDescent="0.25">
      <c r="B78"/>
      <c r="C78"/>
      <c r="D78"/>
      <c r="E78"/>
      <c r="F78"/>
    </row>
    <row r="79" spans="2:6" x14ac:dyDescent="0.25">
      <c r="B79"/>
      <c r="C79"/>
      <c r="D79"/>
      <c r="E79"/>
      <c r="F79" s="112"/>
    </row>
    <row r="80" spans="2:6" x14ac:dyDescent="0.25">
      <c r="B80"/>
      <c r="C80"/>
      <c r="D80"/>
      <c r="E80"/>
      <c r="F80"/>
    </row>
    <row r="81" spans="2:6" x14ac:dyDescent="0.25">
      <c r="B81"/>
      <c r="C81"/>
      <c r="D81"/>
      <c r="E81"/>
      <c r="F81"/>
    </row>
    <row r="82" spans="2:6" x14ac:dyDescent="0.25">
      <c r="B82"/>
      <c r="C82"/>
      <c r="D82"/>
      <c r="E82"/>
      <c r="F82"/>
    </row>
    <row r="83" spans="2:6" x14ac:dyDescent="0.25">
      <c r="B83"/>
      <c r="C83"/>
      <c r="D83"/>
      <c r="E83"/>
      <c r="F83"/>
    </row>
    <row r="84" spans="2:6" x14ac:dyDescent="0.25">
      <c r="B84"/>
      <c r="C84"/>
      <c r="D84"/>
      <c r="E84"/>
      <c r="F84"/>
    </row>
    <row r="85" spans="2:6" x14ac:dyDescent="0.25">
      <c r="B85"/>
      <c r="C85"/>
      <c r="D85"/>
      <c r="E85"/>
      <c r="F85"/>
    </row>
    <row r="86" spans="2:6" x14ac:dyDescent="0.25">
      <c r="B86"/>
      <c r="C86"/>
      <c r="D86"/>
      <c r="E86"/>
      <c r="F86"/>
    </row>
    <row r="87" spans="2:6" x14ac:dyDescent="0.25">
      <c r="B87"/>
      <c r="C87"/>
      <c r="D87"/>
      <c r="E87"/>
      <c r="F87"/>
    </row>
    <row r="88" spans="2:6" x14ac:dyDescent="0.25">
      <c r="B88"/>
      <c r="C88"/>
      <c r="D88"/>
      <c r="E88"/>
      <c r="F88"/>
    </row>
    <row r="89" spans="2:6" x14ac:dyDescent="0.25">
      <c r="B89"/>
      <c r="C89"/>
      <c r="D89"/>
      <c r="E89"/>
      <c r="F89"/>
    </row>
    <row r="90" spans="2:6" x14ac:dyDescent="0.25">
      <c r="B90"/>
      <c r="C90"/>
      <c r="D90"/>
      <c r="E90"/>
      <c r="F90"/>
    </row>
  </sheetData>
  <mergeCells count="4">
    <mergeCell ref="B1:B5"/>
    <mergeCell ref="F1:F5"/>
    <mergeCell ref="B56:F58"/>
    <mergeCell ref="B44:F45"/>
  </mergeCells>
  <conditionalFormatting sqref="B74">
    <cfRule type="cellIs" dxfId="4" priority="74" operator="greaterThan">
      <formula>60</formula>
    </cfRule>
  </conditionalFormatting>
  <conditionalFormatting sqref="C11:F11">
    <cfRule type="cellIs" dxfId="3" priority="3" operator="equal">
      <formula>"NO VIGENTE"</formula>
    </cfRule>
  </conditionalFormatting>
  <conditionalFormatting sqref="C42:F42">
    <cfRule type="cellIs" dxfId="2" priority="2" operator="equal">
      <formula>"NO HABILITADO"</formula>
    </cfRule>
  </conditionalFormatting>
  <conditionalFormatting sqref="C70:F70">
    <cfRule type="expression" dxfId="1" priority="1">
      <formula>YEAR(C70)=2022</formula>
    </cfRule>
  </conditionalFormatting>
  <conditionalFormatting sqref="C73:F73">
    <cfRule type="cellIs" dxfId="0" priority="4" operator="greaterThan">
      <formula>$B$74</formula>
    </cfRule>
  </conditionalFormatting>
  <dataValidations count="1">
    <dataValidation type="list" allowBlank="1" showInputMessage="1" showErrorMessage="1" sqref="C75:F76" xr:uid="{00000000-0002-0000-0000-000000000000}">
      <formula1>$H$22:$I$22</formula1>
    </dataValidation>
  </dataValidations>
  <printOptions horizontalCentered="1" verticalCentered="1"/>
  <pageMargins left="0.19685039370078741" right="0.19685039370078741" top="0.15748031496062992" bottom="0.15748031496062992" header="0.31496062992125984" footer="0.31496062992125984"/>
  <pageSetup paperSize="256" scale="37" orientation="landscape" r:id="rId1"/>
  <ignoredErrors>
    <ignoredError sqref="G21 G43:G60 E41" evalError="1"/>
  </ignoredError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8"/>
  <sheetViews>
    <sheetView showGridLines="0" tabSelected="1" view="pageBreakPreview" topLeftCell="A19" zoomScale="70" zoomScaleNormal="50" zoomScaleSheetLayoutView="70" workbookViewId="0">
      <selection activeCell="I24" sqref="I24"/>
    </sheetView>
  </sheetViews>
  <sheetFormatPr baseColWidth="10" defaultRowHeight="15" x14ac:dyDescent="0.25"/>
  <cols>
    <col min="1" max="1" width="7" style="73" customWidth="1"/>
    <col min="2" max="2" width="39.28515625" style="73" customWidth="1"/>
    <col min="3" max="3" width="17.28515625" style="73" customWidth="1"/>
    <col min="4" max="4" width="16.42578125" style="73" customWidth="1"/>
    <col min="5" max="6" width="18.5703125" style="73" customWidth="1"/>
    <col min="7" max="7" width="17.7109375" style="73" customWidth="1"/>
    <col min="8" max="9" width="18.28515625" style="73" customWidth="1"/>
    <col min="10" max="10" width="21" style="73" customWidth="1"/>
    <col min="11" max="11" width="75.7109375" style="73" customWidth="1"/>
    <col min="12" max="12" width="1" style="73" customWidth="1"/>
    <col min="13" max="13" width="11.5703125" style="73" hidden="1" customWidth="1"/>
    <col min="14" max="258" width="11.5703125" style="73"/>
    <col min="259" max="259" width="22.28515625" style="73" customWidth="1"/>
    <col min="260" max="260" width="17.28515625" style="73" customWidth="1"/>
    <col min="261" max="261" width="16.42578125" style="73" customWidth="1"/>
    <col min="262" max="262" width="18.5703125" style="73" customWidth="1"/>
    <col min="263" max="263" width="20.28515625" style="73" customWidth="1"/>
    <col min="264" max="264" width="17.7109375" style="73" customWidth="1"/>
    <col min="265" max="265" width="18.28515625" style="73" customWidth="1"/>
    <col min="266" max="514" width="11.5703125" style="73"/>
    <col min="515" max="515" width="22.28515625" style="73" customWidth="1"/>
    <col min="516" max="516" width="17.28515625" style="73" customWidth="1"/>
    <col min="517" max="517" width="16.42578125" style="73" customWidth="1"/>
    <col min="518" max="518" width="18.5703125" style="73" customWidth="1"/>
    <col min="519" max="519" width="20.28515625" style="73" customWidth="1"/>
    <col min="520" max="520" width="17.7109375" style="73" customWidth="1"/>
    <col min="521" max="521" width="18.28515625" style="73" customWidth="1"/>
    <col min="522" max="770" width="11.5703125" style="73"/>
    <col min="771" max="771" width="22.28515625" style="73" customWidth="1"/>
    <col min="772" max="772" width="17.28515625" style="73" customWidth="1"/>
    <col min="773" max="773" width="16.42578125" style="73" customWidth="1"/>
    <col min="774" max="774" width="18.5703125" style="73" customWidth="1"/>
    <col min="775" max="775" width="20.28515625" style="73" customWidth="1"/>
    <col min="776" max="776" width="17.7109375" style="73" customWidth="1"/>
    <col min="777" max="777" width="18.28515625" style="73" customWidth="1"/>
    <col min="778" max="1026" width="11.5703125" style="73"/>
    <col min="1027" max="1027" width="22.28515625" style="73" customWidth="1"/>
    <col min="1028" max="1028" width="17.28515625" style="73" customWidth="1"/>
    <col min="1029" max="1029" width="16.42578125" style="73" customWidth="1"/>
    <col min="1030" max="1030" width="18.5703125" style="73" customWidth="1"/>
    <col min="1031" max="1031" width="20.28515625" style="73" customWidth="1"/>
    <col min="1032" max="1032" width="17.7109375" style="73" customWidth="1"/>
    <col min="1033" max="1033" width="18.28515625" style="73" customWidth="1"/>
    <col min="1034" max="1282" width="11.5703125" style="73"/>
    <col min="1283" max="1283" width="22.28515625" style="73" customWidth="1"/>
    <col min="1284" max="1284" width="17.28515625" style="73" customWidth="1"/>
    <col min="1285" max="1285" width="16.42578125" style="73" customWidth="1"/>
    <col min="1286" max="1286" width="18.5703125" style="73" customWidth="1"/>
    <col min="1287" max="1287" width="20.28515625" style="73" customWidth="1"/>
    <col min="1288" max="1288" width="17.7109375" style="73" customWidth="1"/>
    <col min="1289" max="1289" width="18.28515625" style="73" customWidth="1"/>
    <col min="1290" max="1538" width="11.5703125" style="73"/>
    <col min="1539" max="1539" width="22.28515625" style="73" customWidth="1"/>
    <col min="1540" max="1540" width="17.28515625" style="73" customWidth="1"/>
    <col min="1541" max="1541" width="16.42578125" style="73" customWidth="1"/>
    <col min="1542" max="1542" width="18.5703125" style="73" customWidth="1"/>
    <col min="1543" max="1543" width="20.28515625" style="73" customWidth="1"/>
    <col min="1544" max="1544" width="17.7109375" style="73" customWidth="1"/>
    <col min="1545" max="1545" width="18.28515625" style="73" customWidth="1"/>
    <col min="1546" max="1794" width="11.5703125" style="73"/>
    <col min="1795" max="1795" width="22.28515625" style="73" customWidth="1"/>
    <col min="1796" max="1796" width="17.28515625" style="73" customWidth="1"/>
    <col min="1797" max="1797" width="16.42578125" style="73" customWidth="1"/>
    <col min="1798" max="1798" width="18.5703125" style="73" customWidth="1"/>
    <col min="1799" max="1799" width="20.28515625" style="73" customWidth="1"/>
    <col min="1800" max="1800" width="17.7109375" style="73" customWidth="1"/>
    <col min="1801" max="1801" width="18.28515625" style="73" customWidth="1"/>
    <col min="1802" max="2050" width="11.5703125" style="73"/>
    <col min="2051" max="2051" width="22.28515625" style="73" customWidth="1"/>
    <col min="2052" max="2052" width="17.28515625" style="73" customWidth="1"/>
    <col min="2053" max="2053" width="16.42578125" style="73" customWidth="1"/>
    <col min="2054" max="2054" width="18.5703125" style="73" customWidth="1"/>
    <col min="2055" max="2055" width="20.28515625" style="73" customWidth="1"/>
    <col min="2056" max="2056" width="17.7109375" style="73" customWidth="1"/>
    <col min="2057" max="2057" width="18.28515625" style="73" customWidth="1"/>
    <col min="2058" max="2306" width="11.5703125" style="73"/>
    <col min="2307" max="2307" width="22.28515625" style="73" customWidth="1"/>
    <col min="2308" max="2308" width="17.28515625" style="73" customWidth="1"/>
    <col min="2309" max="2309" width="16.42578125" style="73" customWidth="1"/>
    <col min="2310" max="2310" width="18.5703125" style="73" customWidth="1"/>
    <col min="2311" max="2311" width="20.28515625" style="73" customWidth="1"/>
    <col min="2312" max="2312" width="17.7109375" style="73" customWidth="1"/>
    <col min="2313" max="2313" width="18.28515625" style="73" customWidth="1"/>
    <col min="2314" max="2562" width="11.5703125" style="73"/>
    <col min="2563" max="2563" width="22.28515625" style="73" customWidth="1"/>
    <col min="2564" max="2564" width="17.28515625" style="73" customWidth="1"/>
    <col min="2565" max="2565" width="16.42578125" style="73" customWidth="1"/>
    <col min="2566" max="2566" width="18.5703125" style="73" customWidth="1"/>
    <col min="2567" max="2567" width="20.28515625" style="73" customWidth="1"/>
    <col min="2568" max="2568" width="17.7109375" style="73" customWidth="1"/>
    <col min="2569" max="2569" width="18.28515625" style="73" customWidth="1"/>
    <col min="2570" max="2818" width="11.5703125" style="73"/>
    <col min="2819" max="2819" width="22.28515625" style="73" customWidth="1"/>
    <col min="2820" max="2820" width="17.28515625" style="73" customWidth="1"/>
    <col min="2821" max="2821" width="16.42578125" style="73" customWidth="1"/>
    <col min="2822" max="2822" width="18.5703125" style="73" customWidth="1"/>
    <col min="2823" max="2823" width="20.28515625" style="73" customWidth="1"/>
    <col min="2824" max="2824" width="17.7109375" style="73" customWidth="1"/>
    <col min="2825" max="2825" width="18.28515625" style="73" customWidth="1"/>
    <col min="2826" max="3074" width="11.5703125" style="73"/>
    <col min="3075" max="3075" width="22.28515625" style="73" customWidth="1"/>
    <col min="3076" max="3076" width="17.28515625" style="73" customWidth="1"/>
    <col min="3077" max="3077" width="16.42578125" style="73" customWidth="1"/>
    <col min="3078" max="3078" width="18.5703125" style="73" customWidth="1"/>
    <col min="3079" max="3079" width="20.28515625" style="73" customWidth="1"/>
    <col min="3080" max="3080" width="17.7109375" style="73" customWidth="1"/>
    <col min="3081" max="3081" width="18.28515625" style="73" customWidth="1"/>
    <col min="3082" max="3330" width="11.5703125" style="73"/>
    <col min="3331" max="3331" width="22.28515625" style="73" customWidth="1"/>
    <col min="3332" max="3332" width="17.28515625" style="73" customWidth="1"/>
    <col min="3333" max="3333" width="16.42578125" style="73" customWidth="1"/>
    <col min="3334" max="3334" width="18.5703125" style="73" customWidth="1"/>
    <col min="3335" max="3335" width="20.28515625" style="73" customWidth="1"/>
    <col min="3336" max="3336" width="17.7109375" style="73" customWidth="1"/>
    <col min="3337" max="3337" width="18.28515625" style="73" customWidth="1"/>
    <col min="3338" max="3586" width="11.5703125" style="73"/>
    <col min="3587" max="3587" width="22.28515625" style="73" customWidth="1"/>
    <col min="3588" max="3588" width="17.28515625" style="73" customWidth="1"/>
    <col min="3589" max="3589" width="16.42578125" style="73" customWidth="1"/>
    <col min="3590" max="3590" width="18.5703125" style="73" customWidth="1"/>
    <col min="3591" max="3591" width="20.28515625" style="73" customWidth="1"/>
    <col min="3592" max="3592" width="17.7109375" style="73" customWidth="1"/>
    <col min="3593" max="3593" width="18.28515625" style="73" customWidth="1"/>
    <col min="3594" max="3842" width="11.5703125" style="73"/>
    <col min="3843" max="3843" width="22.28515625" style="73" customWidth="1"/>
    <col min="3844" max="3844" width="17.28515625" style="73" customWidth="1"/>
    <col min="3845" max="3845" width="16.42578125" style="73" customWidth="1"/>
    <col min="3846" max="3846" width="18.5703125" style="73" customWidth="1"/>
    <col min="3847" max="3847" width="20.28515625" style="73" customWidth="1"/>
    <col min="3848" max="3848" width="17.7109375" style="73" customWidth="1"/>
    <col min="3849" max="3849" width="18.28515625" style="73" customWidth="1"/>
    <col min="3850" max="4098" width="11.5703125" style="73"/>
    <col min="4099" max="4099" width="22.28515625" style="73" customWidth="1"/>
    <col min="4100" max="4100" width="17.28515625" style="73" customWidth="1"/>
    <col min="4101" max="4101" width="16.42578125" style="73" customWidth="1"/>
    <col min="4102" max="4102" width="18.5703125" style="73" customWidth="1"/>
    <col min="4103" max="4103" width="20.28515625" style="73" customWidth="1"/>
    <col min="4104" max="4104" width="17.7109375" style="73" customWidth="1"/>
    <col min="4105" max="4105" width="18.28515625" style="73" customWidth="1"/>
    <col min="4106" max="4354" width="11.5703125" style="73"/>
    <col min="4355" max="4355" width="22.28515625" style="73" customWidth="1"/>
    <col min="4356" max="4356" width="17.28515625" style="73" customWidth="1"/>
    <col min="4357" max="4357" width="16.42578125" style="73" customWidth="1"/>
    <col min="4358" max="4358" width="18.5703125" style="73" customWidth="1"/>
    <col min="4359" max="4359" width="20.28515625" style="73" customWidth="1"/>
    <col min="4360" max="4360" width="17.7109375" style="73" customWidth="1"/>
    <col min="4361" max="4361" width="18.28515625" style="73" customWidth="1"/>
    <col min="4362" max="4610" width="11.5703125" style="73"/>
    <col min="4611" max="4611" width="22.28515625" style="73" customWidth="1"/>
    <col min="4612" max="4612" width="17.28515625" style="73" customWidth="1"/>
    <col min="4613" max="4613" width="16.42578125" style="73" customWidth="1"/>
    <col min="4614" max="4614" width="18.5703125" style="73" customWidth="1"/>
    <col min="4615" max="4615" width="20.28515625" style="73" customWidth="1"/>
    <col min="4616" max="4616" width="17.7109375" style="73" customWidth="1"/>
    <col min="4617" max="4617" width="18.28515625" style="73" customWidth="1"/>
    <col min="4618" max="4866" width="11.5703125" style="73"/>
    <col min="4867" max="4867" width="22.28515625" style="73" customWidth="1"/>
    <col min="4868" max="4868" width="17.28515625" style="73" customWidth="1"/>
    <col min="4869" max="4869" width="16.42578125" style="73" customWidth="1"/>
    <col min="4870" max="4870" width="18.5703125" style="73" customWidth="1"/>
    <col min="4871" max="4871" width="20.28515625" style="73" customWidth="1"/>
    <col min="4872" max="4872" width="17.7109375" style="73" customWidth="1"/>
    <col min="4873" max="4873" width="18.28515625" style="73" customWidth="1"/>
    <col min="4874" max="5122" width="11.5703125" style="73"/>
    <col min="5123" max="5123" width="22.28515625" style="73" customWidth="1"/>
    <col min="5124" max="5124" width="17.28515625" style="73" customWidth="1"/>
    <col min="5125" max="5125" width="16.42578125" style="73" customWidth="1"/>
    <col min="5126" max="5126" width="18.5703125" style="73" customWidth="1"/>
    <col min="5127" max="5127" width="20.28515625" style="73" customWidth="1"/>
    <col min="5128" max="5128" width="17.7109375" style="73" customWidth="1"/>
    <col min="5129" max="5129" width="18.28515625" style="73" customWidth="1"/>
    <col min="5130" max="5378" width="11.5703125" style="73"/>
    <col min="5379" max="5379" width="22.28515625" style="73" customWidth="1"/>
    <col min="5380" max="5380" width="17.28515625" style="73" customWidth="1"/>
    <col min="5381" max="5381" width="16.42578125" style="73" customWidth="1"/>
    <col min="5382" max="5382" width="18.5703125" style="73" customWidth="1"/>
    <col min="5383" max="5383" width="20.28515625" style="73" customWidth="1"/>
    <col min="5384" max="5384" width="17.7109375" style="73" customWidth="1"/>
    <col min="5385" max="5385" width="18.28515625" style="73" customWidth="1"/>
    <col min="5386" max="5634" width="11.5703125" style="73"/>
    <col min="5635" max="5635" width="22.28515625" style="73" customWidth="1"/>
    <col min="5636" max="5636" width="17.28515625" style="73" customWidth="1"/>
    <col min="5637" max="5637" width="16.42578125" style="73" customWidth="1"/>
    <col min="5638" max="5638" width="18.5703125" style="73" customWidth="1"/>
    <col min="5639" max="5639" width="20.28515625" style="73" customWidth="1"/>
    <col min="5640" max="5640" width="17.7109375" style="73" customWidth="1"/>
    <col min="5641" max="5641" width="18.28515625" style="73" customWidth="1"/>
    <col min="5642" max="5890" width="11.5703125" style="73"/>
    <col min="5891" max="5891" width="22.28515625" style="73" customWidth="1"/>
    <col min="5892" max="5892" width="17.28515625" style="73" customWidth="1"/>
    <col min="5893" max="5893" width="16.42578125" style="73" customWidth="1"/>
    <col min="5894" max="5894" width="18.5703125" style="73" customWidth="1"/>
    <col min="5895" max="5895" width="20.28515625" style="73" customWidth="1"/>
    <col min="5896" max="5896" width="17.7109375" style="73" customWidth="1"/>
    <col min="5897" max="5897" width="18.28515625" style="73" customWidth="1"/>
    <col min="5898" max="6146" width="11.5703125" style="73"/>
    <col min="6147" max="6147" width="22.28515625" style="73" customWidth="1"/>
    <col min="6148" max="6148" width="17.28515625" style="73" customWidth="1"/>
    <col min="6149" max="6149" width="16.42578125" style="73" customWidth="1"/>
    <col min="6150" max="6150" width="18.5703125" style="73" customWidth="1"/>
    <col min="6151" max="6151" width="20.28515625" style="73" customWidth="1"/>
    <col min="6152" max="6152" width="17.7109375" style="73" customWidth="1"/>
    <col min="6153" max="6153" width="18.28515625" style="73" customWidth="1"/>
    <col min="6154" max="6402" width="11.5703125" style="73"/>
    <col min="6403" max="6403" width="22.28515625" style="73" customWidth="1"/>
    <col min="6404" max="6404" width="17.28515625" style="73" customWidth="1"/>
    <col min="6405" max="6405" width="16.42578125" style="73" customWidth="1"/>
    <col min="6406" max="6406" width="18.5703125" style="73" customWidth="1"/>
    <col min="6407" max="6407" width="20.28515625" style="73" customWidth="1"/>
    <col min="6408" max="6408" width="17.7109375" style="73" customWidth="1"/>
    <col min="6409" max="6409" width="18.28515625" style="73" customWidth="1"/>
    <col min="6410" max="6658" width="11.5703125" style="73"/>
    <col min="6659" max="6659" width="22.28515625" style="73" customWidth="1"/>
    <col min="6660" max="6660" width="17.28515625" style="73" customWidth="1"/>
    <col min="6661" max="6661" width="16.42578125" style="73" customWidth="1"/>
    <col min="6662" max="6662" width="18.5703125" style="73" customWidth="1"/>
    <col min="6663" max="6663" width="20.28515625" style="73" customWidth="1"/>
    <col min="6664" max="6664" width="17.7109375" style="73" customWidth="1"/>
    <col min="6665" max="6665" width="18.28515625" style="73" customWidth="1"/>
    <col min="6666" max="6914" width="11.5703125" style="73"/>
    <col min="6915" max="6915" width="22.28515625" style="73" customWidth="1"/>
    <col min="6916" max="6916" width="17.28515625" style="73" customWidth="1"/>
    <col min="6917" max="6917" width="16.42578125" style="73" customWidth="1"/>
    <col min="6918" max="6918" width="18.5703125" style="73" customWidth="1"/>
    <col min="6919" max="6919" width="20.28515625" style="73" customWidth="1"/>
    <col min="6920" max="6920" width="17.7109375" style="73" customWidth="1"/>
    <col min="6921" max="6921" width="18.28515625" style="73" customWidth="1"/>
    <col min="6922" max="7170" width="11.5703125" style="73"/>
    <col min="7171" max="7171" width="22.28515625" style="73" customWidth="1"/>
    <col min="7172" max="7172" width="17.28515625" style="73" customWidth="1"/>
    <col min="7173" max="7173" width="16.42578125" style="73" customWidth="1"/>
    <col min="7174" max="7174" width="18.5703125" style="73" customWidth="1"/>
    <col min="7175" max="7175" width="20.28515625" style="73" customWidth="1"/>
    <col min="7176" max="7176" width="17.7109375" style="73" customWidth="1"/>
    <col min="7177" max="7177" width="18.28515625" style="73" customWidth="1"/>
    <col min="7178" max="7426" width="11.5703125" style="73"/>
    <col min="7427" max="7427" width="22.28515625" style="73" customWidth="1"/>
    <col min="7428" max="7428" width="17.28515625" style="73" customWidth="1"/>
    <col min="7429" max="7429" width="16.42578125" style="73" customWidth="1"/>
    <col min="7430" max="7430" width="18.5703125" style="73" customWidth="1"/>
    <col min="7431" max="7431" width="20.28515625" style="73" customWidth="1"/>
    <col min="7432" max="7432" width="17.7109375" style="73" customWidth="1"/>
    <col min="7433" max="7433" width="18.28515625" style="73" customWidth="1"/>
    <col min="7434" max="7682" width="11.5703125" style="73"/>
    <col min="7683" max="7683" width="22.28515625" style="73" customWidth="1"/>
    <col min="7684" max="7684" width="17.28515625" style="73" customWidth="1"/>
    <col min="7685" max="7685" width="16.42578125" style="73" customWidth="1"/>
    <col min="7686" max="7686" width="18.5703125" style="73" customWidth="1"/>
    <col min="7687" max="7687" width="20.28515625" style="73" customWidth="1"/>
    <col min="7688" max="7688" width="17.7109375" style="73" customWidth="1"/>
    <col min="7689" max="7689" width="18.28515625" style="73" customWidth="1"/>
    <col min="7690" max="7938" width="11.5703125" style="73"/>
    <col min="7939" max="7939" width="22.28515625" style="73" customWidth="1"/>
    <col min="7940" max="7940" width="17.28515625" style="73" customWidth="1"/>
    <col min="7941" max="7941" width="16.42578125" style="73" customWidth="1"/>
    <col min="7942" max="7942" width="18.5703125" style="73" customWidth="1"/>
    <col min="7943" max="7943" width="20.28515625" style="73" customWidth="1"/>
    <col min="7944" max="7944" width="17.7109375" style="73" customWidth="1"/>
    <col min="7945" max="7945" width="18.28515625" style="73" customWidth="1"/>
    <col min="7946" max="8194" width="11.5703125" style="73"/>
    <col min="8195" max="8195" width="22.28515625" style="73" customWidth="1"/>
    <col min="8196" max="8196" width="17.28515625" style="73" customWidth="1"/>
    <col min="8197" max="8197" width="16.42578125" style="73" customWidth="1"/>
    <col min="8198" max="8198" width="18.5703125" style="73" customWidth="1"/>
    <col min="8199" max="8199" width="20.28515625" style="73" customWidth="1"/>
    <col min="8200" max="8200" width="17.7109375" style="73" customWidth="1"/>
    <col min="8201" max="8201" width="18.28515625" style="73" customWidth="1"/>
    <col min="8202" max="8450" width="11.5703125" style="73"/>
    <col min="8451" max="8451" width="22.28515625" style="73" customWidth="1"/>
    <col min="8452" max="8452" width="17.28515625" style="73" customWidth="1"/>
    <col min="8453" max="8453" width="16.42578125" style="73" customWidth="1"/>
    <col min="8454" max="8454" width="18.5703125" style="73" customWidth="1"/>
    <col min="8455" max="8455" width="20.28515625" style="73" customWidth="1"/>
    <col min="8456" max="8456" width="17.7109375" style="73" customWidth="1"/>
    <col min="8457" max="8457" width="18.28515625" style="73" customWidth="1"/>
    <col min="8458" max="8706" width="11.5703125" style="73"/>
    <col min="8707" max="8707" width="22.28515625" style="73" customWidth="1"/>
    <col min="8708" max="8708" width="17.28515625" style="73" customWidth="1"/>
    <col min="8709" max="8709" width="16.42578125" style="73" customWidth="1"/>
    <col min="8710" max="8710" width="18.5703125" style="73" customWidth="1"/>
    <col min="8711" max="8711" width="20.28515625" style="73" customWidth="1"/>
    <col min="8712" max="8712" width="17.7109375" style="73" customWidth="1"/>
    <col min="8713" max="8713" width="18.28515625" style="73" customWidth="1"/>
    <col min="8714" max="8962" width="11.5703125" style="73"/>
    <col min="8963" max="8963" width="22.28515625" style="73" customWidth="1"/>
    <col min="8964" max="8964" width="17.28515625" style="73" customWidth="1"/>
    <col min="8965" max="8965" width="16.42578125" style="73" customWidth="1"/>
    <col min="8966" max="8966" width="18.5703125" style="73" customWidth="1"/>
    <col min="8967" max="8967" width="20.28515625" style="73" customWidth="1"/>
    <col min="8968" max="8968" width="17.7109375" style="73" customWidth="1"/>
    <col min="8969" max="8969" width="18.28515625" style="73" customWidth="1"/>
    <col min="8970" max="9218" width="11.5703125" style="73"/>
    <col min="9219" max="9219" width="22.28515625" style="73" customWidth="1"/>
    <col min="9220" max="9220" width="17.28515625" style="73" customWidth="1"/>
    <col min="9221" max="9221" width="16.42578125" style="73" customWidth="1"/>
    <col min="9222" max="9222" width="18.5703125" style="73" customWidth="1"/>
    <col min="9223" max="9223" width="20.28515625" style="73" customWidth="1"/>
    <col min="9224" max="9224" width="17.7109375" style="73" customWidth="1"/>
    <col min="9225" max="9225" width="18.28515625" style="73" customWidth="1"/>
    <col min="9226" max="9474" width="11.5703125" style="73"/>
    <col min="9475" max="9475" width="22.28515625" style="73" customWidth="1"/>
    <col min="9476" max="9476" width="17.28515625" style="73" customWidth="1"/>
    <col min="9477" max="9477" width="16.42578125" style="73" customWidth="1"/>
    <col min="9478" max="9478" width="18.5703125" style="73" customWidth="1"/>
    <col min="9479" max="9479" width="20.28515625" style="73" customWidth="1"/>
    <col min="9480" max="9480" width="17.7109375" style="73" customWidth="1"/>
    <col min="9481" max="9481" width="18.28515625" style="73" customWidth="1"/>
    <col min="9482" max="9730" width="11.5703125" style="73"/>
    <col min="9731" max="9731" width="22.28515625" style="73" customWidth="1"/>
    <col min="9732" max="9732" width="17.28515625" style="73" customWidth="1"/>
    <col min="9733" max="9733" width="16.42578125" style="73" customWidth="1"/>
    <col min="9734" max="9734" width="18.5703125" style="73" customWidth="1"/>
    <col min="9735" max="9735" width="20.28515625" style="73" customWidth="1"/>
    <col min="9736" max="9736" width="17.7109375" style="73" customWidth="1"/>
    <col min="9737" max="9737" width="18.28515625" style="73" customWidth="1"/>
    <col min="9738" max="9986" width="11.5703125" style="73"/>
    <col min="9987" max="9987" width="22.28515625" style="73" customWidth="1"/>
    <col min="9988" max="9988" width="17.28515625" style="73" customWidth="1"/>
    <col min="9989" max="9989" width="16.42578125" style="73" customWidth="1"/>
    <col min="9990" max="9990" width="18.5703125" style="73" customWidth="1"/>
    <col min="9991" max="9991" width="20.28515625" style="73" customWidth="1"/>
    <col min="9992" max="9992" width="17.7109375" style="73" customWidth="1"/>
    <col min="9993" max="9993" width="18.28515625" style="73" customWidth="1"/>
    <col min="9994" max="10242" width="11.5703125" style="73"/>
    <col min="10243" max="10243" width="22.28515625" style="73" customWidth="1"/>
    <col min="10244" max="10244" width="17.28515625" style="73" customWidth="1"/>
    <col min="10245" max="10245" width="16.42578125" style="73" customWidth="1"/>
    <col min="10246" max="10246" width="18.5703125" style="73" customWidth="1"/>
    <col min="10247" max="10247" width="20.28515625" style="73" customWidth="1"/>
    <col min="10248" max="10248" width="17.7109375" style="73" customWidth="1"/>
    <col min="10249" max="10249" width="18.28515625" style="73" customWidth="1"/>
    <col min="10250" max="10498" width="11.5703125" style="73"/>
    <col min="10499" max="10499" width="22.28515625" style="73" customWidth="1"/>
    <col min="10500" max="10500" width="17.28515625" style="73" customWidth="1"/>
    <col min="10501" max="10501" width="16.42578125" style="73" customWidth="1"/>
    <col min="10502" max="10502" width="18.5703125" style="73" customWidth="1"/>
    <col min="10503" max="10503" width="20.28515625" style="73" customWidth="1"/>
    <col min="10504" max="10504" width="17.7109375" style="73" customWidth="1"/>
    <col min="10505" max="10505" width="18.28515625" style="73" customWidth="1"/>
    <col min="10506" max="10754" width="11.5703125" style="73"/>
    <col min="10755" max="10755" width="22.28515625" style="73" customWidth="1"/>
    <col min="10756" max="10756" width="17.28515625" style="73" customWidth="1"/>
    <col min="10757" max="10757" width="16.42578125" style="73" customWidth="1"/>
    <col min="10758" max="10758" width="18.5703125" style="73" customWidth="1"/>
    <col min="10759" max="10759" width="20.28515625" style="73" customWidth="1"/>
    <col min="10760" max="10760" width="17.7109375" style="73" customWidth="1"/>
    <col min="10761" max="10761" width="18.28515625" style="73" customWidth="1"/>
    <col min="10762" max="11010" width="11.5703125" style="73"/>
    <col min="11011" max="11011" width="22.28515625" style="73" customWidth="1"/>
    <col min="11012" max="11012" width="17.28515625" style="73" customWidth="1"/>
    <col min="11013" max="11013" width="16.42578125" style="73" customWidth="1"/>
    <col min="11014" max="11014" width="18.5703125" style="73" customWidth="1"/>
    <col min="11015" max="11015" width="20.28515625" style="73" customWidth="1"/>
    <col min="11016" max="11016" width="17.7109375" style="73" customWidth="1"/>
    <col min="11017" max="11017" width="18.28515625" style="73" customWidth="1"/>
    <col min="11018" max="11266" width="11.5703125" style="73"/>
    <col min="11267" max="11267" width="22.28515625" style="73" customWidth="1"/>
    <col min="11268" max="11268" width="17.28515625" style="73" customWidth="1"/>
    <col min="11269" max="11269" width="16.42578125" style="73" customWidth="1"/>
    <col min="11270" max="11270" width="18.5703125" style="73" customWidth="1"/>
    <col min="11271" max="11271" width="20.28515625" style="73" customWidth="1"/>
    <col min="11272" max="11272" width="17.7109375" style="73" customWidth="1"/>
    <col min="11273" max="11273" width="18.28515625" style="73" customWidth="1"/>
    <col min="11274" max="11522" width="11.5703125" style="73"/>
    <col min="11523" max="11523" width="22.28515625" style="73" customWidth="1"/>
    <col min="11524" max="11524" width="17.28515625" style="73" customWidth="1"/>
    <col min="11525" max="11525" width="16.42578125" style="73" customWidth="1"/>
    <col min="11526" max="11526" width="18.5703125" style="73" customWidth="1"/>
    <col min="11527" max="11527" width="20.28515625" style="73" customWidth="1"/>
    <col min="11528" max="11528" width="17.7109375" style="73" customWidth="1"/>
    <col min="11529" max="11529" width="18.28515625" style="73" customWidth="1"/>
    <col min="11530" max="11778" width="11.5703125" style="73"/>
    <col min="11779" max="11779" width="22.28515625" style="73" customWidth="1"/>
    <col min="11780" max="11780" width="17.28515625" style="73" customWidth="1"/>
    <col min="11781" max="11781" width="16.42578125" style="73" customWidth="1"/>
    <col min="11782" max="11782" width="18.5703125" style="73" customWidth="1"/>
    <col min="11783" max="11783" width="20.28515625" style="73" customWidth="1"/>
    <col min="11784" max="11784" width="17.7109375" style="73" customWidth="1"/>
    <col min="11785" max="11785" width="18.28515625" style="73" customWidth="1"/>
    <col min="11786" max="12034" width="11.5703125" style="73"/>
    <col min="12035" max="12035" width="22.28515625" style="73" customWidth="1"/>
    <col min="12036" max="12036" width="17.28515625" style="73" customWidth="1"/>
    <col min="12037" max="12037" width="16.42578125" style="73" customWidth="1"/>
    <col min="12038" max="12038" width="18.5703125" style="73" customWidth="1"/>
    <col min="12039" max="12039" width="20.28515625" style="73" customWidth="1"/>
    <col min="12040" max="12040" width="17.7109375" style="73" customWidth="1"/>
    <col min="12041" max="12041" width="18.28515625" style="73" customWidth="1"/>
    <col min="12042" max="12290" width="11.5703125" style="73"/>
    <col min="12291" max="12291" width="22.28515625" style="73" customWidth="1"/>
    <col min="12292" max="12292" width="17.28515625" style="73" customWidth="1"/>
    <col min="12293" max="12293" width="16.42578125" style="73" customWidth="1"/>
    <col min="12294" max="12294" width="18.5703125" style="73" customWidth="1"/>
    <col min="12295" max="12295" width="20.28515625" style="73" customWidth="1"/>
    <col min="12296" max="12296" width="17.7109375" style="73" customWidth="1"/>
    <col min="12297" max="12297" width="18.28515625" style="73" customWidth="1"/>
    <col min="12298" max="12546" width="11.5703125" style="73"/>
    <col min="12547" max="12547" width="22.28515625" style="73" customWidth="1"/>
    <col min="12548" max="12548" width="17.28515625" style="73" customWidth="1"/>
    <col min="12549" max="12549" width="16.42578125" style="73" customWidth="1"/>
    <col min="12550" max="12550" width="18.5703125" style="73" customWidth="1"/>
    <col min="12551" max="12551" width="20.28515625" style="73" customWidth="1"/>
    <col min="12552" max="12552" width="17.7109375" style="73" customWidth="1"/>
    <col min="12553" max="12553" width="18.28515625" style="73" customWidth="1"/>
    <col min="12554" max="12802" width="11.5703125" style="73"/>
    <col min="12803" max="12803" width="22.28515625" style="73" customWidth="1"/>
    <col min="12804" max="12804" width="17.28515625" style="73" customWidth="1"/>
    <col min="12805" max="12805" width="16.42578125" style="73" customWidth="1"/>
    <col min="12806" max="12806" width="18.5703125" style="73" customWidth="1"/>
    <col min="12807" max="12807" width="20.28515625" style="73" customWidth="1"/>
    <col min="12808" max="12808" width="17.7109375" style="73" customWidth="1"/>
    <col min="12809" max="12809" width="18.28515625" style="73" customWidth="1"/>
    <col min="12810" max="13058" width="11.5703125" style="73"/>
    <col min="13059" max="13059" width="22.28515625" style="73" customWidth="1"/>
    <col min="13060" max="13060" width="17.28515625" style="73" customWidth="1"/>
    <col min="13061" max="13061" width="16.42578125" style="73" customWidth="1"/>
    <col min="13062" max="13062" width="18.5703125" style="73" customWidth="1"/>
    <col min="13063" max="13063" width="20.28515625" style="73" customWidth="1"/>
    <col min="13064" max="13064" width="17.7109375" style="73" customWidth="1"/>
    <col min="13065" max="13065" width="18.28515625" style="73" customWidth="1"/>
    <col min="13066" max="13314" width="11.5703125" style="73"/>
    <col min="13315" max="13315" width="22.28515625" style="73" customWidth="1"/>
    <col min="13316" max="13316" width="17.28515625" style="73" customWidth="1"/>
    <col min="13317" max="13317" width="16.42578125" style="73" customWidth="1"/>
    <col min="13318" max="13318" width="18.5703125" style="73" customWidth="1"/>
    <col min="13319" max="13319" width="20.28515625" style="73" customWidth="1"/>
    <col min="13320" max="13320" width="17.7109375" style="73" customWidth="1"/>
    <col min="13321" max="13321" width="18.28515625" style="73" customWidth="1"/>
    <col min="13322" max="13570" width="11.5703125" style="73"/>
    <col min="13571" max="13571" width="22.28515625" style="73" customWidth="1"/>
    <col min="13572" max="13572" width="17.28515625" style="73" customWidth="1"/>
    <col min="13573" max="13573" width="16.42578125" style="73" customWidth="1"/>
    <col min="13574" max="13574" width="18.5703125" style="73" customWidth="1"/>
    <col min="13575" max="13575" width="20.28515625" style="73" customWidth="1"/>
    <col min="13576" max="13576" width="17.7109375" style="73" customWidth="1"/>
    <col min="13577" max="13577" width="18.28515625" style="73" customWidth="1"/>
    <col min="13578" max="13826" width="11.5703125" style="73"/>
    <col min="13827" max="13827" width="22.28515625" style="73" customWidth="1"/>
    <col min="13828" max="13828" width="17.28515625" style="73" customWidth="1"/>
    <col min="13829" max="13829" width="16.42578125" style="73" customWidth="1"/>
    <col min="13830" max="13830" width="18.5703125" style="73" customWidth="1"/>
    <col min="13831" max="13831" width="20.28515625" style="73" customWidth="1"/>
    <col min="13832" max="13832" width="17.7109375" style="73" customWidth="1"/>
    <col min="13833" max="13833" width="18.28515625" style="73" customWidth="1"/>
    <col min="13834" max="14082" width="11.5703125" style="73"/>
    <col min="14083" max="14083" width="22.28515625" style="73" customWidth="1"/>
    <col min="14084" max="14084" width="17.28515625" style="73" customWidth="1"/>
    <col min="14085" max="14085" width="16.42578125" style="73" customWidth="1"/>
    <col min="14086" max="14086" width="18.5703125" style="73" customWidth="1"/>
    <col min="14087" max="14087" width="20.28515625" style="73" customWidth="1"/>
    <col min="14088" max="14088" width="17.7109375" style="73" customWidth="1"/>
    <col min="14089" max="14089" width="18.28515625" style="73" customWidth="1"/>
    <col min="14090" max="14338" width="11.5703125" style="73"/>
    <col min="14339" max="14339" width="22.28515625" style="73" customWidth="1"/>
    <col min="14340" max="14340" width="17.28515625" style="73" customWidth="1"/>
    <col min="14341" max="14341" width="16.42578125" style="73" customWidth="1"/>
    <col min="14342" max="14342" width="18.5703125" style="73" customWidth="1"/>
    <col min="14343" max="14343" width="20.28515625" style="73" customWidth="1"/>
    <col min="14344" max="14344" width="17.7109375" style="73" customWidth="1"/>
    <col min="14345" max="14345" width="18.28515625" style="73" customWidth="1"/>
    <col min="14346" max="14594" width="11.5703125" style="73"/>
    <col min="14595" max="14595" width="22.28515625" style="73" customWidth="1"/>
    <col min="14596" max="14596" width="17.28515625" style="73" customWidth="1"/>
    <col min="14597" max="14597" width="16.42578125" style="73" customWidth="1"/>
    <col min="14598" max="14598" width="18.5703125" style="73" customWidth="1"/>
    <col min="14599" max="14599" width="20.28515625" style="73" customWidth="1"/>
    <col min="14600" max="14600" width="17.7109375" style="73" customWidth="1"/>
    <col min="14601" max="14601" width="18.28515625" style="73" customWidth="1"/>
    <col min="14602" max="14850" width="11.5703125" style="73"/>
    <col min="14851" max="14851" width="22.28515625" style="73" customWidth="1"/>
    <col min="14852" max="14852" width="17.28515625" style="73" customWidth="1"/>
    <col min="14853" max="14853" width="16.42578125" style="73" customWidth="1"/>
    <col min="14854" max="14854" width="18.5703125" style="73" customWidth="1"/>
    <col min="14855" max="14855" width="20.28515625" style="73" customWidth="1"/>
    <col min="14856" max="14856" width="17.7109375" style="73" customWidth="1"/>
    <col min="14857" max="14857" width="18.28515625" style="73" customWidth="1"/>
    <col min="14858" max="15106" width="11.5703125" style="73"/>
    <col min="15107" max="15107" width="22.28515625" style="73" customWidth="1"/>
    <col min="15108" max="15108" width="17.28515625" style="73" customWidth="1"/>
    <col min="15109" max="15109" width="16.42578125" style="73" customWidth="1"/>
    <col min="15110" max="15110" width="18.5703125" style="73" customWidth="1"/>
    <col min="15111" max="15111" width="20.28515625" style="73" customWidth="1"/>
    <col min="15112" max="15112" width="17.7109375" style="73" customWidth="1"/>
    <col min="15113" max="15113" width="18.28515625" style="73" customWidth="1"/>
    <col min="15114" max="15362" width="11.5703125" style="73"/>
    <col min="15363" max="15363" width="22.28515625" style="73" customWidth="1"/>
    <col min="15364" max="15364" width="17.28515625" style="73" customWidth="1"/>
    <col min="15365" max="15365" width="16.42578125" style="73" customWidth="1"/>
    <col min="15366" max="15366" width="18.5703125" style="73" customWidth="1"/>
    <col min="15367" max="15367" width="20.28515625" style="73" customWidth="1"/>
    <col min="15368" max="15368" width="17.7109375" style="73" customWidth="1"/>
    <col min="15369" max="15369" width="18.28515625" style="73" customWidth="1"/>
    <col min="15370" max="15618" width="11.5703125" style="73"/>
    <col min="15619" max="15619" width="22.28515625" style="73" customWidth="1"/>
    <col min="15620" max="15620" width="17.28515625" style="73" customWidth="1"/>
    <col min="15621" max="15621" width="16.42578125" style="73" customWidth="1"/>
    <col min="15622" max="15622" width="18.5703125" style="73" customWidth="1"/>
    <col min="15623" max="15623" width="20.28515625" style="73" customWidth="1"/>
    <col min="15624" max="15624" width="17.7109375" style="73" customWidth="1"/>
    <col min="15625" max="15625" width="18.28515625" style="73" customWidth="1"/>
    <col min="15626" max="15874" width="11.5703125" style="73"/>
    <col min="15875" max="15875" width="22.28515625" style="73" customWidth="1"/>
    <col min="15876" max="15876" width="17.28515625" style="73" customWidth="1"/>
    <col min="15877" max="15877" width="16.42578125" style="73" customWidth="1"/>
    <col min="15878" max="15878" width="18.5703125" style="73" customWidth="1"/>
    <col min="15879" max="15879" width="20.28515625" style="73" customWidth="1"/>
    <col min="15880" max="15880" width="17.7109375" style="73" customWidth="1"/>
    <col min="15881" max="15881" width="18.28515625" style="73" customWidth="1"/>
    <col min="15882" max="16130" width="11.5703125" style="73"/>
    <col min="16131" max="16131" width="22.28515625" style="73" customWidth="1"/>
    <col min="16132" max="16132" width="17.28515625" style="73" customWidth="1"/>
    <col min="16133" max="16133" width="16.42578125" style="73" customWidth="1"/>
    <col min="16134" max="16134" width="18.5703125" style="73" customWidth="1"/>
    <col min="16135" max="16135" width="20.28515625" style="73" customWidth="1"/>
    <col min="16136" max="16136" width="17.7109375" style="73" customWidth="1"/>
    <col min="16137" max="16137" width="18.28515625" style="73" customWidth="1"/>
    <col min="16138" max="16384" width="11.5703125" style="73"/>
  </cols>
  <sheetData>
    <row r="1" spans="1:12" ht="15.75" x14ac:dyDescent="0.25">
      <c r="B1" s="181" t="s">
        <v>35</v>
      </c>
      <c r="C1" s="181"/>
      <c r="D1" s="181"/>
      <c r="E1" s="181"/>
      <c r="F1" s="181"/>
      <c r="G1" s="181"/>
      <c r="H1" s="181"/>
      <c r="I1" s="181"/>
      <c r="J1" s="181"/>
      <c r="K1" s="181"/>
      <c r="L1" s="74"/>
    </row>
    <row r="2" spans="1:12" x14ac:dyDescent="0.25">
      <c r="B2" s="182" t="s">
        <v>36</v>
      </c>
      <c r="C2" s="182"/>
      <c r="D2" s="182"/>
      <c r="E2" s="182"/>
      <c r="F2" s="182"/>
      <c r="G2" s="182"/>
      <c r="H2" s="182"/>
      <c r="I2" s="182"/>
      <c r="J2" s="182"/>
      <c r="K2" s="182"/>
      <c r="L2" s="74"/>
    </row>
    <row r="3" spans="1:12" x14ac:dyDescent="0.25">
      <c r="B3" s="183" t="s">
        <v>37</v>
      </c>
      <c r="C3" s="183"/>
      <c r="D3" s="183"/>
      <c r="E3" s="183"/>
      <c r="F3" s="183"/>
      <c r="G3" s="183"/>
      <c r="H3" s="183"/>
      <c r="I3" s="183"/>
      <c r="J3" s="183"/>
      <c r="K3" s="183"/>
      <c r="L3" s="74"/>
    </row>
    <row r="4" spans="1:12" x14ac:dyDescent="0.25">
      <c r="B4" s="184"/>
      <c r="C4" s="184"/>
      <c r="D4" s="184"/>
      <c r="E4" s="184"/>
      <c r="F4" s="184"/>
      <c r="G4" s="184"/>
      <c r="H4" s="184"/>
      <c r="I4" s="184"/>
      <c r="J4" s="184"/>
      <c r="K4" s="184"/>
      <c r="L4" s="74"/>
    </row>
    <row r="5" spans="1:12" x14ac:dyDescent="0.25">
      <c r="B5" s="120" t="str">
        <f>'FDLS-LP-003-2024 1 al 3'!B6</f>
        <v>LICITACIÓN PÚBLICA
FDLS-LP-003-2024</v>
      </c>
      <c r="C5" s="114"/>
      <c r="D5" s="114"/>
      <c r="E5" s="74"/>
      <c r="F5" s="74"/>
      <c r="G5" s="74"/>
      <c r="H5" s="74"/>
      <c r="I5" s="74"/>
      <c r="J5" s="74"/>
      <c r="K5" s="74"/>
      <c r="L5" s="74"/>
    </row>
    <row r="6" spans="1:12" ht="58.15" customHeight="1" x14ac:dyDescent="0.25">
      <c r="B6" s="185" t="str">
        <f>'FDLS-LP-003-2024 1 al 3'!B7</f>
        <v>OBJETO: “PRESTACIÓN DE SERVICIOS PARA CAPACITACIÓN, SENSIBILIZACIÓN Y SOCIALIZACIÓN DE ESTRATEGIAS DIRIGIDAS A LA PREVENCIÓN, MANEJO Y SEGUIMIENTO DE FACTORES GENERADORES DE VIOLENCIA EN EL CONTEXTO FAMILIAR Y/O VIOLENCIA SEXUAL EN LA LOCALIDAD DE SUBA.</v>
      </c>
      <c r="C6" s="185"/>
      <c r="D6" s="185"/>
      <c r="E6" s="185"/>
      <c r="F6" s="185"/>
      <c r="G6" s="185"/>
      <c r="H6" s="185"/>
      <c r="I6" s="185"/>
      <c r="J6" s="185"/>
      <c r="K6" s="185"/>
      <c r="L6" s="74"/>
    </row>
    <row r="7" spans="1:12" x14ac:dyDescent="0.25">
      <c r="B7" s="75" t="s">
        <v>38</v>
      </c>
      <c r="C7" s="188">
        <f>'FDLS-LP-003-2024 1 al 3'!H23</f>
        <v>1305414455</v>
      </c>
      <c r="D7" s="189"/>
      <c r="E7" s="74"/>
      <c r="F7" s="74"/>
      <c r="G7" s="74"/>
      <c r="H7" s="74"/>
      <c r="I7" s="74"/>
      <c r="J7" s="74"/>
      <c r="K7" s="74"/>
      <c r="L7" s="74"/>
    </row>
    <row r="8" spans="1:12" x14ac:dyDescent="0.25">
      <c r="B8" s="83" t="s">
        <v>39</v>
      </c>
      <c r="C8" s="81">
        <v>44926</v>
      </c>
      <c r="D8" s="81">
        <v>44561</v>
      </c>
      <c r="E8" s="81">
        <v>44196</v>
      </c>
      <c r="G8" s="74"/>
      <c r="H8" s="74"/>
      <c r="I8" s="74"/>
      <c r="J8" s="74"/>
      <c r="K8" s="74"/>
      <c r="L8" s="74"/>
    </row>
    <row r="9" spans="1:12" x14ac:dyDescent="0.25">
      <c r="B9" s="83" t="s">
        <v>40</v>
      </c>
      <c r="C9" s="81">
        <f>'FDLS-LP-003-2024 1 al 3'!C72</f>
        <v>45622</v>
      </c>
      <c r="D9" s="74"/>
      <c r="E9" s="74"/>
      <c r="G9" s="74"/>
      <c r="H9" s="74"/>
      <c r="I9" s="74"/>
      <c r="J9" s="74"/>
      <c r="K9" s="74"/>
      <c r="L9" s="74"/>
    </row>
    <row r="10" spans="1:12" x14ac:dyDescent="0.25">
      <c r="B10" s="190" t="s">
        <v>52</v>
      </c>
      <c r="C10" s="191"/>
      <c r="D10" s="191"/>
      <c r="E10" s="191"/>
      <c r="F10" s="191"/>
      <c r="G10" s="191"/>
      <c r="H10" s="192"/>
      <c r="I10" s="76" t="s">
        <v>53</v>
      </c>
      <c r="J10" s="186" t="s">
        <v>41</v>
      </c>
      <c r="K10" s="187" t="s">
        <v>42</v>
      </c>
      <c r="L10" s="74"/>
    </row>
    <row r="11" spans="1:12" ht="38.25" x14ac:dyDescent="0.25">
      <c r="B11" s="77" t="s">
        <v>43</v>
      </c>
      <c r="C11" s="77" t="s">
        <v>44</v>
      </c>
      <c r="D11" s="77" t="s">
        <v>45</v>
      </c>
      <c r="E11" s="77" t="s">
        <v>46</v>
      </c>
      <c r="F11" s="77" t="s">
        <v>47</v>
      </c>
      <c r="G11" s="77" t="s">
        <v>48</v>
      </c>
      <c r="H11" s="77" t="s">
        <v>49</v>
      </c>
      <c r="I11" s="82" t="s">
        <v>51</v>
      </c>
      <c r="J11" s="186"/>
      <c r="K11" s="187"/>
      <c r="L11" s="74"/>
    </row>
    <row r="12" spans="1:12" ht="60.6" customHeight="1" x14ac:dyDescent="0.25">
      <c r="A12" s="78">
        <f>'FDLS-LP-003-2024 1 al 3'!C9</f>
        <v>1</v>
      </c>
      <c r="B12" s="77" t="str">
        <f>'FDLS-LP-003-2024 1 al 3'!C8</f>
        <v>FUNDACION APOYAR FUNDAP
NIT: 800055599 8</v>
      </c>
      <c r="C12" s="79" t="s">
        <v>57</v>
      </c>
      <c r="D12" s="79" t="s">
        <v>57</v>
      </c>
      <c r="E12" s="79" t="s">
        <v>57</v>
      </c>
      <c r="F12" s="79" t="s">
        <v>57</v>
      </c>
      <c r="G12" s="79" t="s">
        <v>57</v>
      </c>
      <c r="H12" s="79" t="s">
        <v>57</v>
      </c>
      <c r="I12" s="79" t="s">
        <v>58</v>
      </c>
      <c r="J12" s="91" t="str">
        <f>+'FDLS-LP-003-2024 1 al 3'!C42</f>
        <v>HABILITADO</v>
      </c>
      <c r="K12" s="93"/>
      <c r="L12" s="74"/>
    </row>
    <row r="13" spans="1:12" ht="59.25" customHeight="1" x14ac:dyDescent="0.25">
      <c r="A13" s="78">
        <f t="shared" ref="A13:A16" si="0">A12+1</f>
        <v>2</v>
      </c>
      <c r="B13" s="77" t="str">
        <f>'FDLS-LP-003-2024 1 al 3'!D8</f>
        <v>FUNDACION INTERNACIONAL DE PEDAGOGIA CONCEPTUAL ALBERTO MERANI 
NIT: 800055691 8</v>
      </c>
      <c r="C13" s="79" t="s">
        <v>57</v>
      </c>
      <c r="D13" s="79" t="s">
        <v>57</v>
      </c>
      <c r="E13" s="79" t="s">
        <v>57</v>
      </c>
      <c r="F13" s="79" t="s">
        <v>57</v>
      </c>
      <c r="G13" s="79" t="s">
        <v>57</v>
      </c>
      <c r="H13" s="79" t="s">
        <v>57</v>
      </c>
      <c r="I13" s="79" t="s">
        <v>58</v>
      </c>
      <c r="J13" s="91" t="str">
        <f>+'FDLS-LP-003-2024 1 al 3'!D42</f>
        <v>HABILITADO</v>
      </c>
      <c r="K13" s="93"/>
      <c r="L13" s="74"/>
    </row>
    <row r="14" spans="1:12" ht="75.75" customHeight="1" x14ac:dyDescent="0.25">
      <c r="A14" s="78">
        <f t="shared" si="0"/>
        <v>3</v>
      </c>
      <c r="B14" s="82" t="str">
        <f>'FDLS-LP-003-2024 1 al 3'!E8</f>
        <v>ASOCIACION PARA EL DESARROLLO INTEGRAL DE LA FAMILIA COLOMBIANA
SIGLA ADIFCOL
NIT: 900216251 5</v>
      </c>
      <c r="C14" s="79" t="s">
        <v>57</v>
      </c>
      <c r="D14" s="79" t="s">
        <v>57</v>
      </c>
      <c r="E14" s="79" t="s">
        <v>57</v>
      </c>
      <c r="F14" s="79" t="s">
        <v>57</v>
      </c>
      <c r="G14" s="79" t="s">
        <v>57</v>
      </c>
      <c r="H14" s="79" t="s">
        <v>57</v>
      </c>
      <c r="I14" s="79" t="s">
        <v>58</v>
      </c>
      <c r="J14" s="91" t="str">
        <f>+'FDLS-LP-003-2024 1 al 3'!E42</f>
        <v>HABILITADO</v>
      </c>
      <c r="K14" s="113"/>
      <c r="L14" s="74"/>
    </row>
    <row r="15" spans="1:12" ht="45" customHeight="1" x14ac:dyDescent="0.25">
      <c r="A15" s="78">
        <f t="shared" si="0"/>
        <v>4</v>
      </c>
      <c r="B15" s="77" t="s">
        <v>70</v>
      </c>
      <c r="C15" s="79" t="s">
        <v>57</v>
      </c>
      <c r="D15" s="79" t="s">
        <v>57</v>
      </c>
      <c r="E15" s="79" t="s">
        <v>57</v>
      </c>
      <c r="F15" s="79" t="s">
        <v>57</v>
      </c>
      <c r="G15" s="79" t="s">
        <v>57</v>
      </c>
      <c r="H15" s="79" t="s">
        <v>57</v>
      </c>
      <c r="I15" s="79" t="s">
        <v>58</v>
      </c>
      <c r="J15" s="153" t="s">
        <v>89</v>
      </c>
      <c r="K15" s="113"/>
      <c r="L15" s="74"/>
    </row>
    <row r="16" spans="1:12" ht="174" customHeight="1" x14ac:dyDescent="0.25">
      <c r="A16" s="78">
        <f t="shared" si="0"/>
        <v>5</v>
      </c>
      <c r="B16" s="77" t="s">
        <v>71</v>
      </c>
      <c r="C16" s="79" t="s">
        <v>57</v>
      </c>
      <c r="D16" s="79" t="s">
        <v>57</v>
      </c>
      <c r="E16" s="79" t="s">
        <v>57</v>
      </c>
      <c r="F16" s="79" t="s">
        <v>72</v>
      </c>
      <c r="G16" s="79" t="s">
        <v>57</v>
      </c>
      <c r="H16" s="79" t="s">
        <v>57</v>
      </c>
      <c r="I16" s="79" t="s">
        <v>58</v>
      </c>
      <c r="J16" s="161" t="s">
        <v>85</v>
      </c>
      <c r="K16" s="154" t="s">
        <v>86</v>
      </c>
      <c r="L16" s="74"/>
    </row>
    <row r="17" spans="1:13" ht="50.1" customHeight="1" x14ac:dyDescent="0.25">
      <c r="A17" s="78">
        <v>6</v>
      </c>
      <c r="B17" s="77" t="s">
        <v>73</v>
      </c>
      <c r="C17" s="79" t="s">
        <v>57</v>
      </c>
      <c r="D17" s="79" t="s">
        <v>84</v>
      </c>
      <c r="E17" s="79" t="s">
        <v>57</v>
      </c>
      <c r="F17" s="79" t="s">
        <v>84</v>
      </c>
      <c r="G17" s="79" t="s">
        <v>84</v>
      </c>
      <c r="H17" s="79" t="s">
        <v>84</v>
      </c>
      <c r="I17" s="79" t="s">
        <v>58</v>
      </c>
      <c r="J17" s="152" t="s">
        <v>89</v>
      </c>
      <c r="K17" s="154"/>
      <c r="L17" s="74"/>
      <c r="M17" s="74"/>
    </row>
    <row r="18" spans="1:13" ht="57.75" customHeight="1" x14ac:dyDescent="0.25">
      <c r="A18" s="78">
        <v>7</v>
      </c>
      <c r="B18" s="77" t="s">
        <v>88</v>
      </c>
      <c r="C18" s="79" t="s">
        <v>57</v>
      </c>
      <c r="D18" s="79" t="s">
        <v>57</v>
      </c>
      <c r="E18" s="79" t="s">
        <v>57</v>
      </c>
      <c r="F18" s="79" t="s">
        <v>57</v>
      </c>
      <c r="G18" s="79" t="s">
        <v>57</v>
      </c>
      <c r="H18" s="79" t="s">
        <v>57</v>
      </c>
      <c r="I18" s="79" t="s">
        <v>58</v>
      </c>
      <c r="J18" s="152" t="s">
        <v>75</v>
      </c>
      <c r="K18" s="154" t="s">
        <v>90</v>
      </c>
      <c r="L18" s="159"/>
      <c r="M18" s="159"/>
    </row>
    <row r="19" spans="1:13" ht="50.1" customHeight="1" x14ac:dyDescent="0.25">
      <c r="A19" s="78">
        <v>8</v>
      </c>
      <c r="B19" s="77" t="s">
        <v>91</v>
      </c>
      <c r="C19" s="79" t="s">
        <v>57</v>
      </c>
      <c r="D19" s="79" t="s">
        <v>57</v>
      </c>
      <c r="E19" s="79" t="s">
        <v>57</v>
      </c>
      <c r="F19" s="79" t="s">
        <v>57</v>
      </c>
      <c r="G19" s="79" t="s">
        <v>57</v>
      </c>
      <c r="H19" s="79" t="s">
        <v>57</v>
      </c>
      <c r="I19" s="79" t="s">
        <v>58</v>
      </c>
      <c r="J19" s="152" t="s">
        <v>89</v>
      </c>
      <c r="K19" s="74"/>
      <c r="L19" s="74"/>
      <c r="M19" s="74"/>
    </row>
    <row r="20" spans="1:13" ht="50.1" customHeight="1" x14ac:dyDescent="0.25">
      <c r="A20" s="78">
        <v>9</v>
      </c>
      <c r="B20" s="77" t="s">
        <v>74</v>
      </c>
      <c r="C20" s="79" t="s">
        <v>57</v>
      </c>
      <c r="D20" s="79" t="s">
        <v>57</v>
      </c>
      <c r="E20" s="79" t="s">
        <v>57</v>
      </c>
      <c r="F20" s="79" t="s">
        <v>57</v>
      </c>
      <c r="G20" s="79" t="s">
        <v>57</v>
      </c>
      <c r="H20" s="79" t="s">
        <v>57</v>
      </c>
      <c r="I20" s="79" t="s">
        <v>58</v>
      </c>
      <c r="J20" s="152" t="s">
        <v>89</v>
      </c>
      <c r="K20" s="74"/>
      <c r="L20" s="74"/>
      <c r="M20" s="74"/>
    </row>
    <row r="21" spans="1:13" ht="50.1" customHeight="1" x14ac:dyDescent="0.25">
      <c r="A21" s="78">
        <v>10</v>
      </c>
      <c r="B21" s="77" t="s">
        <v>76</v>
      </c>
      <c r="C21" s="79" t="s">
        <v>57</v>
      </c>
      <c r="D21" s="79" t="s">
        <v>57</v>
      </c>
      <c r="E21" s="79" t="s">
        <v>57</v>
      </c>
      <c r="F21" s="79" t="s">
        <v>57</v>
      </c>
      <c r="G21" s="79" t="s">
        <v>57</v>
      </c>
      <c r="H21" s="79" t="s">
        <v>57</v>
      </c>
      <c r="I21" s="79" t="s">
        <v>58</v>
      </c>
      <c r="J21" s="152" t="s">
        <v>89</v>
      </c>
      <c r="K21" s="74"/>
      <c r="L21" s="74"/>
      <c r="M21" s="74"/>
    </row>
    <row r="22" spans="1:13" ht="50.1" customHeight="1" x14ac:dyDescent="0.25">
      <c r="A22" s="78">
        <v>11</v>
      </c>
      <c r="B22" s="77" t="s">
        <v>77</v>
      </c>
      <c r="C22" s="79" t="s">
        <v>57</v>
      </c>
      <c r="D22" s="79" t="s">
        <v>57</v>
      </c>
      <c r="E22" s="79" t="s">
        <v>57</v>
      </c>
      <c r="F22" s="79" t="s">
        <v>57</v>
      </c>
      <c r="G22" s="79" t="s">
        <v>57</v>
      </c>
      <c r="H22" s="79" t="s">
        <v>57</v>
      </c>
      <c r="I22" s="79" t="s">
        <v>58</v>
      </c>
      <c r="J22" s="152" t="s">
        <v>89</v>
      </c>
      <c r="K22" s="151"/>
      <c r="L22" s="186"/>
      <c r="M22" s="187"/>
    </row>
    <row r="23" spans="1:13" ht="50.1" customHeight="1" x14ac:dyDescent="0.25">
      <c r="A23" s="78">
        <v>12</v>
      </c>
      <c r="B23" s="77" t="s">
        <v>78</v>
      </c>
      <c r="C23" s="79" t="s">
        <v>57</v>
      </c>
      <c r="D23" s="79" t="s">
        <v>57</v>
      </c>
      <c r="E23" s="79" t="s">
        <v>57</v>
      </c>
      <c r="F23" s="79" t="s">
        <v>57</v>
      </c>
      <c r="G23" s="79" t="s">
        <v>57</v>
      </c>
      <c r="H23" s="79" t="s">
        <v>57</v>
      </c>
      <c r="I23" s="79" t="s">
        <v>87</v>
      </c>
      <c r="J23" s="152" t="s">
        <v>89</v>
      </c>
      <c r="K23" s="82"/>
      <c r="L23" s="186"/>
      <c r="M23" s="187"/>
    </row>
    <row r="24" spans="1:13" ht="136.5" customHeight="1" x14ac:dyDescent="0.25">
      <c r="A24" s="78">
        <v>13</v>
      </c>
      <c r="B24" s="77" t="s">
        <v>79</v>
      </c>
      <c r="C24" s="79" t="s">
        <v>57</v>
      </c>
      <c r="D24" s="79" t="s">
        <v>57</v>
      </c>
      <c r="E24" s="79" t="s">
        <v>57</v>
      </c>
      <c r="F24" s="79" t="s">
        <v>72</v>
      </c>
      <c r="G24" s="79" t="s">
        <v>57</v>
      </c>
      <c r="H24" s="79" t="s">
        <v>57</v>
      </c>
      <c r="I24" s="79" t="s">
        <v>57</v>
      </c>
      <c r="J24" s="160" t="s">
        <v>89</v>
      </c>
      <c r="K24" s="154"/>
      <c r="L24" s="152"/>
      <c r="M24" s="154"/>
    </row>
    <row r="25" spans="1:13" ht="50.1" customHeight="1" x14ac:dyDescent="0.25">
      <c r="A25" s="78">
        <v>14</v>
      </c>
      <c r="B25" s="77" t="s">
        <v>80</v>
      </c>
      <c r="C25" s="79" t="s">
        <v>57</v>
      </c>
      <c r="D25" s="79" t="s">
        <v>57</v>
      </c>
      <c r="E25" s="79" t="s">
        <v>57</v>
      </c>
      <c r="F25" s="79" t="s">
        <v>57</v>
      </c>
      <c r="G25" s="79" t="s">
        <v>57</v>
      </c>
      <c r="H25" s="79" t="s">
        <v>57</v>
      </c>
      <c r="I25" s="79" t="s">
        <v>57</v>
      </c>
      <c r="J25" s="152" t="s">
        <v>75</v>
      </c>
      <c r="K25" s="79"/>
      <c r="L25" s="152"/>
      <c r="M25" s="154"/>
    </row>
    <row r="26" spans="1:13" ht="50.1" customHeight="1" x14ac:dyDescent="0.25">
      <c r="A26" s="155">
        <v>15</v>
      </c>
      <c r="B26" s="77" t="s">
        <v>81</v>
      </c>
      <c r="C26" s="79" t="s">
        <v>57</v>
      </c>
      <c r="D26" s="79" t="s">
        <v>57</v>
      </c>
      <c r="E26" s="79" t="s">
        <v>57</v>
      </c>
      <c r="F26" s="79" t="s">
        <v>57</v>
      </c>
      <c r="G26" s="79" t="s">
        <v>57</v>
      </c>
      <c r="H26" s="79" t="s">
        <v>57</v>
      </c>
      <c r="I26" s="79" t="s">
        <v>57</v>
      </c>
      <c r="J26" s="152" t="s">
        <v>75</v>
      </c>
      <c r="K26" s="79"/>
      <c r="L26" s="152"/>
      <c r="M26" s="154"/>
    </row>
    <row r="27" spans="1:13" ht="50.1" customHeight="1" x14ac:dyDescent="0.25">
      <c r="A27" s="155">
        <v>16</v>
      </c>
      <c r="B27" s="77" t="s">
        <v>82</v>
      </c>
      <c r="C27" s="79" t="s">
        <v>57</v>
      </c>
      <c r="D27" s="79" t="s">
        <v>57</v>
      </c>
      <c r="E27" s="79" t="s">
        <v>57</v>
      </c>
      <c r="F27" s="79" t="s">
        <v>57</v>
      </c>
      <c r="G27" s="79" t="s">
        <v>57</v>
      </c>
      <c r="H27" s="79" t="s">
        <v>57</v>
      </c>
      <c r="I27" s="79" t="s">
        <v>57</v>
      </c>
      <c r="J27" s="152" t="s">
        <v>75</v>
      </c>
      <c r="K27" s="79"/>
      <c r="L27" s="152"/>
      <c r="M27" s="154"/>
    </row>
    <row r="28" spans="1:13" ht="50.1" customHeight="1" x14ac:dyDescent="0.25">
      <c r="A28" s="155">
        <v>17</v>
      </c>
      <c r="B28" s="82" t="s">
        <v>83</v>
      </c>
      <c r="C28" s="79" t="s">
        <v>57</v>
      </c>
      <c r="D28" s="79" t="s">
        <v>57</v>
      </c>
      <c r="E28" s="79" t="s">
        <v>57</v>
      </c>
      <c r="F28" s="79" t="s">
        <v>57</v>
      </c>
      <c r="G28" s="79" t="s">
        <v>57</v>
      </c>
      <c r="H28" s="79" t="s">
        <v>57</v>
      </c>
      <c r="I28" s="79" t="s">
        <v>84</v>
      </c>
      <c r="J28" s="152" t="s">
        <v>75</v>
      </c>
      <c r="K28" s="79"/>
      <c r="L28" s="152"/>
      <c r="M28" s="154"/>
    </row>
    <row r="29" spans="1:13" ht="50.1" customHeight="1" x14ac:dyDescent="0.25">
      <c r="A29" s="155"/>
      <c r="B29" s="77"/>
      <c r="C29" s="79"/>
      <c r="D29" s="79"/>
      <c r="E29" s="79"/>
      <c r="F29" s="79"/>
      <c r="G29" s="79"/>
      <c r="H29" s="79"/>
      <c r="I29" s="79"/>
      <c r="J29" s="152"/>
      <c r="K29" s="79"/>
      <c r="L29" s="152"/>
      <c r="M29" s="154"/>
    </row>
    <row r="30" spans="1:13" ht="49.5" customHeight="1" x14ac:dyDescent="0.25">
      <c r="A30" s="73" t="s">
        <v>50</v>
      </c>
      <c r="B30" s="77"/>
      <c r="D30" s="77"/>
      <c r="E30" s="156"/>
      <c r="F30" s="79"/>
      <c r="G30" s="79"/>
      <c r="H30" s="79"/>
      <c r="I30" s="79"/>
      <c r="J30" s="79"/>
      <c r="K30" s="79"/>
      <c r="L30" s="152"/>
      <c r="M30" s="154"/>
    </row>
    <row r="31" spans="1:13" x14ac:dyDescent="0.25">
      <c r="D31" s="77"/>
      <c r="E31" s="156"/>
      <c r="F31" s="79"/>
      <c r="G31" s="79"/>
      <c r="H31" s="157"/>
      <c r="I31" s="79"/>
      <c r="J31" s="79"/>
      <c r="K31" s="79"/>
      <c r="L31" s="158"/>
      <c r="M31" s="154"/>
    </row>
    <row r="32" spans="1:13" x14ac:dyDescent="0.25">
      <c r="D32" s="77"/>
      <c r="E32" s="156"/>
      <c r="F32" s="79"/>
      <c r="G32" s="79"/>
      <c r="H32" s="79"/>
      <c r="I32" s="79"/>
      <c r="J32" s="79"/>
      <c r="K32" s="79"/>
      <c r="L32" s="152"/>
      <c r="M32" s="154"/>
    </row>
    <row r="33" spans="1:13" x14ac:dyDescent="0.25">
      <c r="B33" s="92">
        <f>'FDLS-LP-003-2024 1 al 3'!B48</f>
        <v>45622</v>
      </c>
      <c r="D33" s="77"/>
      <c r="E33" s="156"/>
      <c r="F33" s="156"/>
      <c r="G33" s="79"/>
      <c r="H33" s="79"/>
      <c r="I33" s="79"/>
      <c r="J33" s="79"/>
      <c r="K33" s="79"/>
      <c r="L33" s="152"/>
      <c r="M33" s="154"/>
    </row>
    <row r="34" spans="1:13" x14ac:dyDescent="0.25">
      <c r="D34" s="77"/>
      <c r="E34" s="156"/>
      <c r="F34" s="79"/>
      <c r="G34" s="79"/>
      <c r="H34" s="79"/>
      <c r="I34" s="79"/>
      <c r="J34" s="79"/>
      <c r="K34" s="79"/>
      <c r="L34" s="152"/>
      <c r="M34" s="154"/>
    </row>
    <row r="35" spans="1:13" x14ac:dyDescent="0.25">
      <c r="D35" s="82"/>
      <c r="E35" s="156"/>
      <c r="F35" s="79"/>
      <c r="G35" s="79"/>
      <c r="H35" s="79"/>
      <c r="I35" s="79"/>
      <c r="J35" s="79"/>
      <c r="K35" s="79"/>
      <c r="L35" s="152"/>
      <c r="M35" s="154"/>
    </row>
    <row r="36" spans="1:13" ht="15.75" x14ac:dyDescent="0.25">
      <c r="A36" s="80"/>
      <c r="C36" s="80"/>
      <c r="D36" s="80"/>
      <c r="E36" s="67"/>
      <c r="F36" s="80"/>
      <c r="H36" s="67"/>
    </row>
    <row r="37" spans="1:13" ht="15.75" x14ac:dyDescent="0.25">
      <c r="A37" s="80"/>
      <c r="B37" s="80"/>
      <c r="C37" s="80"/>
      <c r="D37" s="80"/>
      <c r="E37" s="67"/>
      <c r="F37" s="80"/>
      <c r="H37" s="67"/>
    </row>
    <row r="38" spans="1:13" x14ac:dyDescent="0.25">
      <c r="B38" s="80"/>
    </row>
  </sheetData>
  <mergeCells count="11">
    <mergeCell ref="L22:L23"/>
    <mergeCell ref="M22:M23"/>
    <mergeCell ref="C7:D7"/>
    <mergeCell ref="B10:H10"/>
    <mergeCell ref="J10:J11"/>
    <mergeCell ref="K10:K11"/>
    <mergeCell ref="B1:K1"/>
    <mergeCell ref="B2:K2"/>
    <mergeCell ref="B3:K3"/>
    <mergeCell ref="B4:K4"/>
    <mergeCell ref="B6:K6"/>
  </mergeCells>
  <pageMargins left="0.7" right="0.7" top="0.75" bottom="0.75" header="0.3" footer="0.3"/>
  <pageSetup scale="34" orientation="portrait" r:id="rId1"/>
  <colBreaks count="1" manualBreakCount="1">
    <brk id="11"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3C6EE6-E5B2-4CE8-B523-4B2ED91D23E4}">
  <ds:schemaRefs>
    <ds:schemaRef ds:uri="http://purl.org/dc/elements/1.1/"/>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http://purl.org/dc/terms/"/>
    <ds:schemaRef ds:uri="http://schemas.microsoft.com/office/2006/metadata/properties"/>
    <ds:schemaRef ds:uri="d6eaa91c-3afb-4015-aba1-5ff992c1a5ca"/>
    <ds:schemaRef ds:uri="4d1d2e24-7be0-47eb-a1db-99cc6d75caff"/>
    <ds:schemaRef ds:uri="http://www.w3.org/XML/1998/namespace"/>
  </ds:schemaRefs>
</ds:datastoreItem>
</file>

<file path=customXml/itemProps2.xml><?xml version="1.0" encoding="utf-8"?>
<ds:datastoreItem xmlns:ds="http://schemas.openxmlformats.org/officeDocument/2006/customXml" ds:itemID="{B0E4FE81-6603-41B9-8DEB-A69993A120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30A1E2-9171-48CF-A208-2C83E8E942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FDLS-LP-003-2024 1 al 3</vt:lpstr>
      <vt:lpstr>Consolidado 1 a 20</vt:lpstr>
      <vt:lpstr>'Consolidado 1 a 20'!Área_de_impresión</vt:lpstr>
      <vt:lpstr>'FDLS-LP-003-2024 1 al 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Paola Ortegon</cp:lastModifiedBy>
  <cp:revision/>
  <cp:lastPrinted>2023-03-01T16:07:33Z</cp:lastPrinted>
  <dcterms:created xsi:type="dcterms:W3CDTF">2018-04-20T15:23:46Z</dcterms:created>
  <dcterms:modified xsi:type="dcterms:W3CDTF">2024-12-26T15:53:39Z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