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sid\Downloads\"/>
    </mc:Choice>
  </mc:AlternateContent>
  <xr:revisionPtr revIDLastSave="0" documentId="13_ncr:1_{8E808C1E-D637-4E28-83CD-F4BD1C0D365F}" xr6:coauthVersionLast="47" xr6:coauthVersionMax="47" xr10:uidLastSave="{00000000-0000-0000-0000-000000000000}"/>
  <bookViews>
    <workbookView xWindow="-120" yWindow="-120" windowWidth="20730" windowHeight="11160" xr2:uid="{4E946002-69A4-43DD-A924-72A55EF2713A}"/>
  </bookViews>
  <sheets>
    <sheet name="BALANCE CONTRATO FINAL" sheetId="1" r:id="rId1"/>
  </sheets>
  <externalReferences>
    <externalReference r:id="rId2"/>
    <externalReference r:id="rId3"/>
  </externalReferences>
  <definedNames>
    <definedName name="_xlnm.Print_Area" localSheetId="0">'BALANCE CONTRATO FINAL'!$A$1:$L$180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3" i="1" l="1"/>
  <c r="G114" i="1" l="1"/>
  <c r="G115" i="1"/>
  <c r="G116" i="1"/>
  <c r="G117" i="1"/>
  <c r="G118" i="1"/>
  <c r="G119" i="1"/>
  <c r="G120" i="1"/>
  <c r="G121" i="1"/>
  <c r="G122" i="1"/>
  <c r="G123" i="1"/>
  <c r="G113" i="1"/>
  <c r="J137" i="1" l="1"/>
  <c r="J85" i="1"/>
  <c r="J117" i="1"/>
  <c r="J118" i="1"/>
  <c r="J120" i="1"/>
  <c r="J121" i="1"/>
  <c r="J122" i="1"/>
  <c r="J123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42" i="1"/>
  <c r="K18" i="1"/>
  <c r="J18" i="1"/>
  <c r="K165" i="1" l="1"/>
  <c r="G165" i="1"/>
  <c r="C165" i="1"/>
  <c r="G164" i="1"/>
  <c r="G163" i="1"/>
  <c r="G162" i="1"/>
  <c r="C162" i="1"/>
  <c r="A162" i="1"/>
  <c r="G161" i="1"/>
  <c r="C161" i="1"/>
  <c r="K160" i="1"/>
  <c r="G160" i="1"/>
  <c r="A160" i="1"/>
  <c r="G159" i="1"/>
  <c r="A159" i="1"/>
  <c r="K158" i="1"/>
  <c r="G158" i="1"/>
  <c r="C158" i="1"/>
  <c r="A158" i="1"/>
  <c r="G157" i="1"/>
  <c r="K156" i="1"/>
  <c r="G156" i="1"/>
  <c r="A156" i="1"/>
  <c r="G155" i="1"/>
  <c r="A155" i="1"/>
  <c r="K154" i="1"/>
  <c r="G154" i="1"/>
  <c r="A154" i="1"/>
  <c r="G153" i="1"/>
  <c r="A153" i="1"/>
  <c r="K152" i="1"/>
  <c r="G152" i="1"/>
  <c r="K151" i="1"/>
  <c r="G151" i="1"/>
  <c r="A151" i="1"/>
  <c r="K149" i="1"/>
  <c r="G149" i="1"/>
  <c r="K148" i="1"/>
  <c r="G148" i="1"/>
  <c r="K147" i="1"/>
  <c r="G147" i="1"/>
  <c r="K146" i="1"/>
  <c r="G146" i="1"/>
  <c r="K145" i="1"/>
  <c r="G145" i="1"/>
  <c r="K144" i="1"/>
  <c r="G144" i="1"/>
  <c r="K143" i="1"/>
  <c r="G143" i="1"/>
  <c r="K142" i="1"/>
  <c r="G142" i="1"/>
  <c r="K141" i="1"/>
  <c r="G141" i="1"/>
  <c r="K140" i="1"/>
  <c r="G140" i="1"/>
  <c r="K139" i="1"/>
  <c r="G139" i="1"/>
  <c r="K138" i="1"/>
  <c r="G138" i="1"/>
  <c r="G137" i="1"/>
  <c r="K123" i="1"/>
  <c r="K122" i="1"/>
  <c r="K121" i="1"/>
  <c r="K120" i="1"/>
  <c r="K119" i="1"/>
  <c r="K118" i="1"/>
  <c r="K117" i="1"/>
  <c r="K116" i="1"/>
  <c r="K115" i="1"/>
  <c r="K114" i="1"/>
  <c r="K113" i="1"/>
  <c r="G112" i="1"/>
  <c r="G124" i="1" s="1"/>
  <c r="G125" i="1" s="1"/>
  <c r="A98" i="1"/>
  <c r="K97" i="1"/>
  <c r="G97" i="1"/>
  <c r="C97" i="1"/>
  <c r="G96" i="1"/>
  <c r="C96" i="1"/>
  <c r="K95" i="1"/>
  <c r="C95" i="1"/>
  <c r="G93" i="1"/>
  <c r="K92" i="1"/>
  <c r="G92" i="1"/>
  <c r="K91" i="1"/>
  <c r="G91" i="1"/>
  <c r="K90" i="1"/>
  <c r="G90" i="1"/>
  <c r="K89" i="1"/>
  <c r="G89" i="1"/>
  <c r="K88" i="1"/>
  <c r="G88" i="1"/>
  <c r="K87" i="1"/>
  <c r="G87" i="1"/>
  <c r="K86" i="1"/>
  <c r="G86" i="1"/>
  <c r="G85" i="1"/>
  <c r="G84" i="1"/>
  <c r="G83" i="1"/>
  <c r="K82" i="1"/>
  <c r="G82" i="1"/>
  <c r="K81" i="1"/>
  <c r="G81" i="1"/>
  <c r="G80" i="1"/>
  <c r="G79" i="1"/>
  <c r="G78" i="1"/>
  <c r="G77" i="1"/>
  <c r="G76" i="1"/>
  <c r="G75" i="1"/>
  <c r="G74" i="1"/>
  <c r="K59" i="1"/>
  <c r="G59" i="1"/>
  <c r="K58" i="1"/>
  <c r="G58" i="1"/>
  <c r="K57" i="1"/>
  <c r="G57" i="1"/>
  <c r="K56" i="1"/>
  <c r="G56" i="1"/>
  <c r="K55" i="1"/>
  <c r="G55" i="1"/>
  <c r="K54" i="1"/>
  <c r="G54" i="1"/>
  <c r="K53" i="1"/>
  <c r="G53" i="1"/>
  <c r="K52" i="1"/>
  <c r="G52" i="1"/>
  <c r="K51" i="1"/>
  <c r="G51" i="1"/>
  <c r="K50" i="1"/>
  <c r="G50" i="1"/>
  <c r="K49" i="1"/>
  <c r="G49" i="1"/>
  <c r="K48" i="1"/>
  <c r="G48" i="1"/>
  <c r="K47" i="1"/>
  <c r="G47" i="1"/>
  <c r="K46" i="1"/>
  <c r="G46" i="1"/>
  <c r="K45" i="1"/>
  <c r="G45" i="1"/>
  <c r="K44" i="1"/>
  <c r="G44" i="1"/>
  <c r="K43" i="1"/>
  <c r="G43" i="1"/>
  <c r="K42" i="1"/>
  <c r="G42" i="1"/>
  <c r="E28" i="1"/>
  <c r="E27" i="1"/>
  <c r="E26" i="1"/>
  <c r="E25" i="1"/>
  <c r="E24" i="1"/>
  <c r="E23" i="1"/>
  <c r="E22" i="1"/>
  <c r="E21" i="1"/>
  <c r="E20" i="1"/>
  <c r="E19" i="1"/>
  <c r="G19" i="1" s="1"/>
  <c r="G18" i="1"/>
  <c r="E17" i="1"/>
  <c r="E16" i="1"/>
  <c r="E15" i="1"/>
  <c r="E14" i="1"/>
  <c r="K124" i="1" l="1"/>
  <c r="K125" i="1" s="1"/>
  <c r="G166" i="1"/>
  <c r="G167" i="1" s="1"/>
  <c r="F169" i="1" s="1"/>
  <c r="G17" i="1"/>
  <c r="J17" i="1"/>
  <c r="K17" i="1" s="1"/>
  <c r="G27" i="1"/>
  <c r="J27" i="1"/>
  <c r="K27" i="1" s="1"/>
  <c r="J20" i="1"/>
  <c r="K20" i="1" s="1"/>
  <c r="J24" i="1"/>
  <c r="K24" i="1" s="1"/>
  <c r="J28" i="1"/>
  <c r="K28" i="1" s="1"/>
  <c r="J14" i="1"/>
  <c r="K14" i="1" s="1"/>
  <c r="G23" i="1"/>
  <c r="J23" i="1"/>
  <c r="K23" i="1" s="1"/>
  <c r="J15" i="1"/>
  <c r="K15" i="1" s="1"/>
  <c r="J21" i="1"/>
  <c r="K21" i="1" s="1"/>
  <c r="J25" i="1"/>
  <c r="K25" i="1" s="1"/>
  <c r="G16" i="1"/>
  <c r="J16" i="1"/>
  <c r="K16" i="1" s="1"/>
  <c r="J19" i="1"/>
  <c r="K19" i="1" s="1"/>
  <c r="G22" i="1"/>
  <c r="J22" i="1"/>
  <c r="K22" i="1" s="1"/>
  <c r="G26" i="1"/>
  <c r="J26" i="1"/>
  <c r="K26" i="1" s="1"/>
  <c r="K60" i="1"/>
  <c r="K61" i="1" s="1"/>
  <c r="G21" i="1"/>
  <c r="G25" i="1"/>
  <c r="K157" i="1"/>
  <c r="K162" i="1"/>
  <c r="G14" i="1"/>
  <c r="G60" i="1"/>
  <c r="G61" i="1" s="1"/>
  <c r="F63" i="1" s="1"/>
  <c r="G15" i="1"/>
  <c r="G20" i="1"/>
  <c r="G24" i="1"/>
  <c r="G28" i="1"/>
  <c r="G95" i="1"/>
  <c r="G98" i="1" s="1"/>
  <c r="G99" i="1" s="1"/>
  <c r="K96" i="1"/>
  <c r="K153" i="1"/>
  <c r="K155" i="1"/>
  <c r="K159" i="1"/>
  <c r="K161" i="1"/>
  <c r="K163" i="1"/>
  <c r="K164" i="1"/>
  <c r="F62" i="1" l="1"/>
  <c r="G128" i="1"/>
  <c r="G126" i="1"/>
  <c r="G127" i="1"/>
  <c r="G129" i="1"/>
  <c r="K126" i="1"/>
  <c r="K127" i="1"/>
  <c r="K128" i="1"/>
  <c r="F168" i="1"/>
  <c r="F170" i="1"/>
  <c r="K29" i="1"/>
  <c r="K30" i="1" s="1"/>
  <c r="F64" i="1"/>
  <c r="K63" i="1"/>
  <c r="K64" i="1"/>
  <c r="K62" i="1"/>
  <c r="G29" i="1"/>
  <c r="G30" i="1" s="1"/>
  <c r="F32" i="1" s="1"/>
  <c r="F102" i="1"/>
  <c r="F101" i="1"/>
  <c r="F100" i="1"/>
  <c r="K65" i="1" l="1"/>
  <c r="G65" i="1"/>
  <c r="K129" i="1"/>
  <c r="L129" i="1"/>
  <c r="G171" i="1"/>
  <c r="F33" i="1"/>
  <c r="K32" i="1"/>
  <c r="K31" i="1"/>
  <c r="K33" i="1"/>
  <c r="F31" i="1"/>
  <c r="G34" i="1" s="1"/>
  <c r="G103" i="1"/>
  <c r="K34" i="1" l="1"/>
  <c r="G174" i="1"/>
  <c r="K85" i="1" l="1"/>
  <c r="K98" i="1" l="1"/>
  <c r="K99" i="1" s="1"/>
  <c r="K101" i="1" l="1"/>
  <c r="K102" i="1"/>
  <c r="K100" i="1"/>
  <c r="K103" i="1" l="1"/>
  <c r="K137" i="1"/>
  <c r="I137" i="1"/>
  <c r="K166" i="1" l="1"/>
  <c r="K167" i="1" s="1"/>
  <c r="K168" i="1" l="1"/>
  <c r="K169" i="1"/>
  <c r="K170" i="1"/>
  <c r="K171" i="1" l="1"/>
  <c r="K174" i="1" s="1"/>
</calcChain>
</file>

<file path=xl/sharedStrings.xml><?xml version="1.0" encoding="utf-8"?>
<sst xmlns="http://schemas.openxmlformats.org/spreadsheetml/2006/main" count="354" uniqueCount="159">
  <si>
    <t>CONTRATO DE OBRA N°</t>
  </si>
  <si>
    <t>No. 378-2024</t>
  </si>
  <si>
    <t>OBJETO:</t>
  </si>
  <si>
    <t>MANTENIMIENTO Y MEJORAMIENTO DE LA INFRAESTRUCTURA INSTITUCIONAL A CARGO
DEL MUNICIPIO DE PACHO CUNDINAMARCA</t>
  </si>
  <si>
    <t xml:space="preserve">CONTRATANTE:                                                </t>
  </si>
  <si>
    <t>MUNICIPIO DE PACHO, CUNDINAMARCA</t>
  </si>
  <si>
    <t xml:space="preserve">VALOR INICAL DEL CONTRATO: </t>
  </si>
  <si>
    <t>CONTRATISTA:</t>
  </si>
  <si>
    <t>CONSORCIO INFRAESTRUCTURA JV NIT. 901887327-8</t>
  </si>
  <si>
    <t xml:space="preserve">SUPERVISION: </t>
  </si>
  <si>
    <t>ANGIE TATIANA BUSTOS</t>
  </si>
  <si>
    <r>
      <t>PLAZO DE EJECUCION INICIAL</t>
    </r>
    <r>
      <rPr>
        <sz val="9"/>
        <color indexed="8"/>
        <rFont val="Arial"/>
        <family val="2"/>
      </rPr>
      <t xml:space="preserve">:                                                                                                     </t>
    </r>
  </si>
  <si>
    <t>02 MESES</t>
  </si>
  <si>
    <r>
      <t>ACTA DE INICIO:</t>
    </r>
    <r>
      <rPr>
        <sz val="9"/>
        <color theme="1"/>
        <rFont val="Arial"/>
        <family val="2"/>
      </rPr>
      <t xml:space="preserve"> </t>
    </r>
  </si>
  <si>
    <t>27 DE NOVIEMBRE DE 2024</t>
  </si>
  <si>
    <t>DESCRIPCION</t>
  </si>
  <si>
    <t>MANTENIMIENTO Y MEJORAMIENTO PARA EL CENTRO DE DESARROLLO INFANTIL SENDEROS DE AMOR DEL MUNICIPIO DE PACHO CUNDINAMARCA-2024</t>
  </si>
  <si>
    <t>ITEM ICCU</t>
  </si>
  <si>
    <t>ITEM</t>
  </si>
  <si>
    <t>CONDICIONES INICIALES</t>
  </si>
  <si>
    <t>CANTIDADES ACTA PARCIAL N° 1</t>
  </si>
  <si>
    <t>UNID</t>
  </si>
  <si>
    <t>CANT.</t>
  </si>
  <si>
    <t>Vr UNIT</t>
  </si>
  <si>
    <t>VR. TOTAL</t>
  </si>
  <si>
    <t>CANTIDAD</t>
  </si>
  <si>
    <t>VALOR TOTAL</t>
  </si>
  <si>
    <t>MANTENIMIENTO</t>
  </si>
  <si>
    <t>ESTUCO Y VINILO 3 MANOS</t>
  </si>
  <si>
    <t>M2</t>
  </si>
  <si>
    <t>ESMALTE SOBRE LÁMINA LLENA</t>
  </si>
  <si>
    <t>ANTICORROSIVO SOBRE LÁMINA LLENA</t>
  </si>
  <si>
    <t>LAVADA DE FACHADA</t>
  </si>
  <si>
    <t>APU 1</t>
  </si>
  <si>
    <t>SUMINISTRO E INSTALACION DE CIELO RASO PVC (INCLUYE RETIRO ENTRAMADO Y LAMINAS EXISTENTES)</t>
  </si>
  <si>
    <t>CANAL EN LÁMINA GALVANIZADA CAL 22, DS=90</t>
  </si>
  <si>
    <t>ML</t>
  </si>
  <si>
    <t>APU 2</t>
  </si>
  <si>
    <t>SUMINISTRO E INSTALACION DE GRIFERIA INSTITUCIONAL PARA LAVAMANOS TIPO PUSH Y TUBO DE DESAGUE</t>
  </si>
  <si>
    <t>UND</t>
  </si>
  <si>
    <t>DESMONTE DE VENTANAS</t>
  </si>
  <si>
    <t>APU 3</t>
  </si>
  <si>
    <t>SUMINISTRO E INSTALACION DE REJILLA SIFON PISO 50CMX10CM ACERO INOXIDABLE</t>
  </si>
  <si>
    <t>BALDOSA CERÁMICA PARED 20X20, CALIDAD PRIMERA</t>
  </si>
  <si>
    <t>APU 4</t>
  </si>
  <si>
    <t>SUMINISTRO E INSTALACION DE GRIFERIA DE LAVAPLATOS TIPO INDUSTRIAL CON ROCIADOR</t>
  </si>
  <si>
    <t>APU 5</t>
  </si>
  <si>
    <t>SUMINISTRO E INSTALACION DE LAMPARAS LED DE 24W 30CMX30CM LUZ BLANCA</t>
  </si>
  <si>
    <t>SUMINISTRO E INSTALACIÓN SANITARIO INFANTIL (INCLUYE GRIFERÍA)</t>
  </si>
  <si>
    <t>SUMINISTRO E INSTALACIÓN ORINAL INFANTIL (INCLUYE GRIFERÍA)</t>
  </si>
  <si>
    <t>CERRADURA DE ENTRADA PRINCIPAL</t>
  </si>
  <si>
    <t>SUB TOTAL</t>
  </si>
  <si>
    <t>TOTAL COSTO DIRECTO</t>
  </si>
  <si>
    <t>ADMINISTRACION 22%</t>
  </si>
  <si>
    <t>IMPREVISTOS=3%</t>
  </si>
  <si>
    <t>UTILIDAD=5%</t>
  </si>
  <si>
    <t>TOTAL PRESUPUESTO DE PROYECTO</t>
  </si>
  <si>
    <t>MANTENIMIENTO Y MEJORAMIENTO DE LA INFRAESTRUCTURA FÍSICA DEL CENTRO DE BIENESTAR DEL ANCIANO MONSEÑOR MISAEL GÓMEZ DEL MUNICIPIO DE PACHO CUNDINAMARCA-2024</t>
  </si>
  <si>
    <t>MURO LADRILLO ESTRUCTURAL E=0.12 cm</t>
  </si>
  <si>
    <t>CIELO RASO DURACUSTIC</t>
  </si>
  <si>
    <t>LÁMPARA 2X32 BAJO PLACA LÁMINA LATERAL INDUSTRIAL</t>
  </si>
  <si>
    <t>SALIDA LÁMPARA TOMA EMT COMPLETA</t>
  </si>
  <si>
    <t>CORREA 2 D=1/2" 1 D=1/2" CELOSÍA EN 3/8" INC. ANTICORROSIVO</t>
  </si>
  <si>
    <t>SUMINISTRO E INSTALACIÓN SANITARIO TANQUE (INCLUYE GRIFERÍA)</t>
  </si>
  <si>
    <t>SUMINISTRO E INSTALACIÓN LAVAMANOS PEDESTAL (INCLUYE GRIFERÍA)</t>
  </si>
  <si>
    <t>SUMINISTRO E INSTALACIÓN ORINAL DE LLAVE (INCLUYE GRIFERÍA)</t>
  </si>
  <si>
    <t>PUNTO HIDRÁULICO PVC-P/PARAL 1/2"</t>
  </si>
  <si>
    <t>RED SUMINISTRO PVC 1/2"</t>
  </si>
  <si>
    <t>RED SANITARIA PVC-S 4"</t>
  </si>
  <si>
    <t>DEMOLICIÓN PLACA MACIZA 0.15 M</t>
  </si>
  <si>
    <t>REJILLA SIFÓN CON SOSCO 4.5CM X 3.5CM</t>
  </si>
  <si>
    <t>BALDOSA CERÁMICA PISO-PARED 20X20 CALIDAD PRIMERA</t>
  </si>
  <si>
    <t>MESONES EN CONCRETO 2500 PSI, E=0.1M (INC. REFUERZO)</t>
  </si>
  <si>
    <t>ANDÉN CONCRETO 2500 PSI EN SITIO E=0.1M</t>
  </si>
  <si>
    <t xml:space="preserve">MANTENIMIENTO Y MEJORAMIENTO DE LA INFRAESTRUCTURA DEL PALACIO MUNICIPAL  DEL MUNICIPIO DE PACHO CUNDINAMARCA-2024  CUNDINAMARCA-2024 </t>
  </si>
  <si>
    <t>CERCA EN TELA VERDE H = 2.10 M</t>
  </si>
  <si>
    <t xml:space="preserve">MURO DRYWAAL </t>
  </si>
  <si>
    <t xml:space="preserve">MURO EN LADRILLO PRENSADO MACIZO E=0.24 M </t>
  </si>
  <si>
    <t xml:space="preserve">LAVADA DE FACHADA </t>
  </si>
  <si>
    <t>MARCO PUERTA Y ENCHAPE, TABLA CHAPA x 0.25 M</t>
  </si>
  <si>
    <t xml:space="preserve">HOJA PUERTA FORTEC 0.91  </t>
  </si>
  <si>
    <t>HOJA ENTAMBORADA PUERTA INTERÉS SOCIAL 0.76-1.10</t>
  </si>
  <si>
    <t>VIDRIO TEMPLADO PULIDO 8 MM</t>
  </si>
  <si>
    <t>APU</t>
  </si>
  <si>
    <t xml:space="preserve">MANIJA ACERO INOXIDABLE 202 96-156mm </t>
  </si>
  <si>
    <t xml:space="preserve">PUERTA EN LÁMINA CAL 18 INC. ANTICORROSIVO </t>
  </si>
  <si>
    <t xml:space="preserve">CIELO RASO BOVEDAS DRYWALL (INCLUYE PINTURA)  </t>
  </si>
  <si>
    <t xml:space="preserve">COLORPLAST FACHADA SOBRE FACHADA  </t>
  </si>
  <si>
    <t xml:space="preserve">VINILO SOBRE PAÑETE 2 MANOS  </t>
  </si>
  <si>
    <t xml:space="preserve">ESTUCO  </t>
  </si>
  <si>
    <t xml:space="preserve">ESMALTE SOBRE MARCO EN MADERA </t>
  </si>
  <si>
    <t xml:space="preserve">ESMALTE SOBRE LAMINA LINEAL </t>
  </si>
  <si>
    <t xml:space="preserve">IMPERMEABILIZACIÓN  FACHADA EN SIKA TRANSPARENTE O SIMILAR </t>
  </si>
  <si>
    <t>MATERAS ALCALDIA PRINCIPAL</t>
  </si>
  <si>
    <t>MURO SUPERBOARD DOBLE CARA 0.10 M</t>
  </si>
  <si>
    <t>ITMES NO PREVISTOS</t>
  </si>
  <si>
    <t>NP1</t>
  </si>
  <si>
    <t>NP2</t>
  </si>
  <si>
    <t>NP3</t>
  </si>
  <si>
    <t>SUBTOTAL</t>
  </si>
  <si>
    <t>MANTENIMIENTO Y MEJORAMIENTO DE LA INFRAESTRUCTURA FÍSICA DEL CENTRO DE VIDA SENSORIAL DEL MUNICIPIO DE PACHO CUNDINAMARCA-2024</t>
  </si>
  <si>
    <t xml:space="preserve">ANDAMIO  </t>
  </si>
  <si>
    <t>IMPERMEABILIZACIÒN FACHADA EN SIKA TRANSPARENTE O SIMILAR</t>
  </si>
  <si>
    <t>ESMALTE SOBRE MARCOS LAMINA</t>
  </si>
  <si>
    <t>ESMALTE SOBRE LAMINA  LLENA</t>
  </si>
  <si>
    <t xml:space="preserve">TEJA EN LAMINA GALVANIZADA CAL 26 PINTADA </t>
  </si>
  <si>
    <t>CANAL EN LAMINA GALVANIZADA CAL 22; DS=50</t>
  </si>
  <si>
    <t>SUMINISTRO E INSTALACIÒN SANITARIO TANQUE (INCLUYE GRIFERIA)</t>
  </si>
  <si>
    <t>SUMINISTRO E INSTALACIÒN ORINAL DE LLAVE  (INCLUYE GRIFERIA)</t>
  </si>
  <si>
    <t>SUMINISTRO E INSTALACIÒN LAVAPLATOS DE EMPROTAR EN ACERO INOXIDABLE 45 X 49CM (INCLUYE ACCESORIOS Y GRIFERIA)</t>
  </si>
  <si>
    <t>SUMINISTRO E INSTALACIÒN LAVAMANOS DE EMPOTRAR (INCLUYE GRIFERIA)</t>
  </si>
  <si>
    <t>MANTENIMIENTO Y MEJORAMIENTO DE LA INFRAESTRUCTURA FÍSICA DEL ARCHIVO CENTRAL DEL MUNICIPIO DE PACHO CUNDINAMARCA-2024</t>
  </si>
  <si>
    <t>PINTURA INIGFUGA (INCLUYE MANO DE OBRA)</t>
  </si>
  <si>
    <t>PANEL LED SOBRE CIRCULAR 1350 LÚMENES 18W LUZ FRIA</t>
  </si>
  <si>
    <t>CHAPA PUERTA ARCHIVO</t>
  </si>
  <si>
    <t xml:space="preserve">VENTANA LÁMINA CALIBRE 18 INC. ANTICORROSIVO </t>
  </si>
  <si>
    <t xml:space="preserve">PUERTA VENTANA EN LÁMINA CAL 18 INC. ANTICORROSIVO </t>
  </si>
  <si>
    <t>DINTELES EN BLOQUE 0.15 M</t>
  </si>
  <si>
    <t>DINTELES CONCRETO DE 2500 PSI 15x20</t>
  </si>
  <si>
    <t>TEJA PERFIL 7#10 ETERNIT</t>
  </si>
  <si>
    <t xml:space="preserve">VIDRIO ESMERILADO INCOLORO 5 MM </t>
  </si>
  <si>
    <t>APU 6</t>
  </si>
  <si>
    <t>KIT ALARMA</t>
  </si>
  <si>
    <t>NP 1</t>
  </si>
  <si>
    <t>PINTURA EPÓXICA</t>
  </si>
  <si>
    <t>NP 2</t>
  </si>
  <si>
    <t>IMPERMEABILIZACIÓN  FACHADA EN SIKA TRANSPARENTE O SIMILAR</t>
  </si>
  <si>
    <t>NP 3</t>
  </si>
  <si>
    <t>NP 4</t>
  </si>
  <si>
    <t>EXCAVACIÓN MANUAL EN MATERIAL COMÚN H=0.0-2.0 M (INCLUYE
RETIRO DE SOBRANTES A UNA DISTANCIA MENOR DE 5 KM)</t>
  </si>
  <si>
    <t>M3</t>
  </si>
  <si>
    <t>NP 5</t>
  </si>
  <si>
    <t xml:space="preserve">SUMINISTRO  E  INSTALACIÓN  DE  GEOTEXTIL NT 2000 (ESTABILIZACIÓN, FILTRO Y SEPARACIÓN) </t>
  </si>
  <si>
    <t>NP 6</t>
  </si>
  <si>
    <t>MATERIAL GRANULAR FILTRANTE</t>
  </si>
  <si>
    <t>NP 7</t>
  </si>
  <si>
    <t>RED SUMINISTRO PVC 1"</t>
  </si>
  <si>
    <t>NP 8</t>
  </si>
  <si>
    <t>NP 9</t>
  </si>
  <si>
    <t>MURO EN BLOQUE Nº 5 E=0.12 M</t>
  </si>
  <si>
    <t>NP 10</t>
  </si>
  <si>
    <t>PAÑETE LISO MUROS 1:4, E=1.5 CM</t>
  </si>
  <si>
    <t>NP 11</t>
  </si>
  <si>
    <t>UN</t>
  </si>
  <si>
    <t>NP12</t>
  </si>
  <si>
    <t>NP13</t>
  </si>
  <si>
    <t>Panel Led 24W Redondo Sobreponer Luz Dia</t>
  </si>
  <si>
    <t>APU2</t>
  </si>
  <si>
    <t>NP14</t>
  </si>
  <si>
    <t>Cable Aislado No 12 AWG</t>
  </si>
  <si>
    <t>NP15</t>
  </si>
  <si>
    <t>RODRIGO VALENCIA CHAVEZ</t>
  </si>
  <si>
    <t xml:space="preserve"> </t>
  </si>
  <si>
    <t>R/L CONSORCIO INFRAESTRUCTURA JV</t>
  </si>
  <si>
    <t xml:space="preserve">BALANCE FINAL </t>
  </si>
  <si>
    <t>MAYORES Y MENORES(+-)</t>
  </si>
  <si>
    <t>(+)</t>
  </si>
  <si>
    <t>(-)</t>
  </si>
  <si>
    <t>CONDICIONES ACTUALIZADAS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</si>
</sst>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;[Red]\-&quot;$&quot;#,##0.0"/>
    <numFmt numFmtId="165" formatCode="_-[$$-240A]\ * #,##0.00_ ;_-[$$-240A]\ * \-#,##0.00\ ;_-[$$-240A]\ * &quot;-&quot;?_ ;_-@_ "/>
    <numFmt numFmtId="166" formatCode="_-[$$-240A]\ * #,##0.00_-;\-[$$-240A]\ * #,##0.00_-;_-[$$-240A]\ * &quot;-&quot;??_-;_-@_-"/>
    <numFmt numFmtId="167" formatCode="_-[$$-240A]\ * #,##0_ ;_-[$$-240A]\ * \-#,##0\ ;_-[$$-240A]\ * &quot;-&quot;?_ ;_-@_ "/>
    <numFmt numFmtId="168" formatCode="&quot;$&quot;\ #,##0.00"/>
    <numFmt numFmtId="169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8"/>
      <color theme="1"/>
      <name val="Arial"/>
      <family val="2"/>
    </font>
    <font>
      <sz val="10"/>
      <name val="MS Sans Serif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0" fontId="13" fillId="0" borderId="0"/>
    <xf numFmtId="0" fontId="1" fillId="0" borderId="0"/>
    <xf numFmtId="0" fontId="13" fillId="0" borderId="0"/>
  </cellStyleXfs>
  <cellXfs count="158"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vertical="center" wrapText="1"/>
    </xf>
    <xf numFmtId="44" fontId="4" fillId="0" borderId="4" xfId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10" xfId="0" applyFont="1" applyBorder="1" applyAlignment="1">
      <alignment horizontal="center"/>
    </xf>
    <xf numFmtId="0" fontId="11" fillId="0" borderId="0" xfId="4" applyFont="1" applyAlignment="1">
      <alignment horizontal="center" vertical="center" wrapText="1"/>
    </xf>
    <xf numFmtId="0" fontId="12" fillId="2" borderId="27" xfId="5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4" applyFont="1" applyBorder="1" applyAlignment="1">
      <alignment vertical="center" wrapText="1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2" fontId="11" fillId="0" borderId="4" xfId="0" applyNumberFormat="1" applyFont="1" applyBorder="1" applyAlignment="1">
      <alignment horizontal="center" vertical="center"/>
    </xf>
    <xf numFmtId="165" fontId="11" fillId="0" borderId="4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167" fontId="11" fillId="0" borderId="4" xfId="0" applyNumberFormat="1" applyFont="1" applyBorder="1" applyAlignment="1">
      <alignment horizontal="center" wrapText="1"/>
    </xf>
    <xf numFmtId="165" fontId="12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3" borderId="3" xfId="6" applyFont="1" applyFill="1" applyBorder="1" applyAlignment="1">
      <alignment horizontal="center" vertical="center" wrapText="1"/>
    </xf>
    <xf numFmtId="0" fontId="4" fillId="3" borderId="4" xfId="6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/>
    </xf>
    <xf numFmtId="0" fontId="12" fillId="3" borderId="4" xfId="7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2" fontId="4" fillId="3" borderId="4" xfId="0" applyNumberFormat="1" applyFont="1" applyFill="1" applyBorder="1" applyAlignment="1">
      <alignment horizontal="center" vertical="center"/>
    </xf>
    <xf numFmtId="166" fontId="3" fillId="3" borderId="4" xfId="2" applyNumberFormat="1" applyFont="1" applyFill="1" applyBorder="1" applyAlignment="1">
      <alignment horizontal="center" vertical="center"/>
    </xf>
    <xf numFmtId="166" fontId="4" fillId="3" borderId="4" xfId="2" applyNumberFormat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 wrapText="1"/>
    </xf>
    <xf numFmtId="0" fontId="11" fillId="4" borderId="8" xfId="4" applyFont="1" applyFill="1" applyBorder="1" applyAlignment="1">
      <alignment horizontal="center" vertical="center" wrapText="1"/>
    </xf>
    <xf numFmtId="0" fontId="11" fillId="4" borderId="9" xfId="4" applyFont="1" applyFill="1" applyBorder="1" applyAlignment="1">
      <alignment horizontal="center" vertical="center" wrapText="1"/>
    </xf>
    <xf numFmtId="0" fontId="12" fillId="4" borderId="9" xfId="4" applyFont="1" applyFill="1" applyBorder="1" applyAlignment="1">
      <alignment horizontal="center" vertical="center" wrapText="1"/>
    </xf>
    <xf numFmtId="44" fontId="12" fillId="4" borderId="9" xfId="4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12" fillId="2" borderId="4" xfId="5" applyFont="1" applyFill="1" applyBorder="1" applyAlignment="1">
      <alignment horizontal="center" vertical="center" wrapText="1"/>
    </xf>
    <xf numFmtId="3" fontId="12" fillId="2" borderId="4" xfId="5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0" fontId="14" fillId="5" borderId="4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2" fontId="11" fillId="0" borderId="4" xfId="0" applyNumberFormat="1" applyFont="1" applyBorder="1" applyAlignment="1">
      <alignment horizontal="center"/>
    </xf>
    <xf numFmtId="165" fontId="11" fillId="0" borderId="4" xfId="0" applyNumberFormat="1" applyFont="1" applyBorder="1" applyAlignment="1">
      <alignment horizontal="center"/>
    </xf>
    <xf numFmtId="169" fontId="12" fillId="4" borderId="34" xfId="4" applyNumberFormat="1" applyFont="1" applyFill="1" applyBorder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169" fontId="12" fillId="0" borderId="0" xfId="4" applyNumberFormat="1" applyFont="1" applyAlignment="1">
      <alignment horizontal="center" vertical="center" wrapText="1"/>
    </xf>
    <xf numFmtId="9" fontId="4" fillId="0" borderId="0" xfId="3" applyFont="1" applyBorder="1" applyAlignment="1">
      <alignment horizontal="center"/>
    </xf>
    <xf numFmtId="169" fontId="12" fillId="4" borderId="0" xfId="4" applyNumberFormat="1" applyFont="1" applyFill="1" applyAlignment="1">
      <alignment horizontal="center" vertical="center" wrapText="1"/>
    </xf>
    <xf numFmtId="168" fontId="4" fillId="0" borderId="0" xfId="0" applyNumberFormat="1" applyFont="1" applyAlignment="1">
      <alignment horizontal="center"/>
    </xf>
    <xf numFmtId="165" fontId="3" fillId="3" borderId="4" xfId="2" applyNumberFormat="1" applyFont="1" applyFill="1" applyBorder="1" applyAlignment="1">
      <alignment horizontal="center" vertical="center"/>
    </xf>
    <xf numFmtId="44" fontId="4" fillId="0" borderId="0" xfId="0" applyNumberFormat="1" applyFont="1" applyAlignment="1">
      <alignment horizontal="center"/>
    </xf>
    <xf numFmtId="0" fontId="4" fillId="0" borderId="41" xfId="0" applyFont="1" applyBorder="1" applyAlignment="1">
      <alignment horizontal="center"/>
    </xf>
    <xf numFmtId="0" fontId="11" fillId="2" borderId="26" xfId="5" applyFont="1" applyFill="1" applyBorder="1" applyAlignment="1">
      <alignment horizontal="center" vertical="center" wrapText="1"/>
    </xf>
    <xf numFmtId="3" fontId="11" fillId="2" borderId="26" xfId="5" applyNumberFormat="1" applyFont="1" applyFill="1" applyBorder="1" applyAlignment="1">
      <alignment horizontal="center" vertical="center" wrapText="1"/>
    </xf>
    <xf numFmtId="0" fontId="11" fillId="2" borderId="27" xfId="5" applyFont="1" applyFill="1" applyBorder="1" applyAlignment="1">
      <alignment horizontal="center" vertical="center" wrapText="1"/>
    </xf>
    <xf numFmtId="3" fontId="11" fillId="2" borderId="20" xfId="5" applyNumberFormat="1" applyFont="1" applyFill="1" applyBorder="1" applyAlignment="1">
      <alignment horizontal="center" vertical="center" wrapText="1"/>
    </xf>
    <xf numFmtId="0" fontId="12" fillId="2" borderId="23" xfId="5" applyFont="1" applyFill="1" applyBorder="1" applyAlignment="1">
      <alignment horizontal="center" vertical="center" wrapText="1"/>
    </xf>
    <xf numFmtId="0" fontId="12" fillId="2" borderId="25" xfId="5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44" fontId="3" fillId="0" borderId="35" xfId="1" applyFont="1" applyBorder="1" applyAlignment="1">
      <alignment horizontal="center" vertical="center" wrapText="1"/>
    </xf>
    <xf numFmtId="44" fontId="3" fillId="0" borderId="29" xfId="1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2" fillId="0" borderId="12" xfId="4" applyFont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 wrapText="1"/>
    </xf>
    <xf numFmtId="0" fontId="12" fillId="0" borderId="14" xfId="4" applyFont="1" applyBorder="1" applyAlignment="1">
      <alignment horizontal="center" vertical="center" wrapText="1"/>
    </xf>
    <xf numFmtId="0" fontId="12" fillId="0" borderId="16" xfId="4" applyFont="1" applyBorder="1" applyAlignment="1">
      <alignment horizontal="center" vertical="center" wrapText="1"/>
    </xf>
    <xf numFmtId="0" fontId="12" fillId="0" borderId="17" xfId="4" applyFont="1" applyBorder="1" applyAlignment="1">
      <alignment horizontal="center" vertical="center" wrapText="1"/>
    </xf>
    <xf numFmtId="0" fontId="12" fillId="0" borderId="18" xfId="4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44" fontId="12" fillId="4" borderId="15" xfId="4" applyNumberFormat="1" applyFont="1" applyFill="1" applyBorder="1" applyAlignment="1">
      <alignment horizontal="center" vertical="center" wrapText="1"/>
    </xf>
    <xf numFmtId="44" fontId="12" fillId="4" borderId="30" xfId="4" applyNumberFormat="1" applyFont="1" applyFill="1" applyBorder="1" applyAlignment="1">
      <alignment horizontal="center" vertical="center" wrapText="1"/>
    </xf>
    <xf numFmtId="0" fontId="12" fillId="6" borderId="31" xfId="4" applyFont="1" applyFill="1" applyBorder="1" applyAlignment="1">
      <alignment horizontal="center" vertical="center" wrapText="1"/>
    </xf>
    <xf numFmtId="0" fontId="12" fillId="6" borderId="32" xfId="4" applyFont="1" applyFill="1" applyBorder="1" applyAlignment="1">
      <alignment horizontal="center" vertical="center" wrapText="1"/>
    </xf>
    <xf numFmtId="0" fontId="12" fillId="6" borderId="33" xfId="4" applyFont="1" applyFill="1" applyBorder="1" applyAlignment="1">
      <alignment horizontal="center" vertical="center" wrapText="1"/>
    </xf>
    <xf numFmtId="169" fontId="12" fillId="4" borderId="31" xfId="4" applyNumberFormat="1" applyFont="1" applyFill="1" applyBorder="1" applyAlignment="1">
      <alignment horizontal="center" vertical="center" wrapText="1"/>
    </xf>
    <xf numFmtId="169" fontId="12" fillId="4" borderId="33" xfId="4" applyNumberFormat="1" applyFont="1" applyFill="1" applyBorder="1" applyAlignment="1">
      <alignment horizontal="center" vertical="center" wrapText="1"/>
    </xf>
    <xf numFmtId="166" fontId="3" fillId="3" borderId="6" xfId="2" applyNumberFormat="1" applyFont="1" applyFill="1" applyBorder="1" applyAlignment="1">
      <alignment horizontal="center" vertical="center"/>
    </xf>
    <xf numFmtId="166" fontId="3" fillId="3" borderId="7" xfId="2" applyNumberFormat="1" applyFont="1" applyFill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12" fillId="2" borderId="3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0" fontId="12" fillId="2" borderId="1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12" fillId="2" borderId="3" xfId="4" applyFont="1" applyFill="1" applyBorder="1" applyAlignment="1">
      <alignment horizontal="center" vertical="center" wrapText="1"/>
    </xf>
    <xf numFmtId="0" fontId="12" fillId="2" borderId="4" xfId="4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165" fontId="3" fillId="3" borderId="6" xfId="2" applyNumberFormat="1" applyFont="1" applyFill="1" applyBorder="1" applyAlignment="1">
      <alignment horizontal="center" vertical="center"/>
    </xf>
    <xf numFmtId="165" fontId="3" fillId="3" borderId="7" xfId="2" applyNumberFormat="1" applyFont="1" applyFill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/>
    </xf>
    <xf numFmtId="165" fontId="12" fillId="0" borderId="7" xfId="0" applyNumberFormat="1" applyFont="1" applyBorder="1" applyAlignment="1">
      <alignment horizontal="center"/>
    </xf>
    <xf numFmtId="44" fontId="12" fillId="4" borderId="9" xfId="4" applyNumberFormat="1" applyFont="1" applyFill="1" applyBorder="1" applyAlignment="1">
      <alignment horizontal="center" vertical="center" wrapText="1"/>
    </xf>
    <xf numFmtId="166" fontId="3" fillId="3" borderId="4" xfId="2" applyNumberFormat="1" applyFont="1" applyFill="1" applyBorder="1" applyAlignment="1">
      <alignment horizontal="center" vertical="center"/>
    </xf>
    <xf numFmtId="168" fontId="4" fillId="0" borderId="4" xfId="0" applyNumberFormat="1" applyFont="1" applyBorder="1" applyAlignment="1">
      <alignment horizontal="center" vertical="center"/>
    </xf>
    <xf numFmtId="168" fontId="4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1" fillId="0" borderId="0" xfId="4" applyFont="1" applyAlignment="1">
      <alignment horizontal="center" vertical="center" wrapText="1"/>
    </xf>
    <xf numFmtId="166" fontId="11" fillId="0" borderId="4" xfId="4" applyNumberFormat="1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11" fillId="2" borderId="36" xfId="5" applyFont="1" applyFill="1" applyBorder="1" applyAlignment="1">
      <alignment horizontal="center" vertical="center" wrapText="1"/>
    </xf>
    <xf numFmtId="0" fontId="11" fillId="2" borderId="37" xfId="5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14" fontId="9" fillId="0" borderId="0" xfId="0" applyNumberFormat="1" applyFont="1" applyAlignment="1">
      <alignment horizontal="center" vertical="center"/>
    </xf>
    <xf numFmtId="0" fontId="12" fillId="2" borderId="11" xfId="4" applyFont="1" applyFill="1" applyBorder="1" applyAlignment="1">
      <alignment horizontal="center" vertical="center" wrapText="1"/>
    </xf>
    <xf numFmtId="0" fontId="12" fillId="2" borderId="8" xfId="4" applyFont="1" applyFill="1" applyBorder="1" applyAlignment="1">
      <alignment horizontal="center" vertical="center" wrapText="1"/>
    </xf>
    <xf numFmtId="0" fontId="12" fillId="2" borderId="15" xfId="4" applyFont="1" applyFill="1" applyBorder="1" applyAlignment="1">
      <alignment horizontal="center" vertical="center" wrapText="1"/>
    </xf>
    <xf numFmtId="0" fontId="12" fillId="2" borderId="19" xfId="5" applyFont="1" applyFill="1" applyBorder="1" applyAlignment="1">
      <alignment horizontal="center" vertical="center" wrapText="1"/>
    </xf>
    <xf numFmtId="0" fontId="12" fillId="2" borderId="20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 wrapText="1"/>
    </xf>
    <xf numFmtId="0" fontId="12" fillId="2" borderId="26" xfId="5" applyFont="1" applyFill="1" applyBorder="1" applyAlignment="1">
      <alignment horizontal="center" vertical="center" wrapText="1"/>
    </xf>
    <xf numFmtId="0" fontId="12" fillId="2" borderId="22" xfId="5" applyFont="1" applyFill="1" applyBorder="1" applyAlignment="1">
      <alignment horizontal="center" vertical="center" wrapText="1"/>
    </xf>
    <xf numFmtId="0" fontId="12" fillId="2" borderId="31" xfId="5" applyFont="1" applyFill="1" applyBorder="1" applyAlignment="1">
      <alignment horizontal="center" vertical="center" wrapText="1"/>
    </xf>
    <xf numFmtId="0" fontId="12" fillId="2" borderId="32" xfId="5" applyFont="1" applyFill="1" applyBorder="1" applyAlignment="1">
      <alignment horizontal="center" vertical="center" wrapText="1"/>
    </xf>
    <xf numFmtId="0" fontId="12" fillId="2" borderId="33" xfId="5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8">
    <cellStyle name="Moneda" xfId="1" builtinId="4"/>
    <cellStyle name="Moneda [0]" xfId="2" builtinId="7"/>
    <cellStyle name="Normal" xfId="0" builtinId="0"/>
    <cellStyle name="Normal 2 16" xfId="6" xr:uid="{6518F551-85F6-405B-BA0E-8F7958902159}"/>
    <cellStyle name="Normal 2 3 2" xfId="4" xr:uid="{577C9197-40CC-4F63-A060-219566CBF8D0}"/>
    <cellStyle name="Normal 4 2 2 2" xfId="7" xr:uid="{ED28B23F-1045-45D8-AE39-030B428EA235}"/>
    <cellStyle name="Normal_01 acta de recibo" xfId="5" xr:uid="{F005BA23-D883-4EE2-B01D-69273DD19565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190499</xdr:colOff>
      <xdr:row>175</xdr:row>
      <xdr:rowOff>0</xdr:rowOff>
    </xdr:from>
    <xdr:to>
      <xdr:col>4</xdr:col>
      <xdr:colOff>314323</xdr:colOff>
      <xdr:row>179</xdr:row>
      <xdr:rowOff>70411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5F4EB7-FEA2-4F38-A18E-5A906DADA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4" y="41573335"/>
          <a:ext cx="3143249" cy="726578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0</xdr:row>
      <xdr:rowOff>47625</xdr:rowOff>
    </xdr:from>
    <xdr:to>
      <xdr:col>2</xdr:col>
      <xdr:colOff>1581149</xdr:colOff>
      <xdr:row>0</xdr:row>
      <xdr:rowOff>661842</xdr:rowOff>
    </xdr:to>
    <xdr:pic>
      <xdr:nvPicPr>
        <xdr:cNvPr id="3" name="Imagen 2" descr="membrete_PLANEACION">
          <a:extLst>
            <a:ext uri="{FF2B5EF4-FFF2-40B4-BE49-F238E27FC236}">
              <a16:creationId xmlns:a16="http://schemas.microsoft.com/office/drawing/2014/main" id="{70C72CE9-6812-44B5-9BC3-DC83351A0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47625"/>
          <a:ext cx="2114549" cy="614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STION%20DEL%20RIESGO/Downloads/PRESUPUESTO%20SENDEROS%20DE%20AMO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CESOS%20PACHO%202024\PROCESO%20MANTENIMIENTO%20DE%20EQUIPAMIENTOS%20MUNICIPALES%20-%20PACHO%20CUNDINAMARCA%20SA-MC-003-2024\NUEVO%20PROCESO\CORTE%20DE%20OBRA%20%231\ACTA%20PARCIAL%20DE%20OBRA%20%2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"/>
      <sheetName val="2"/>
      <sheetName val="2.1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APU 1 instalacion cielo raso"/>
      <sheetName val="estudio de mercado"/>
      <sheetName val="APU 2 acesorio lavamanos"/>
      <sheetName val="estudio de mercado 2"/>
      <sheetName val="APU 3 rejillas"/>
      <sheetName val="estudio de mercado 3"/>
      <sheetName val="APU 4 lavaplatos"/>
      <sheetName val="estudio de mercado 4"/>
      <sheetName val="APU 5 lamparas"/>
      <sheetName val="estudio de mercado5"/>
      <sheetName val="BARANDA"/>
    </sheetNames>
    <sheetDataSet>
      <sheetData sheetId="0"/>
      <sheetData sheetId="1">
        <row r="30">
          <cell r="AO30">
            <v>56.76</v>
          </cell>
        </row>
      </sheetData>
      <sheetData sheetId="2">
        <row r="30">
          <cell r="AO30">
            <v>254.10000000000002</v>
          </cell>
        </row>
      </sheetData>
      <sheetData sheetId="3">
        <row r="30">
          <cell r="AO30">
            <v>254.10000000000002</v>
          </cell>
        </row>
      </sheetData>
      <sheetData sheetId="4">
        <row r="30">
          <cell r="AO30">
            <v>145.19999999999999</v>
          </cell>
        </row>
      </sheetData>
      <sheetData sheetId="5"/>
      <sheetData sheetId="6">
        <row r="30">
          <cell r="AO30">
            <v>16</v>
          </cell>
        </row>
      </sheetData>
      <sheetData sheetId="7">
        <row r="30">
          <cell r="AO30">
            <v>6</v>
          </cell>
        </row>
      </sheetData>
      <sheetData sheetId="8">
        <row r="30">
          <cell r="AO30">
            <v>3</v>
          </cell>
        </row>
      </sheetData>
      <sheetData sheetId="9">
        <row r="30">
          <cell r="AO30">
            <v>4</v>
          </cell>
        </row>
      </sheetData>
      <sheetData sheetId="10">
        <row r="30">
          <cell r="AO30">
            <v>4.5</v>
          </cell>
        </row>
      </sheetData>
      <sheetData sheetId="11">
        <row r="30">
          <cell r="AO30">
            <v>2</v>
          </cell>
        </row>
      </sheetData>
      <sheetData sheetId="12">
        <row r="30">
          <cell r="AO30">
            <v>22</v>
          </cell>
        </row>
      </sheetData>
      <sheetData sheetId="13">
        <row r="30">
          <cell r="AO30">
            <v>6</v>
          </cell>
        </row>
      </sheetData>
      <sheetData sheetId="14">
        <row r="30">
          <cell r="AO30">
            <v>3</v>
          </cell>
        </row>
      </sheetData>
      <sheetData sheetId="15">
        <row r="30">
          <cell r="AO30">
            <v>2</v>
          </cell>
        </row>
      </sheetData>
      <sheetData sheetId="16">
        <row r="44">
          <cell r="L44">
            <v>127489.93758444444</v>
          </cell>
        </row>
      </sheetData>
      <sheetData sheetId="17"/>
      <sheetData sheetId="18">
        <row r="44">
          <cell r="L44">
            <v>415490.25460000004</v>
          </cell>
        </row>
      </sheetData>
      <sheetData sheetId="19"/>
      <sheetData sheetId="20">
        <row r="44">
          <cell r="L44">
            <v>200034.90666666671</v>
          </cell>
        </row>
      </sheetData>
      <sheetData sheetId="21"/>
      <sheetData sheetId="22">
        <row r="44">
          <cell r="L44">
            <v>355984.95575000008</v>
          </cell>
        </row>
      </sheetData>
      <sheetData sheetId="23"/>
      <sheetData sheetId="24">
        <row r="44">
          <cell r="L44">
            <v>61313.19230000001</v>
          </cell>
        </row>
      </sheetData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CHIVO APU 1"/>
      <sheetName val="NP 1 EPOXICA"/>
      <sheetName val="NP 2 IMPER FEACHADA"/>
      <sheetName val="NP 3 DEMOLICION PLACA MACIZA"/>
      <sheetName val="NP 4 EXCAVACIONES"/>
      <sheetName val="NP 5 GEOTEXTIL"/>
      <sheetName val="NP 6 MATERUIAL GRANILAR FIL"/>
      <sheetName val="NP 7 RED SUMINISTRO DESAGUE"/>
      <sheetName val="NP 8 PLACA BASE EN CONCRETO"/>
      <sheetName val="NP 9  MURO EN BLOQUE n5"/>
      <sheetName val="NP 10  PAÑETE LISO MUROS"/>
      <sheetName val="NP 11 SALIDA TOMA DOBLE "/>
      <sheetName val="NP 12 SALIDA LAMPARA"/>
      <sheetName val="NP 13LED SOBREPONER 24"/>
      <sheetName val="APU1 NP-13"/>
      <sheetName val="NP 14 CABLE"/>
      <sheetName val="APU1 NP-14"/>
      <sheetName val="NP 15CANALETA"/>
      <sheetName val="APU1 NP-15"/>
      <sheetName val="RIONEGRO"/>
      <sheetName val="PRESUPUESTO"/>
      <sheetName val="Hoja4"/>
      <sheetName val="NP 9,28 VIDRIO TEMPLADO"/>
      <sheetName val="ALCALDIA ITEM 18,6"/>
      <sheetName val="NP 18,6 ESMALTE LAMINA LLENA"/>
      <sheetName val="NP 18,6 ESMALTE LAMINA LINEAL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">
          <cell r="C7" t="str">
            <v>Canaleta de Superficie , 20x20, con Adhesivo</v>
          </cell>
        </row>
      </sheetData>
      <sheetData sheetId="19">
        <row r="30">
          <cell r="A30">
            <v>1.21</v>
          </cell>
        </row>
        <row r="139">
          <cell r="A139">
            <v>5.17</v>
          </cell>
        </row>
        <row r="198">
          <cell r="A198">
            <v>6.17</v>
          </cell>
        </row>
        <row r="297">
          <cell r="C297" t="str">
            <v>VIDRIO TEMPLADO PULIDO 10 MM</v>
          </cell>
        </row>
        <row r="401">
          <cell r="A401">
            <v>12.2</v>
          </cell>
          <cell r="C401" t="str">
            <v>SALIDA LÁMPARA TOMA PVC COMPLETA</v>
          </cell>
        </row>
        <row r="408">
          <cell r="C408" t="str">
            <v>SALIDA TOMA DOBLE PVC COMPLETA</v>
          </cell>
        </row>
        <row r="447">
          <cell r="A447">
            <v>13.14</v>
          </cell>
          <cell r="C447" t="str">
            <v>PLACA BASE CONCRETO 0.15 2500 PSI</v>
          </cell>
        </row>
        <row r="513">
          <cell r="A513">
            <v>16.3</v>
          </cell>
        </row>
        <row r="515">
          <cell r="A515">
            <v>16.5</v>
          </cell>
        </row>
        <row r="548">
          <cell r="C548" t="str">
            <v>ESMALTE SOBRE LÁMINA LINEAL</v>
          </cell>
        </row>
        <row r="549">
          <cell r="C549" t="str">
            <v>ESMALTE SOBRE LÁMINA LLENA</v>
          </cell>
        </row>
        <row r="566">
          <cell r="A566">
            <v>18.260000000000002</v>
          </cell>
        </row>
        <row r="871">
          <cell r="A871">
            <v>4.2200000000000104</v>
          </cell>
        </row>
        <row r="890">
          <cell r="A890">
            <v>4.4100000000000197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E44A3-635A-47F7-B419-08F1B7DD8882}">
  <dimension ref="A1:BH181"/>
  <sheetViews>
    <sheetView tabSelected="1" view="pageBreakPreview" topLeftCell="D1" zoomScaleNormal="100" zoomScaleSheetLayoutView="100" workbookViewId="0">
      <selection activeCell="P12" sqref="P12"/>
    </sheetView>
  </sheetViews>
  <sheetFormatPr baseColWidth="10" defaultColWidth="11.5703125" defaultRowHeight="12" x14ac:dyDescent="0.2"/>
  <cols>
    <col min="1" max="1" width="9" style="3" customWidth="1"/>
    <col min="2" max="2" width="9.42578125" style="8" customWidth="1"/>
    <col min="3" max="3" width="40.28515625" style="8" customWidth="1"/>
    <col min="4" max="4" width="5.5703125" style="8" customWidth="1"/>
    <col min="5" max="5" width="11" style="8" bestFit="1" customWidth="1"/>
    <col min="6" max="6" width="20.7109375" style="8" customWidth="1"/>
    <col min="7" max="7" width="21" style="8" bestFit="1" customWidth="1"/>
    <col min="8" max="8" width="8.7109375" style="8" customWidth="1"/>
    <col min="9" max="9" width="8.85546875" style="8" customWidth="1"/>
    <col min="10" max="10" width="11.5703125" style="3"/>
    <col min="11" max="11" width="12.85546875" style="3" customWidth="1"/>
    <col min="12" max="12" width="10.28515625" style="3" customWidth="1"/>
    <col min="13" max="13" width="14.140625" style="3" customWidth="1"/>
    <col min="14" max="16384" width="11.5703125" style="3"/>
  </cols>
  <sheetData>
    <row r="1" spans="1:18" s="2" customFormat="1" ht="57.75" customHeight="1" x14ac:dyDescent="0.2">
      <c r="A1" s="154"/>
      <c r="B1" s="155"/>
      <c r="C1" s="155"/>
      <c r="D1" s="156" t="s">
        <v>0</v>
      </c>
      <c r="E1" s="156"/>
      <c r="F1" s="1" t="s">
        <v>1</v>
      </c>
      <c r="G1" s="87" t="s">
        <v>2</v>
      </c>
      <c r="H1" s="88"/>
      <c r="I1" s="66" t="s">
        <v>3</v>
      </c>
      <c r="J1" s="67"/>
      <c r="K1" s="67"/>
      <c r="L1" s="68"/>
    </row>
    <row r="2" spans="1:18" ht="24" customHeight="1" x14ac:dyDescent="0.2">
      <c r="A2" s="157" t="s">
        <v>4</v>
      </c>
      <c r="B2" s="147"/>
      <c r="C2" s="4" t="s">
        <v>5</v>
      </c>
      <c r="D2" s="147" t="s">
        <v>6</v>
      </c>
      <c r="E2" s="147"/>
      <c r="F2" s="5">
        <v>237788609</v>
      </c>
      <c r="G2" s="69">
        <v>237788609</v>
      </c>
      <c r="H2" s="70"/>
      <c r="I2" s="70"/>
      <c r="J2" s="70"/>
      <c r="K2" s="70"/>
      <c r="L2" s="71"/>
      <c r="M2" s="6"/>
      <c r="N2" s="6"/>
      <c r="O2" s="152"/>
      <c r="P2" s="152"/>
      <c r="Q2" s="153"/>
      <c r="R2" s="153"/>
    </row>
    <row r="3" spans="1:18" ht="23.25" customHeight="1" x14ac:dyDescent="0.2">
      <c r="A3" s="146" t="s">
        <v>7</v>
      </c>
      <c r="B3" s="147"/>
      <c r="C3" s="148" t="s">
        <v>8</v>
      </c>
      <c r="D3" s="148"/>
      <c r="E3" s="148"/>
      <c r="F3" s="148"/>
      <c r="G3" s="89" t="s">
        <v>9</v>
      </c>
      <c r="H3" s="90"/>
      <c r="I3" s="91"/>
      <c r="J3" s="148" t="s">
        <v>10</v>
      </c>
      <c r="K3" s="148"/>
      <c r="L3" s="149"/>
    </row>
    <row r="4" spans="1:18" ht="23.25" customHeight="1" x14ac:dyDescent="0.2">
      <c r="A4" s="146" t="s">
        <v>11</v>
      </c>
      <c r="B4" s="147"/>
      <c r="C4" s="148" t="s">
        <v>12</v>
      </c>
      <c r="D4" s="148"/>
      <c r="E4" s="148"/>
      <c r="F4" s="148"/>
      <c r="G4" s="89" t="s">
        <v>13</v>
      </c>
      <c r="H4" s="90"/>
      <c r="I4" s="91"/>
      <c r="J4" s="148" t="s">
        <v>14</v>
      </c>
      <c r="K4" s="148"/>
      <c r="L4" s="149"/>
      <c r="M4" s="150"/>
      <c r="N4" s="151"/>
      <c r="O4" s="151"/>
      <c r="P4" s="151"/>
      <c r="Q4" s="134"/>
      <c r="R4" s="134"/>
    </row>
    <row r="5" spans="1:18" ht="12" customHeight="1" x14ac:dyDescent="0.2">
      <c r="A5" s="72" t="s">
        <v>154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4"/>
    </row>
    <row r="6" spans="1:18" ht="12" customHeight="1" x14ac:dyDescent="0.2">
      <c r="A6" s="75"/>
      <c r="B6" s="76"/>
      <c r="C6" s="76"/>
      <c r="D6" s="76"/>
      <c r="E6" s="76"/>
      <c r="F6" s="76"/>
      <c r="G6" s="76"/>
      <c r="H6" s="76"/>
      <c r="I6" s="76"/>
      <c r="J6" s="76"/>
      <c r="K6" s="76"/>
      <c r="L6" s="77"/>
    </row>
    <row r="7" spans="1:18" ht="12.75" customHeight="1" thickBot="1" x14ac:dyDescent="0.25">
      <c r="A7" s="78"/>
      <c r="B7" s="79"/>
      <c r="C7" s="79"/>
      <c r="D7" s="79"/>
      <c r="E7" s="79"/>
      <c r="F7" s="79"/>
      <c r="G7" s="79"/>
      <c r="H7" s="79"/>
      <c r="I7" s="79"/>
      <c r="J7" s="79"/>
      <c r="K7" s="79"/>
      <c r="L7" s="80"/>
    </row>
    <row r="8" spans="1:18" ht="7.5" customHeight="1" thickBot="1" x14ac:dyDescent="0.25">
      <c r="A8" s="7"/>
      <c r="L8" s="59"/>
    </row>
    <row r="9" spans="1:18" ht="14.45" customHeight="1" x14ac:dyDescent="0.2">
      <c r="A9" s="112" t="s">
        <v>15</v>
      </c>
      <c r="B9" s="135"/>
      <c r="C9" s="81" t="s">
        <v>16</v>
      </c>
      <c r="D9" s="82"/>
      <c r="E9" s="82"/>
      <c r="F9" s="82"/>
      <c r="G9" s="82"/>
      <c r="H9" s="82"/>
      <c r="I9" s="82"/>
      <c r="J9" s="82"/>
      <c r="K9" s="82"/>
      <c r="L9" s="83"/>
    </row>
    <row r="10" spans="1:18" ht="42.75" customHeight="1" thickBot="1" x14ac:dyDescent="0.25">
      <c r="A10" s="136"/>
      <c r="B10" s="137"/>
      <c r="C10" s="84"/>
      <c r="D10" s="85"/>
      <c r="E10" s="85"/>
      <c r="F10" s="85"/>
      <c r="G10" s="85"/>
      <c r="H10" s="85"/>
      <c r="I10" s="85"/>
      <c r="J10" s="85"/>
      <c r="K10" s="85"/>
      <c r="L10" s="86"/>
    </row>
    <row r="11" spans="1:18" s="8" customFormat="1" ht="23.25" customHeight="1" thickBot="1" x14ac:dyDescent="0.3">
      <c r="A11" s="138" t="s">
        <v>17</v>
      </c>
      <c r="B11" s="139" t="s">
        <v>18</v>
      </c>
      <c r="C11" s="140" t="s">
        <v>15</v>
      </c>
      <c r="D11" s="140" t="s">
        <v>19</v>
      </c>
      <c r="E11" s="140"/>
      <c r="F11" s="140"/>
      <c r="G11" s="142"/>
      <c r="H11" s="64" t="s">
        <v>155</v>
      </c>
      <c r="I11" s="65"/>
      <c r="J11" s="143" t="s">
        <v>158</v>
      </c>
      <c r="K11" s="144"/>
      <c r="L11" s="145"/>
    </row>
    <row r="12" spans="1:18" s="8" customFormat="1" ht="26.25" customHeight="1" thickBot="1" x14ac:dyDescent="0.3">
      <c r="A12" s="138"/>
      <c r="B12" s="139"/>
      <c r="C12" s="141"/>
      <c r="D12" s="60" t="s">
        <v>21</v>
      </c>
      <c r="E12" s="61" t="s">
        <v>22</v>
      </c>
      <c r="F12" s="61" t="s">
        <v>23</v>
      </c>
      <c r="G12" s="62" t="s">
        <v>24</v>
      </c>
      <c r="H12" s="62" t="s">
        <v>156</v>
      </c>
      <c r="I12" s="62" t="s">
        <v>157</v>
      </c>
      <c r="J12" s="63" t="s">
        <v>25</v>
      </c>
      <c r="K12" s="130" t="s">
        <v>26</v>
      </c>
      <c r="L12" s="131"/>
    </row>
    <row r="13" spans="1:18" s="8" customFormat="1" ht="15" customHeight="1" x14ac:dyDescent="0.2">
      <c r="A13" s="132" t="s">
        <v>27</v>
      </c>
      <c r="B13" s="133"/>
      <c r="C13" s="133"/>
      <c r="D13" s="133"/>
      <c r="E13" s="133"/>
      <c r="F13" s="133"/>
      <c r="G13" s="133"/>
      <c r="H13" s="10"/>
      <c r="I13" s="10"/>
      <c r="J13" s="11"/>
      <c r="K13" s="116"/>
      <c r="L13" s="116"/>
    </row>
    <row r="14" spans="1:18" s="8" customFormat="1" ht="15" customHeight="1" x14ac:dyDescent="0.2">
      <c r="A14" s="12">
        <v>18.16</v>
      </c>
      <c r="B14" s="13">
        <v>1</v>
      </c>
      <c r="C14" s="14" t="s">
        <v>28</v>
      </c>
      <c r="D14" s="13" t="s">
        <v>29</v>
      </c>
      <c r="E14" s="15">
        <f>+'[1]1'!AO30</f>
        <v>56.76</v>
      </c>
      <c r="F14" s="16">
        <v>24500</v>
      </c>
      <c r="G14" s="16">
        <f>+F14*E14</f>
        <v>1390620</v>
      </c>
      <c r="H14" s="15">
        <v>0</v>
      </c>
      <c r="I14" s="15">
        <v>0</v>
      </c>
      <c r="J14" s="15">
        <f>+E14</f>
        <v>56.76</v>
      </c>
      <c r="K14" s="128">
        <f>+J14*F14</f>
        <v>1390620</v>
      </c>
      <c r="L14" s="129"/>
    </row>
    <row r="15" spans="1:18" s="8" customFormat="1" x14ac:dyDescent="0.2">
      <c r="A15" s="12">
        <v>18.899999999999999</v>
      </c>
      <c r="B15" s="13">
        <v>1.1000000000000001</v>
      </c>
      <c r="C15" s="14" t="s">
        <v>30</v>
      </c>
      <c r="D15" s="13" t="s">
        <v>29</v>
      </c>
      <c r="E15" s="15">
        <f>+'[1]2'!AO30</f>
        <v>254.10000000000002</v>
      </c>
      <c r="F15" s="16">
        <v>21940</v>
      </c>
      <c r="G15" s="16">
        <f t="shared" ref="G15:G28" si="0">+F15*E15</f>
        <v>5574954.0000000009</v>
      </c>
      <c r="H15" s="15">
        <v>0</v>
      </c>
      <c r="I15" s="15">
        <v>0</v>
      </c>
      <c r="J15" s="15">
        <f t="shared" ref="J15:J28" si="1">+E15</f>
        <v>254.10000000000002</v>
      </c>
      <c r="K15" s="128">
        <f t="shared" ref="K15:K28" si="2">+J15*F15</f>
        <v>5574954.0000000009</v>
      </c>
      <c r="L15" s="129"/>
    </row>
    <row r="16" spans="1:18" s="8" customFormat="1" x14ac:dyDescent="0.2">
      <c r="A16" s="12">
        <v>18.3</v>
      </c>
      <c r="B16" s="13">
        <v>1.2</v>
      </c>
      <c r="C16" s="14" t="s">
        <v>31</v>
      </c>
      <c r="D16" s="13" t="s">
        <v>29</v>
      </c>
      <c r="E16" s="15">
        <f>+'[1]2.1'!AO30</f>
        <v>254.10000000000002</v>
      </c>
      <c r="F16" s="16">
        <v>17840</v>
      </c>
      <c r="G16" s="16">
        <f t="shared" si="0"/>
        <v>4533144</v>
      </c>
      <c r="H16" s="15">
        <v>0</v>
      </c>
      <c r="I16" s="15">
        <v>0</v>
      </c>
      <c r="J16" s="15">
        <f t="shared" si="1"/>
        <v>254.10000000000002</v>
      </c>
      <c r="K16" s="128">
        <f t="shared" si="2"/>
        <v>4533144</v>
      </c>
      <c r="L16" s="129"/>
    </row>
    <row r="17" spans="1:12" s="8" customFormat="1" x14ac:dyDescent="0.2">
      <c r="A17" s="17">
        <v>5.5</v>
      </c>
      <c r="B17" s="13">
        <v>2</v>
      </c>
      <c r="C17" s="14" t="s">
        <v>32</v>
      </c>
      <c r="D17" s="13" t="s">
        <v>29</v>
      </c>
      <c r="E17" s="15">
        <f>+'[1]3'!AO30</f>
        <v>145.19999999999999</v>
      </c>
      <c r="F17" s="16">
        <v>8920</v>
      </c>
      <c r="G17" s="16">
        <f t="shared" si="0"/>
        <v>1295184</v>
      </c>
      <c r="H17" s="15">
        <v>0</v>
      </c>
      <c r="I17" s="15">
        <v>0</v>
      </c>
      <c r="J17" s="15">
        <f t="shared" si="1"/>
        <v>145.19999999999999</v>
      </c>
      <c r="K17" s="128">
        <f t="shared" si="2"/>
        <v>1295184</v>
      </c>
      <c r="L17" s="129"/>
    </row>
    <row r="18" spans="1:12" s="8" customFormat="1" ht="36" x14ac:dyDescent="0.2">
      <c r="A18" s="12" t="s">
        <v>33</v>
      </c>
      <c r="B18" s="13">
        <v>3</v>
      </c>
      <c r="C18" s="14" t="s">
        <v>34</v>
      </c>
      <c r="D18" s="13" t="s">
        <v>29</v>
      </c>
      <c r="E18" s="15">
        <v>47</v>
      </c>
      <c r="F18" s="16">
        <v>127210</v>
      </c>
      <c r="G18" s="16">
        <f t="shared" si="0"/>
        <v>5978870</v>
      </c>
      <c r="H18" s="15">
        <v>0</v>
      </c>
      <c r="I18" s="15">
        <v>0</v>
      </c>
      <c r="J18" s="15">
        <f t="shared" si="1"/>
        <v>47</v>
      </c>
      <c r="K18" s="128">
        <f t="shared" si="2"/>
        <v>5978870</v>
      </c>
      <c r="L18" s="129"/>
    </row>
    <row r="19" spans="1:12" ht="15" customHeight="1" x14ac:dyDescent="0.2">
      <c r="A19" s="12">
        <v>7.38</v>
      </c>
      <c r="B19" s="13">
        <v>4</v>
      </c>
      <c r="C19" s="14" t="s">
        <v>35</v>
      </c>
      <c r="D19" s="13" t="s">
        <v>36</v>
      </c>
      <c r="E19" s="15">
        <f>+'[1]5'!AO30</f>
        <v>16</v>
      </c>
      <c r="F19" s="16">
        <v>79830</v>
      </c>
      <c r="G19" s="16">
        <f t="shared" si="0"/>
        <v>1277280</v>
      </c>
      <c r="H19" s="15">
        <v>0</v>
      </c>
      <c r="I19" s="15">
        <v>0</v>
      </c>
      <c r="J19" s="15">
        <f t="shared" si="1"/>
        <v>16</v>
      </c>
      <c r="K19" s="128">
        <f t="shared" si="2"/>
        <v>1277280</v>
      </c>
      <c r="L19" s="129"/>
    </row>
    <row r="20" spans="1:12" ht="47.25" customHeight="1" x14ac:dyDescent="0.2">
      <c r="A20" s="12" t="s">
        <v>37</v>
      </c>
      <c r="B20" s="13">
        <v>5</v>
      </c>
      <c r="C20" s="14" t="s">
        <v>38</v>
      </c>
      <c r="D20" s="13" t="s">
        <v>39</v>
      </c>
      <c r="E20" s="15">
        <f>+'[1]6'!AO30</f>
        <v>6</v>
      </c>
      <c r="F20" s="16">
        <v>413410</v>
      </c>
      <c r="G20" s="16">
        <f t="shared" si="0"/>
        <v>2480460</v>
      </c>
      <c r="H20" s="15">
        <v>0</v>
      </c>
      <c r="I20" s="15">
        <v>0</v>
      </c>
      <c r="J20" s="15">
        <f t="shared" si="1"/>
        <v>6</v>
      </c>
      <c r="K20" s="128">
        <f t="shared" si="2"/>
        <v>2480460</v>
      </c>
      <c r="L20" s="129"/>
    </row>
    <row r="21" spans="1:12" x14ac:dyDescent="0.2">
      <c r="A21" s="12">
        <v>1.39</v>
      </c>
      <c r="B21" s="13">
        <v>6</v>
      </c>
      <c r="C21" s="14" t="s">
        <v>40</v>
      </c>
      <c r="D21" s="13" t="s">
        <v>29</v>
      </c>
      <c r="E21" s="15">
        <f>+'[1]7'!AO30</f>
        <v>3</v>
      </c>
      <c r="F21" s="16">
        <v>17450</v>
      </c>
      <c r="G21" s="16">
        <f t="shared" si="0"/>
        <v>52350</v>
      </c>
      <c r="H21" s="15">
        <v>0</v>
      </c>
      <c r="I21" s="15">
        <v>0</v>
      </c>
      <c r="J21" s="15">
        <f t="shared" si="1"/>
        <v>3</v>
      </c>
      <c r="K21" s="128">
        <f t="shared" si="2"/>
        <v>52350</v>
      </c>
      <c r="L21" s="129"/>
    </row>
    <row r="22" spans="1:12" ht="24" x14ac:dyDescent="0.2">
      <c r="A22" s="12" t="s">
        <v>41</v>
      </c>
      <c r="B22" s="13">
        <v>7</v>
      </c>
      <c r="C22" s="14" t="s">
        <v>42</v>
      </c>
      <c r="D22" s="13" t="s">
        <v>39</v>
      </c>
      <c r="E22" s="15">
        <f>+'[1]8'!AO30</f>
        <v>4</v>
      </c>
      <c r="F22" s="16">
        <v>199030</v>
      </c>
      <c r="G22" s="16">
        <f t="shared" si="0"/>
        <v>796120</v>
      </c>
      <c r="H22" s="15">
        <v>0</v>
      </c>
      <c r="I22" s="15">
        <v>0</v>
      </c>
      <c r="J22" s="15">
        <f t="shared" si="1"/>
        <v>4</v>
      </c>
      <c r="K22" s="128">
        <f t="shared" si="2"/>
        <v>796120</v>
      </c>
      <c r="L22" s="129"/>
    </row>
    <row r="23" spans="1:12" ht="24" x14ac:dyDescent="0.2">
      <c r="A23" s="12">
        <v>14.1</v>
      </c>
      <c r="B23" s="13">
        <v>8</v>
      </c>
      <c r="C23" s="14" t="s">
        <v>43</v>
      </c>
      <c r="D23" s="13" t="s">
        <v>29</v>
      </c>
      <c r="E23" s="15">
        <f>+'[1]9'!AO30</f>
        <v>4.5</v>
      </c>
      <c r="F23" s="16">
        <v>86300</v>
      </c>
      <c r="G23" s="16">
        <f t="shared" si="0"/>
        <v>388350</v>
      </c>
      <c r="H23" s="15">
        <v>0</v>
      </c>
      <c r="I23" s="15">
        <v>0</v>
      </c>
      <c r="J23" s="15">
        <f t="shared" si="1"/>
        <v>4.5</v>
      </c>
      <c r="K23" s="128">
        <f t="shared" si="2"/>
        <v>388350</v>
      </c>
      <c r="L23" s="129"/>
    </row>
    <row r="24" spans="1:12" ht="36" x14ac:dyDescent="0.2">
      <c r="A24" s="12" t="s">
        <v>44</v>
      </c>
      <c r="B24" s="13">
        <v>9</v>
      </c>
      <c r="C24" s="14" t="s">
        <v>45</v>
      </c>
      <c r="D24" s="13" t="s">
        <v>39</v>
      </c>
      <c r="E24" s="15">
        <f>+'[1]10'!AO30</f>
        <v>2</v>
      </c>
      <c r="F24" s="16">
        <v>354200</v>
      </c>
      <c r="G24" s="16">
        <f t="shared" si="0"/>
        <v>708400</v>
      </c>
      <c r="H24" s="15">
        <v>0</v>
      </c>
      <c r="I24" s="15">
        <v>0</v>
      </c>
      <c r="J24" s="15">
        <f t="shared" si="1"/>
        <v>2</v>
      </c>
      <c r="K24" s="128">
        <f t="shared" si="2"/>
        <v>708400</v>
      </c>
      <c r="L24" s="129"/>
    </row>
    <row r="25" spans="1:12" ht="24" x14ac:dyDescent="0.2">
      <c r="A25" s="12" t="s">
        <v>46</v>
      </c>
      <c r="B25" s="13">
        <v>10</v>
      </c>
      <c r="C25" s="14" t="s">
        <v>47</v>
      </c>
      <c r="D25" s="13" t="s">
        <v>39</v>
      </c>
      <c r="E25" s="15">
        <f>+'[1]11'!AO30</f>
        <v>22</v>
      </c>
      <c r="F25" s="16">
        <v>61000</v>
      </c>
      <c r="G25" s="16">
        <f t="shared" si="0"/>
        <v>1342000</v>
      </c>
      <c r="H25" s="15">
        <v>0</v>
      </c>
      <c r="I25" s="15">
        <v>0</v>
      </c>
      <c r="J25" s="15">
        <f t="shared" si="1"/>
        <v>22</v>
      </c>
      <c r="K25" s="128">
        <f t="shared" si="2"/>
        <v>1342000</v>
      </c>
      <c r="L25" s="129"/>
    </row>
    <row r="26" spans="1:12" ht="24" x14ac:dyDescent="0.2">
      <c r="A26" s="12">
        <v>17.3</v>
      </c>
      <c r="B26" s="13">
        <v>11</v>
      </c>
      <c r="C26" s="14" t="s">
        <v>48</v>
      </c>
      <c r="D26" s="13" t="s">
        <v>39</v>
      </c>
      <c r="E26" s="15">
        <f>+'[1]12'!AO30</f>
        <v>6</v>
      </c>
      <c r="F26" s="16">
        <v>703600</v>
      </c>
      <c r="G26" s="16">
        <f t="shared" si="0"/>
        <v>4221600</v>
      </c>
      <c r="H26" s="15">
        <v>0</v>
      </c>
      <c r="I26" s="15">
        <v>0</v>
      </c>
      <c r="J26" s="15">
        <f t="shared" si="1"/>
        <v>6</v>
      </c>
      <c r="K26" s="128">
        <f t="shared" si="2"/>
        <v>4221600</v>
      </c>
      <c r="L26" s="129"/>
    </row>
    <row r="27" spans="1:12" ht="24" x14ac:dyDescent="0.2">
      <c r="A27" s="12">
        <v>17.899999999999999</v>
      </c>
      <c r="B27" s="13">
        <v>11.1</v>
      </c>
      <c r="C27" s="14" t="s">
        <v>49</v>
      </c>
      <c r="D27" s="13" t="s">
        <v>39</v>
      </c>
      <c r="E27" s="15">
        <f>+'[1]13'!AO30</f>
        <v>3</v>
      </c>
      <c r="F27" s="16">
        <v>428370</v>
      </c>
      <c r="G27" s="16">
        <f t="shared" si="0"/>
        <v>1285110</v>
      </c>
      <c r="H27" s="15">
        <v>0</v>
      </c>
      <c r="I27" s="15">
        <v>0</v>
      </c>
      <c r="J27" s="15">
        <f t="shared" si="1"/>
        <v>3</v>
      </c>
      <c r="K27" s="128">
        <f t="shared" si="2"/>
        <v>1285110</v>
      </c>
      <c r="L27" s="129"/>
    </row>
    <row r="28" spans="1:12" x14ac:dyDescent="0.2">
      <c r="A28" s="12">
        <v>9.18</v>
      </c>
      <c r="B28" s="13">
        <v>12</v>
      </c>
      <c r="C28" s="14" t="s">
        <v>50</v>
      </c>
      <c r="D28" s="13" t="s">
        <v>39</v>
      </c>
      <c r="E28" s="15">
        <f>+'[1]14'!AO30</f>
        <v>2</v>
      </c>
      <c r="F28" s="16">
        <v>174970</v>
      </c>
      <c r="G28" s="16">
        <f t="shared" si="0"/>
        <v>349940</v>
      </c>
      <c r="H28" s="15">
        <v>0</v>
      </c>
      <c r="I28" s="15">
        <v>0</v>
      </c>
      <c r="J28" s="15">
        <f t="shared" si="1"/>
        <v>2</v>
      </c>
      <c r="K28" s="128">
        <f t="shared" si="2"/>
        <v>349940</v>
      </c>
      <c r="L28" s="129"/>
    </row>
    <row r="29" spans="1:12" ht="18" customHeight="1" x14ac:dyDescent="0.2">
      <c r="A29" s="18"/>
      <c r="B29" s="19"/>
      <c r="C29" s="20" t="s">
        <v>51</v>
      </c>
      <c r="D29" s="13"/>
      <c r="E29" s="19"/>
      <c r="F29" s="21"/>
      <c r="G29" s="22">
        <f>SUM(G14:G28)</f>
        <v>31674382</v>
      </c>
      <c r="H29" s="22"/>
      <c r="I29" s="22"/>
      <c r="J29" s="23"/>
      <c r="K29" s="128">
        <f>SUM(K14:K28)</f>
        <v>31674382</v>
      </c>
      <c r="L29" s="129"/>
    </row>
    <row r="30" spans="1:12" ht="15" customHeight="1" x14ac:dyDescent="0.2">
      <c r="A30" s="24"/>
      <c r="B30" s="25"/>
      <c r="C30" s="26" t="s">
        <v>52</v>
      </c>
      <c r="D30" s="27"/>
      <c r="E30" s="28"/>
      <c r="F30" s="29"/>
      <c r="G30" s="30">
        <f>+G29</f>
        <v>31674382</v>
      </c>
      <c r="H30" s="30"/>
      <c r="I30" s="30"/>
      <c r="J30" s="23"/>
      <c r="K30" s="99">
        <f>+K29</f>
        <v>31674382</v>
      </c>
      <c r="L30" s="100"/>
    </row>
    <row r="31" spans="1:12" x14ac:dyDescent="0.2">
      <c r="A31" s="24"/>
      <c r="B31" s="25"/>
      <c r="C31" s="26" t="s">
        <v>53</v>
      </c>
      <c r="D31" s="27"/>
      <c r="E31" s="28"/>
      <c r="F31" s="30">
        <f>ROUND(G30*0.22,0)</f>
        <v>6968364</v>
      </c>
      <c r="G31" s="31"/>
      <c r="H31" s="31"/>
      <c r="I31" s="31"/>
      <c r="J31" s="23"/>
      <c r="K31" s="99">
        <f>ROUND(K30*0.22,0)</f>
        <v>6968364</v>
      </c>
      <c r="L31" s="100"/>
    </row>
    <row r="32" spans="1:12" x14ac:dyDescent="0.2">
      <c r="A32" s="24"/>
      <c r="B32" s="25"/>
      <c r="C32" s="25" t="s">
        <v>54</v>
      </c>
      <c r="D32" s="25"/>
      <c r="E32" s="25"/>
      <c r="F32" s="30">
        <f>ROUND(G30*0.03,0)</f>
        <v>950231</v>
      </c>
      <c r="G32" s="32"/>
      <c r="H32" s="32"/>
      <c r="I32" s="32"/>
      <c r="J32" s="23"/>
      <c r="K32" s="99">
        <f>ROUND(K30*0.03,0)</f>
        <v>950231</v>
      </c>
      <c r="L32" s="100"/>
    </row>
    <row r="33" spans="1:12" x14ac:dyDescent="0.2">
      <c r="A33" s="24"/>
      <c r="B33" s="25"/>
      <c r="C33" s="25" t="s">
        <v>55</v>
      </c>
      <c r="D33" s="25"/>
      <c r="E33" s="25"/>
      <c r="F33" s="30">
        <f>ROUND(G30*0.05,0)</f>
        <v>1583719</v>
      </c>
      <c r="G33" s="32"/>
      <c r="H33" s="32"/>
      <c r="I33" s="32"/>
      <c r="J33" s="23"/>
      <c r="K33" s="99">
        <f>ROUND(K30*0.05,0)</f>
        <v>1583719</v>
      </c>
      <c r="L33" s="100"/>
    </row>
    <row r="34" spans="1:12" ht="15.75" customHeight="1" thickBot="1" x14ac:dyDescent="0.25">
      <c r="A34" s="33"/>
      <c r="B34" s="34"/>
      <c r="C34" s="35" t="s">
        <v>56</v>
      </c>
      <c r="D34" s="34"/>
      <c r="E34" s="34"/>
      <c r="F34" s="34"/>
      <c r="G34" s="36">
        <f>ROUND(G30+F31+F32+F33,0)</f>
        <v>41176696</v>
      </c>
      <c r="H34" s="36"/>
      <c r="I34" s="36"/>
      <c r="J34" s="37"/>
      <c r="K34" s="92">
        <f>SUM(K30:K33)</f>
        <v>41176696</v>
      </c>
      <c r="L34" s="93"/>
    </row>
    <row r="35" spans="1:12" ht="15" customHeight="1" x14ac:dyDescent="0.2">
      <c r="A35" s="7"/>
      <c r="K35" s="127"/>
      <c r="L35" s="127"/>
    </row>
    <row r="36" spans="1:12" ht="12.75" thickBot="1" x14ac:dyDescent="0.25">
      <c r="A36" s="7"/>
      <c r="B36" s="3"/>
      <c r="C36" s="3"/>
      <c r="D36" s="3"/>
      <c r="K36" s="127"/>
      <c r="L36" s="127"/>
    </row>
    <row r="37" spans="1:12" ht="15" customHeight="1" x14ac:dyDescent="0.2">
      <c r="A37" s="112" t="s">
        <v>15</v>
      </c>
      <c r="B37" s="113"/>
      <c r="C37" s="116" t="s">
        <v>57</v>
      </c>
      <c r="D37" s="116"/>
      <c r="E37" s="116"/>
      <c r="F37" s="116"/>
      <c r="G37" s="116"/>
      <c r="H37" s="116"/>
      <c r="I37" s="116"/>
      <c r="J37" s="116"/>
      <c r="K37" s="116"/>
      <c r="L37" s="116"/>
    </row>
    <row r="38" spans="1:12" ht="42.75" customHeight="1" thickBot="1" x14ac:dyDescent="0.25">
      <c r="A38" s="114"/>
      <c r="B38" s="115"/>
      <c r="C38" s="117"/>
      <c r="D38" s="117"/>
      <c r="E38" s="117"/>
      <c r="F38" s="117"/>
      <c r="G38" s="117"/>
      <c r="H38" s="117"/>
      <c r="I38" s="117"/>
      <c r="J38" s="117"/>
      <c r="K38" s="117"/>
      <c r="L38" s="117"/>
    </row>
    <row r="39" spans="1:12" x14ac:dyDescent="0.2">
      <c r="A39" s="110" t="s">
        <v>17</v>
      </c>
      <c r="B39" s="111" t="s">
        <v>18</v>
      </c>
      <c r="C39" s="111" t="s">
        <v>15</v>
      </c>
      <c r="D39" s="111" t="s">
        <v>19</v>
      </c>
      <c r="E39" s="111"/>
      <c r="F39" s="111"/>
      <c r="G39" s="111"/>
      <c r="H39" s="64" t="s">
        <v>155</v>
      </c>
      <c r="I39" s="65"/>
      <c r="J39" s="111" t="s">
        <v>20</v>
      </c>
      <c r="K39" s="111"/>
      <c r="L39" s="111"/>
    </row>
    <row r="40" spans="1:12" ht="24.75" customHeight="1" x14ac:dyDescent="0.2">
      <c r="A40" s="110"/>
      <c r="B40" s="111"/>
      <c r="C40" s="111"/>
      <c r="D40" s="38" t="s">
        <v>21</v>
      </c>
      <c r="E40" s="39" t="s">
        <v>22</v>
      </c>
      <c r="F40" s="39" t="s">
        <v>23</v>
      </c>
      <c r="G40" s="38" t="s">
        <v>24</v>
      </c>
      <c r="H40" s="9" t="s">
        <v>156</v>
      </c>
      <c r="I40" s="9" t="s">
        <v>157</v>
      </c>
      <c r="J40" s="39" t="s">
        <v>25</v>
      </c>
      <c r="K40" s="111" t="s">
        <v>26</v>
      </c>
      <c r="L40" s="111"/>
    </row>
    <row r="41" spans="1:12" ht="15" customHeight="1" x14ac:dyDescent="0.2">
      <c r="A41" s="107" t="s">
        <v>27</v>
      </c>
      <c r="B41" s="108"/>
      <c r="C41" s="108"/>
      <c r="D41" s="108"/>
      <c r="E41" s="108"/>
      <c r="F41" s="108"/>
      <c r="G41" s="108"/>
      <c r="H41" s="20"/>
      <c r="I41" s="20"/>
      <c r="J41" s="23"/>
      <c r="K41" s="129"/>
      <c r="L41" s="129"/>
    </row>
    <row r="42" spans="1:12" x14ac:dyDescent="0.2">
      <c r="A42" s="12">
        <v>4.1399999999999997</v>
      </c>
      <c r="B42" s="13">
        <v>1</v>
      </c>
      <c r="C42" s="19" t="s">
        <v>58</v>
      </c>
      <c r="D42" s="13" t="s">
        <v>29</v>
      </c>
      <c r="E42" s="15">
        <v>4.5250000000000004</v>
      </c>
      <c r="F42" s="16">
        <v>138500</v>
      </c>
      <c r="G42" s="16">
        <f>+F42*E42</f>
        <v>626712.5</v>
      </c>
      <c r="H42" s="15">
        <v>0</v>
      </c>
      <c r="I42" s="15">
        <v>0</v>
      </c>
      <c r="J42" s="40">
        <f>+E42</f>
        <v>4.5250000000000004</v>
      </c>
      <c r="K42" s="128">
        <f>+J42*F42</f>
        <v>626712.5</v>
      </c>
      <c r="L42" s="129"/>
    </row>
    <row r="43" spans="1:12" x14ac:dyDescent="0.2">
      <c r="A43" s="12">
        <v>15.4</v>
      </c>
      <c r="B43" s="13">
        <v>2</v>
      </c>
      <c r="C43" s="19" t="s">
        <v>59</v>
      </c>
      <c r="D43" s="13" t="s">
        <v>29</v>
      </c>
      <c r="E43" s="15">
        <v>185.29</v>
      </c>
      <c r="F43" s="16">
        <v>103130</v>
      </c>
      <c r="G43" s="16">
        <f t="shared" ref="G43:G59" si="3">+F43*E43</f>
        <v>19108957.699999999</v>
      </c>
      <c r="H43" s="15">
        <v>0</v>
      </c>
      <c r="I43" s="15">
        <v>0</v>
      </c>
      <c r="J43" s="40">
        <f t="shared" ref="J43:J59" si="4">+E43</f>
        <v>185.29</v>
      </c>
      <c r="K43" s="128">
        <f t="shared" ref="K43:K59" si="5">+J43*F43</f>
        <v>19108957.699999999</v>
      </c>
      <c r="L43" s="129"/>
    </row>
    <row r="44" spans="1:12" ht="24" x14ac:dyDescent="0.2">
      <c r="A44" s="12">
        <v>12.21</v>
      </c>
      <c r="B44" s="13">
        <v>3</v>
      </c>
      <c r="C44" s="19" t="s">
        <v>60</v>
      </c>
      <c r="D44" s="13" t="s">
        <v>39</v>
      </c>
      <c r="E44" s="15">
        <v>8</v>
      </c>
      <c r="F44" s="16">
        <v>114790</v>
      </c>
      <c r="G44" s="16">
        <f t="shared" si="3"/>
        <v>918320</v>
      </c>
      <c r="H44" s="15">
        <v>0</v>
      </c>
      <c r="I44" s="15">
        <v>0</v>
      </c>
      <c r="J44" s="40">
        <f t="shared" si="4"/>
        <v>8</v>
      </c>
      <c r="K44" s="128">
        <f t="shared" si="5"/>
        <v>918320</v>
      </c>
      <c r="L44" s="129"/>
    </row>
    <row r="45" spans="1:12" x14ac:dyDescent="0.2">
      <c r="A45" s="12">
        <v>12.3</v>
      </c>
      <c r="B45" s="13">
        <v>3.1</v>
      </c>
      <c r="C45" s="19" t="s">
        <v>61</v>
      </c>
      <c r="D45" s="13" t="s">
        <v>39</v>
      </c>
      <c r="E45" s="15">
        <v>8</v>
      </c>
      <c r="F45" s="16">
        <v>100440</v>
      </c>
      <c r="G45" s="16">
        <f t="shared" si="3"/>
        <v>803520</v>
      </c>
      <c r="H45" s="15">
        <v>0</v>
      </c>
      <c r="I45" s="15">
        <v>0</v>
      </c>
      <c r="J45" s="40">
        <f t="shared" si="4"/>
        <v>8</v>
      </c>
      <c r="K45" s="128">
        <f t="shared" si="5"/>
        <v>803520</v>
      </c>
      <c r="L45" s="129"/>
    </row>
    <row r="46" spans="1:12" x14ac:dyDescent="0.2">
      <c r="A46" s="12">
        <v>10.11</v>
      </c>
      <c r="B46" s="13">
        <v>4</v>
      </c>
      <c r="C46" s="13" t="s">
        <v>62</v>
      </c>
      <c r="D46" s="13" t="s">
        <v>36</v>
      </c>
      <c r="E46" s="15">
        <v>32.5</v>
      </c>
      <c r="F46" s="16">
        <v>83540</v>
      </c>
      <c r="G46" s="16">
        <f t="shared" si="3"/>
        <v>2715050</v>
      </c>
      <c r="H46" s="15">
        <v>0</v>
      </c>
      <c r="I46" s="15">
        <v>0</v>
      </c>
      <c r="J46" s="40">
        <f t="shared" si="4"/>
        <v>32.5</v>
      </c>
      <c r="K46" s="128">
        <f t="shared" si="5"/>
        <v>2715050</v>
      </c>
      <c r="L46" s="129"/>
    </row>
    <row r="47" spans="1:12" x14ac:dyDescent="0.2">
      <c r="A47" s="12">
        <v>17.100000000000001</v>
      </c>
      <c r="B47" s="13">
        <v>5</v>
      </c>
      <c r="C47" s="13" t="s">
        <v>63</v>
      </c>
      <c r="D47" s="13" t="s">
        <v>39</v>
      </c>
      <c r="E47" s="15">
        <v>2</v>
      </c>
      <c r="F47" s="16">
        <v>444480</v>
      </c>
      <c r="G47" s="16">
        <f t="shared" si="3"/>
        <v>888960</v>
      </c>
      <c r="H47" s="15">
        <v>0</v>
      </c>
      <c r="I47" s="15">
        <v>0</v>
      </c>
      <c r="J47" s="40">
        <f t="shared" si="4"/>
        <v>2</v>
      </c>
      <c r="K47" s="128">
        <f t="shared" si="5"/>
        <v>888960</v>
      </c>
      <c r="L47" s="129"/>
    </row>
    <row r="48" spans="1:12" x14ac:dyDescent="0.2">
      <c r="A48" s="12">
        <v>17.5</v>
      </c>
      <c r="B48" s="13">
        <v>5.0999999999999996</v>
      </c>
      <c r="C48" s="13" t="s">
        <v>64</v>
      </c>
      <c r="D48" s="13" t="s">
        <v>39</v>
      </c>
      <c r="E48" s="15">
        <v>2</v>
      </c>
      <c r="F48" s="16">
        <v>291910</v>
      </c>
      <c r="G48" s="16">
        <f t="shared" si="3"/>
        <v>583820</v>
      </c>
      <c r="H48" s="15">
        <v>0</v>
      </c>
      <c r="I48" s="15">
        <v>0</v>
      </c>
      <c r="J48" s="40">
        <f t="shared" si="4"/>
        <v>2</v>
      </c>
      <c r="K48" s="128">
        <f t="shared" si="5"/>
        <v>583820</v>
      </c>
      <c r="L48" s="129"/>
    </row>
    <row r="49" spans="1:12" x14ac:dyDescent="0.2">
      <c r="A49" s="12">
        <v>17.7</v>
      </c>
      <c r="B49" s="13">
        <v>5.2</v>
      </c>
      <c r="C49" s="13" t="s">
        <v>65</v>
      </c>
      <c r="D49" s="13" t="s">
        <v>39</v>
      </c>
      <c r="E49" s="15">
        <v>2</v>
      </c>
      <c r="F49" s="16">
        <v>585700</v>
      </c>
      <c r="G49" s="16">
        <f t="shared" si="3"/>
        <v>1171400</v>
      </c>
      <c r="H49" s="15">
        <v>0</v>
      </c>
      <c r="I49" s="15">
        <v>0</v>
      </c>
      <c r="J49" s="40">
        <f t="shared" si="4"/>
        <v>2</v>
      </c>
      <c r="K49" s="128">
        <f t="shared" si="5"/>
        <v>1171400</v>
      </c>
      <c r="L49" s="129"/>
    </row>
    <row r="50" spans="1:12" x14ac:dyDescent="0.2">
      <c r="A50" s="12">
        <v>11.16</v>
      </c>
      <c r="B50" s="13">
        <v>6</v>
      </c>
      <c r="C50" s="13" t="s">
        <v>66</v>
      </c>
      <c r="D50" s="13" t="s">
        <v>39</v>
      </c>
      <c r="E50" s="15">
        <v>6</v>
      </c>
      <c r="F50" s="16">
        <v>98780</v>
      </c>
      <c r="G50" s="16">
        <f t="shared" si="3"/>
        <v>592680</v>
      </c>
      <c r="H50" s="15">
        <v>0</v>
      </c>
      <c r="I50" s="15">
        <v>0</v>
      </c>
      <c r="J50" s="40">
        <f t="shared" si="4"/>
        <v>6</v>
      </c>
      <c r="K50" s="128">
        <f t="shared" si="5"/>
        <v>592680</v>
      </c>
      <c r="L50" s="129"/>
    </row>
    <row r="51" spans="1:12" x14ac:dyDescent="0.2">
      <c r="A51" s="12">
        <v>11.27</v>
      </c>
      <c r="B51" s="13">
        <v>6.1</v>
      </c>
      <c r="C51" s="13" t="s">
        <v>67</v>
      </c>
      <c r="D51" s="13" t="s">
        <v>36</v>
      </c>
      <c r="E51" s="15">
        <v>23</v>
      </c>
      <c r="F51" s="16">
        <v>13080</v>
      </c>
      <c r="G51" s="16">
        <f t="shared" si="3"/>
        <v>300840</v>
      </c>
      <c r="H51" s="15">
        <v>0</v>
      </c>
      <c r="I51" s="15">
        <v>0</v>
      </c>
      <c r="J51" s="40">
        <f t="shared" si="4"/>
        <v>23</v>
      </c>
      <c r="K51" s="128">
        <f t="shared" si="5"/>
        <v>300840</v>
      </c>
      <c r="L51" s="129"/>
    </row>
    <row r="52" spans="1:12" x14ac:dyDescent="0.2">
      <c r="A52" s="12">
        <v>11.33</v>
      </c>
      <c r="B52" s="13">
        <v>6.2</v>
      </c>
      <c r="C52" s="13" t="s">
        <v>68</v>
      </c>
      <c r="D52" s="13" t="s">
        <v>36</v>
      </c>
      <c r="E52" s="15">
        <v>6</v>
      </c>
      <c r="F52" s="16">
        <v>72180</v>
      </c>
      <c r="G52" s="16">
        <f t="shared" si="3"/>
        <v>433080</v>
      </c>
      <c r="H52" s="15">
        <v>0</v>
      </c>
      <c r="I52" s="15">
        <v>0</v>
      </c>
      <c r="J52" s="40">
        <f t="shared" si="4"/>
        <v>6</v>
      </c>
      <c r="K52" s="128">
        <f t="shared" si="5"/>
        <v>433080</v>
      </c>
      <c r="L52" s="129"/>
    </row>
    <row r="53" spans="1:12" x14ac:dyDescent="0.2">
      <c r="A53" s="12">
        <v>1.21</v>
      </c>
      <c r="B53" s="13">
        <v>7</v>
      </c>
      <c r="C53" s="13" t="s">
        <v>69</v>
      </c>
      <c r="D53" s="13" t="s">
        <v>29</v>
      </c>
      <c r="E53" s="15">
        <v>13.8</v>
      </c>
      <c r="F53" s="16">
        <v>66180</v>
      </c>
      <c r="G53" s="16">
        <f t="shared" si="3"/>
        <v>913284</v>
      </c>
      <c r="H53" s="15">
        <v>0</v>
      </c>
      <c r="I53" s="15">
        <v>0</v>
      </c>
      <c r="J53" s="40">
        <f t="shared" si="4"/>
        <v>13.8</v>
      </c>
      <c r="K53" s="128">
        <f t="shared" si="5"/>
        <v>913284</v>
      </c>
      <c r="L53" s="129"/>
    </row>
    <row r="54" spans="1:12" x14ac:dyDescent="0.2">
      <c r="A54" s="12">
        <v>18.3</v>
      </c>
      <c r="B54" s="13">
        <v>8</v>
      </c>
      <c r="C54" s="13" t="s">
        <v>31</v>
      </c>
      <c r="D54" s="13" t="s">
        <v>29</v>
      </c>
      <c r="E54" s="15">
        <v>120.72</v>
      </c>
      <c r="F54" s="16">
        <v>17840</v>
      </c>
      <c r="G54" s="16">
        <f t="shared" si="3"/>
        <v>2153644.7999999998</v>
      </c>
      <c r="H54" s="15">
        <v>0</v>
      </c>
      <c r="I54" s="15">
        <v>0</v>
      </c>
      <c r="J54" s="40">
        <f t="shared" si="4"/>
        <v>120.72</v>
      </c>
      <c r="K54" s="128">
        <f t="shared" si="5"/>
        <v>2153644.7999999998</v>
      </c>
      <c r="L54" s="129"/>
    </row>
    <row r="55" spans="1:12" x14ac:dyDescent="0.2">
      <c r="A55" s="12">
        <v>18.899999999999999</v>
      </c>
      <c r="B55" s="13">
        <v>8.1</v>
      </c>
      <c r="C55" s="13" t="s">
        <v>30</v>
      </c>
      <c r="D55" s="13" t="s">
        <v>29</v>
      </c>
      <c r="E55" s="15">
        <v>120.72</v>
      </c>
      <c r="F55" s="16">
        <v>21940</v>
      </c>
      <c r="G55" s="16">
        <f t="shared" si="3"/>
        <v>2648596.7999999998</v>
      </c>
      <c r="H55" s="15">
        <v>0</v>
      </c>
      <c r="I55" s="15">
        <v>0</v>
      </c>
      <c r="J55" s="40">
        <f t="shared" si="4"/>
        <v>120.72</v>
      </c>
      <c r="K55" s="128">
        <f t="shared" si="5"/>
        <v>2648596.7999999998</v>
      </c>
      <c r="L55" s="129"/>
    </row>
    <row r="56" spans="1:12" x14ac:dyDescent="0.2">
      <c r="A56" s="12">
        <v>14.32</v>
      </c>
      <c r="B56" s="13">
        <v>9</v>
      </c>
      <c r="C56" s="13" t="s">
        <v>70</v>
      </c>
      <c r="D56" s="13" t="s">
        <v>39</v>
      </c>
      <c r="E56" s="15">
        <v>2</v>
      </c>
      <c r="F56" s="16">
        <v>33950</v>
      </c>
      <c r="G56" s="16">
        <f t="shared" si="3"/>
        <v>67900</v>
      </c>
      <c r="H56" s="15">
        <v>0</v>
      </c>
      <c r="I56" s="15">
        <v>0</v>
      </c>
      <c r="J56" s="40">
        <f t="shared" si="4"/>
        <v>2</v>
      </c>
      <c r="K56" s="128">
        <f t="shared" si="5"/>
        <v>67900</v>
      </c>
      <c r="L56" s="129"/>
    </row>
    <row r="57" spans="1:12" x14ac:dyDescent="0.2">
      <c r="A57" s="12">
        <v>14.1</v>
      </c>
      <c r="B57" s="13">
        <v>9.1</v>
      </c>
      <c r="C57" s="13" t="s">
        <v>71</v>
      </c>
      <c r="D57" s="13" t="s">
        <v>29</v>
      </c>
      <c r="E57" s="15">
        <v>51.4</v>
      </c>
      <c r="F57" s="16">
        <v>86300</v>
      </c>
      <c r="G57" s="16">
        <f t="shared" si="3"/>
        <v>4435820</v>
      </c>
      <c r="H57" s="15">
        <v>0</v>
      </c>
      <c r="I57" s="15">
        <v>0</v>
      </c>
      <c r="J57" s="40">
        <f t="shared" si="4"/>
        <v>51.4</v>
      </c>
      <c r="K57" s="128">
        <f t="shared" si="5"/>
        <v>4435820</v>
      </c>
      <c r="L57" s="129"/>
    </row>
    <row r="58" spans="1:12" x14ac:dyDescent="0.2">
      <c r="A58" s="12">
        <v>8.3000000000000007</v>
      </c>
      <c r="B58" s="13">
        <v>10</v>
      </c>
      <c r="C58" s="13" t="s">
        <v>72</v>
      </c>
      <c r="D58" s="13" t="s">
        <v>29</v>
      </c>
      <c r="E58" s="15">
        <v>25.5</v>
      </c>
      <c r="F58" s="16">
        <v>147100</v>
      </c>
      <c r="G58" s="16">
        <f t="shared" si="3"/>
        <v>3751050</v>
      </c>
      <c r="H58" s="15">
        <v>0</v>
      </c>
      <c r="I58" s="15">
        <v>0</v>
      </c>
      <c r="J58" s="40">
        <f t="shared" si="4"/>
        <v>25.5</v>
      </c>
      <c r="K58" s="128">
        <f t="shared" si="5"/>
        <v>3751050</v>
      </c>
      <c r="L58" s="129"/>
    </row>
    <row r="59" spans="1:12" x14ac:dyDescent="0.2">
      <c r="A59" s="12">
        <v>5.3</v>
      </c>
      <c r="B59" s="13">
        <v>10.1</v>
      </c>
      <c r="C59" s="13" t="s">
        <v>73</v>
      </c>
      <c r="D59" s="13" t="s">
        <v>29</v>
      </c>
      <c r="E59" s="15">
        <v>26.2</v>
      </c>
      <c r="F59" s="16">
        <v>79590</v>
      </c>
      <c r="G59" s="16">
        <f t="shared" si="3"/>
        <v>2085258</v>
      </c>
      <c r="H59" s="15">
        <v>0</v>
      </c>
      <c r="I59" s="15">
        <v>0</v>
      </c>
      <c r="J59" s="40">
        <f t="shared" si="4"/>
        <v>26.2</v>
      </c>
      <c r="K59" s="128">
        <f t="shared" si="5"/>
        <v>2085258</v>
      </c>
      <c r="L59" s="129"/>
    </row>
    <row r="60" spans="1:12" x14ac:dyDescent="0.2">
      <c r="A60" s="18"/>
      <c r="B60" s="19"/>
      <c r="C60" s="20" t="s">
        <v>51</v>
      </c>
      <c r="D60" s="13"/>
      <c r="E60" s="19"/>
      <c r="F60" s="21"/>
      <c r="G60" s="22">
        <f>SUM(G42:G59)</f>
        <v>44198893.799999997</v>
      </c>
      <c r="H60" s="22"/>
      <c r="I60" s="22"/>
      <c r="J60" s="40"/>
      <c r="K60" s="128">
        <f>SUM(K42:K59)</f>
        <v>44198893.799999997</v>
      </c>
      <c r="L60" s="129"/>
    </row>
    <row r="61" spans="1:12" x14ac:dyDescent="0.2">
      <c r="A61" s="24"/>
      <c r="B61" s="25"/>
      <c r="C61" s="26" t="s">
        <v>52</v>
      </c>
      <c r="D61" s="27"/>
      <c r="E61" s="28"/>
      <c r="F61" s="29"/>
      <c r="G61" s="30">
        <f>+G60</f>
        <v>44198893.799999997</v>
      </c>
      <c r="H61" s="30"/>
      <c r="I61" s="30"/>
      <c r="J61" s="23"/>
      <c r="K61" s="99">
        <f>+K60</f>
        <v>44198893.799999997</v>
      </c>
      <c r="L61" s="100"/>
    </row>
    <row r="62" spans="1:12" x14ac:dyDescent="0.2">
      <c r="A62" s="24"/>
      <c r="B62" s="25"/>
      <c r="C62" s="26" t="s">
        <v>53</v>
      </c>
      <c r="D62" s="27"/>
      <c r="E62" s="28"/>
      <c r="F62" s="30">
        <f>ROUND(G61*0.22,0)</f>
        <v>9723757</v>
      </c>
      <c r="G62" s="31"/>
      <c r="H62" s="31"/>
      <c r="I62" s="31"/>
      <c r="J62" s="23"/>
      <c r="K62" s="99">
        <f>ROUND(K61*0.22,0)</f>
        <v>9723757</v>
      </c>
      <c r="L62" s="100"/>
    </row>
    <row r="63" spans="1:12" x14ac:dyDescent="0.2">
      <c r="A63" s="24"/>
      <c r="B63" s="25"/>
      <c r="C63" s="25" t="s">
        <v>54</v>
      </c>
      <c r="D63" s="25"/>
      <c r="E63" s="25"/>
      <c r="F63" s="30">
        <f>ROUND(G61*0.03,0)</f>
        <v>1325967</v>
      </c>
      <c r="G63" s="32"/>
      <c r="H63" s="32"/>
      <c r="I63" s="32"/>
      <c r="J63" s="23"/>
      <c r="K63" s="99">
        <f>ROUND(K61*0.03,0)</f>
        <v>1325967</v>
      </c>
      <c r="L63" s="100"/>
    </row>
    <row r="64" spans="1:12" x14ac:dyDescent="0.2">
      <c r="A64" s="24"/>
      <c r="B64" s="25"/>
      <c r="C64" s="25" t="s">
        <v>55</v>
      </c>
      <c r="D64" s="25"/>
      <c r="E64" s="25"/>
      <c r="F64" s="30">
        <f>ROUND(G61*0.05,0)</f>
        <v>2209945</v>
      </c>
      <c r="G64" s="32"/>
      <c r="H64" s="32"/>
      <c r="I64" s="32"/>
      <c r="J64" s="23"/>
      <c r="K64" s="99">
        <f>ROUND(K61*0.05,0)</f>
        <v>2209945</v>
      </c>
      <c r="L64" s="100"/>
    </row>
    <row r="65" spans="1:12" ht="15.75" customHeight="1" thickBot="1" x14ac:dyDescent="0.25">
      <c r="A65" s="33"/>
      <c r="B65" s="34"/>
      <c r="C65" s="35" t="s">
        <v>56</v>
      </c>
      <c r="D65" s="34"/>
      <c r="E65" s="34"/>
      <c r="F65" s="34"/>
      <c r="G65" s="36">
        <f>ROUND(G61+F62+F63+F64,0)</f>
        <v>57458563</v>
      </c>
      <c r="H65" s="36"/>
      <c r="I65" s="36"/>
      <c r="J65" s="37"/>
      <c r="K65" s="92">
        <f>ROUND(K61+K62+K63+K64,0)</f>
        <v>57458563</v>
      </c>
      <c r="L65" s="93"/>
    </row>
    <row r="66" spans="1:12" x14ac:dyDescent="0.2">
      <c r="A66" s="7"/>
      <c r="K66" s="127"/>
      <c r="L66" s="127"/>
    </row>
    <row r="67" spans="1:12" x14ac:dyDescent="0.2">
      <c r="A67" s="7"/>
    </row>
    <row r="68" spans="1:12" ht="12.75" thickBot="1" x14ac:dyDescent="0.25">
      <c r="A68" s="7"/>
    </row>
    <row r="69" spans="1:12" ht="15" customHeight="1" x14ac:dyDescent="0.2">
      <c r="A69" s="112" t="s">
        <v>15</v>
      </c>
      <c r="B69" s="113"/>
      <c r="C69" s="116" t="s">
        <v>74</v>
      </c>
      <c r="D69" s="116"/>
      <c r="E69" s="116"/>
      <c r="F69" s="116"/>
      <c r="G69" s="116"/>
      <c r="H69" s="116"/>
      <c r="I69" s="116"/>
      <c r="J69" s="116"/>
      <c r="K69" s="116"/>
      <c r="L69" s="116"/>
    </row>
    <row r="70" spans="1:12" ht="55.5" customHeight="1" thickBot="1" x14ac:dyDescent="0.25">
      <c r="A70" s="114"/>
      <c r="B70" s="115"/>
      <c r="C70" s="117"/>
      <c r="D70" s="117"/>
      <c r="E70" s="117"/>
      <c r="F70" s="117"/>
      <c r="G70" s="117"/>
      <c r="H70" s="117"/>
      <c r="I70" s="117"/>
      <c r="J70" s="117"/>
      <c r="K70" s="117"/>
      <c r="L70" s="117"/>
    </row>
    <row r="71" spans="1:12" x14ac:dyDescent="0.2">
      <c r="A71" s="110" t="s">
        <v>17</v>
      </c>
      <c r="B71" s="111" t="s">
        <v>18</v>
      </c>
      <c r="C71" s="111" t="s">
        <v>15</v>
      </c>
      <c r="D71" s="111" t="s">
        <v>19</v>
      </c>
      <c r="E71" s="111"/>
      <c r="F71" s="111"/>
      <c r="G71" s="111"/>
      <c r="H71" s="64" t="s">
        <v>155</v>
      </c>
      <c r="I71" s="65"/>
      <c r="J71" s="111" t="s">
        <v>20</v>
      </c>
      <c r="K71" s="111"/>
      <c r="L71" s="111"/>
    </row>
    <row r="72" spans="1:12" ht="26.25" customHeight="1" x14ac:dyDescent="0.2">
      <c r="A72" s="110"/>
      <c r="B72" s="111"/>
      <c r="C72" s="111"/>
      <c r="D72" s="38" t="s">
        <v>21</v>
      </c>
      <c r="E72" s="39" t="s">
        <v>22</v>
      </c>
      <c r="F72" s="39" t="s">
        <v>23</v>
      </c>
      <c r="G72" s="38" t="s">
        <v>24</v>
      </c>
      <c r="H72" s="9" t="s">
        <v>156</v>
      </c>
      <c r="I72" s="9" t="s">
        <v>157</v>
      </c>
      <c r="J72" s="39" t="s">
        <v>25</v>
      </c>
      <c r="K72" s="111" t="s">
        <v>26</v>
      </c>
      <c r="L72" s="111"/>
    </row>
    <row r="73" spans="1:12" x14ac:dyDescent="0.2">
      <c r="A73" s="107" t="s">
        <v>27</v>
      </c>
      <c r="B73" s="108"/>
      <c r="C73" s="108"/>
      <c r="D73" s="108"/>
      <c r="E73" s="108"/>
      <c r="F73" s="108"/>
      <c r="G73" s="108"/>
      <c r="H73" s="20"/>
      <c r="I73" s="20"/>
      <c r="J73" s="23"/>
      <c r="K73" s="126"/>
      <c r="L73" s="126"/>
    </row>
    <row r="74" spans="1:12" ht="21" hidden="1" customHeight="1" x14ac:dyDescent="0.2">
      <c r="A74" s="12">
        <v>1.8</v>
      </c>
      <c r="B74" s="13">
        <v>1</v>
      </c>
      <c r="C74" s="42" t="s">
        <v>75</v>
      </c>
      <c r="D74" s="13" t="s">
        <v>36</v>
      </c>
      <c r="E74" s="15">
        <v>0</v>
      </c>
      <c r="F74" s="16">
        <v>31910</v>
      </c>
      <c r="G74" s="16">
        <f t="shared" ref="G74:G89" si="6">E74*F74</f>
        <v>0</v>
      </c>
      <c r="H74" s="16"/>
      <c r="I74" s="16"/>
      <c r="J74" s="15"/>
      <c r="K74" s="16"/>
      <c r="L74" s="16"/>
    </row>
    <row r="75" spans="1:12" ht="21" hidden="1" customHeight="1" x14ac:dyDescent="0.2">
      <c r="A75" s="12">
        <v>5.13</v>
      </c>
      <c r="B75" s="13">
        <v>2</v>
      </c>
      <c r="C75" s="42" t="s">
        <v>76</v>
      </c>
      <c r="D75" s="13" t="s">
        <v>29</v>
      </c>
      <c r="E75" s="15">
        <v>0</v>
      </c>
      <c r="F75" s="16">
        <v>159972</v>
      </c>
      <c r="G75" s="16">
        <f t="shared" si="6"/>
        <v>0</v>
      </c>
      <c r="H75" s="16"/>
      <c r="I75" s="16"/>
      <c r="J75" s="15"/>
      <c r="K75" s="16"/>
      <c r="L75" s="16"/>
    </row>
    <row r="76" spans="1:12" ht="15" hidden="1" customHeight="1" x14ac:dyDescent="0.2">
      <c r="A76" s="12">
        <v>5.31</v>
      </c>
      <c r="B76" s="13">
        <v>2.1</v>
      </c>
      <c r="C76" s="42" t="s">
        <v>77</v>
      </c>
      <c r="D76" s="13" t="s">
        <v>29</v>
      </c>
      <c r="E76" s="15">
        <v>0</v>
      </c>
      <c r="F76" s="16">
        <v>245439</v>
      </c>
      <c r="G76" s="16">
        <f t="shared" si="6"/>
        <v>0</v>
      </c>
      <c r="H76" s="16"/>
      <c r="I76" s="16"/>
      <c r="J76" s="15"/>
      <c r="K76" s="16"/>
      <c r="L76" s="16"/>
    </row>
    <row r="77" spans="1:12" ht="22.5" hidden="1" customHeight="1" x14ac:dyDescent="0.2">
      <c r="A77" s="17">
        <v>5.5</v>
      </c>
      <c r="B77" s="13">
        <v>2</v>
      </c>
      <c r="C77" s="42" t="s">
        <v>78</v>
      </c>
      <c r="D77" s="13" t="s">
        <v>29</v>
      </c>
      <c r="E77" s="15">
        <v>0</v>
      </c>
      <c r="F77" s="16">
        <v>8836</v>
      </c>
      <c r="G77" s="16">
        <f t="shared" si="6"/>
        <v>0</v>
      </c>
      <c r="H77" s="16"/>
      <c r="I77" s="16"/>
      <c r="J77" s="15"/>
      <c r="K77" s="16"/>
      <c r="L77" s="16"/>
    </row>
    <row r="78" spans="1:12" ht="18" hidden="1" customHeight="1" x14ac:dyDescent="0.2">
      <c r="A78" s="12">
        <v>9.6999999999999993</v>
      </c>
      <c r="B78" s="13">
        <v>3</v>
      </c>
      <c r="C78" s="42" t="s">
        <v>79</v>
      </c>
      <c r="D78" s="13" t="s">
        <v>39</v>
      </c>
      <c r="E78" s="15">
        <v>0</v>
      </c>
      <c r="F78" s="16">
        <v>438317</v>
      </c>
      <c r="G78" s="16">
        <f t="shared" si="6"/>
        <v>0</v>
      </c>
      <c r="H78" s="16"/>
      <c r="I78" s="16"/>
      <c r="J78" s="15"/>
      <c r="K78" s="16"/>
      <c r="L78" s="16"/>
    </row>
    <row r="79" spans="1:12" ht="27" hidden="1" customHeight="1" x14ac:dyDescent="0.2">
      <c r="A79" s="12">
        <v>9.9</v>
      </c>
      <c r="B79" s="13">
        <v>3.1</v>
      </c>
      <c r="C79" s="42" t="s">
        <v>80</v>
      </c>
      <c r="D79" s="13" t="s">
        <v>39</v>
      </c>
      <c r="E79" s="15">
        <v>0</v>
      </c>
      <c r="F79" s="16">
        <v>327791</v>
      </c>
      <c r="G79" s="16">
        <f t="shared" si="6"/>
        <v>0</v>
      </c>
      <c r="H79" s="16"/>
      <c r="I79" s="16"/>
      <c r="J79" s="15"/>
      <c r="K79" s="16"/>
      <c r="L79" s="16"/>
    </row>
    <row r="80" spans="1:12" ht="30.75" hidden="1" customHeight="1" x14ac:dyDescent="0.2">
      <c r="A80" s="12">
        <v>9.11</v>
      </c>
      <c r="B80" s="13">
        <v>3.2</v>
      </c>
      <c r="C80" s="42" t="s">
        <v>81</v>
      </c>
      <c r="D80" s="13" t="s">
        <v>39</v>
      </c>
      <c r="E80" s="15">
        <v>0</v>
      </c>
      <c r="F80" s="16">
        <v>184400</v>
      </c>
      <c r="G80" s="16">
        <f t="shared" si="6"/>
        <v>0</v>
      </c>
      <c r="H80" s="16"/>
      <c r="I80" s="16"/>
      <c r="J80" s="23"/>
      <c r="K80" s="23"/>
      <c r="L80" s="23"/>
    </row>
    <row r="81" spans="1:60" x14ac:dyDescent="0.2">
      <c r="A81" s="12">
        <v>9.2799999999999994</v>
      </c>
      <c r="B81" s="13">
        <v>3.3</v>
      </c>
      <c r="C81" s="43" t="s">
        <v>82</v>
      </c>
      <c r="D81" s="13" t="s">
        <v>29</v>
      </c>
      <c r="E81" s="15">
        <v>2.42</v>
      </c>
      <c r="F81" s="16">
        <v>363110</v>
      </c>
      <c r="G81" s="16">
        <f t="shared" si="6"/>
        <v>878726.2</v>
      </c>
      <c r="H81" s="15">
        <v>0</v>
      </c>
      <c r="I81" s="15">
        <v>0</v>
      </c>
      <c r="J81" s="40">
        <v>0</v>
      </c>
      <c r="K81" s="125">
        <f>+J81*F81</f>
        <v>0</v>
      </c>
      <c r="L81" s="125"/>
    </row>
    <row r="82" spans="1:60" x14ac:dyDescent="0.2">
      <c r="A82" s="12" t="s">
        <v>83</v>
      </c>
      <c r="B82" s="13">
        <v>3.4</v>
      </c>
      <c r="C82" s="43" t="s">
        <v>84</v>
      </c>
      <c r="D82" s="13" t="s">
        <v>39</v>
      </c>
      <c r="E82" s="15">
        <v>2</v>
      </c>
      <c r="F82" s="16">
        <v>11840</v>
      </c>
      <c r="G82" s="16">
        <f t="shared" si="6"/>
        <v>23680</v>
      </c>
      <c r="H82" s="15">
        <v>0</v>
      </c>
      <c r="I82" s="15">
        <v>0</v>
      </c>
      <c r="J82" s="41">
        <v>2</v>
      </c>
      <c r="K82" s="125">
        <f>+J82*F82</f>
        <v>23680</v>
      </c>
      <c r="L82" s="125"/>
    </row>
    <row r="83" spans="1:60" ht="19.5" hidden="1" customHeight="1" x14ac:dyDescent="0.2">
      <c r="A83" s="18">
        <v>10.7</v>
      </c>
      <c r="B83" s="19">
        <v>4</v>
      </c>
      <c r="C83" s="44" t="s">
        <v>85</v>
      </c>
      <c r="D83" s="23" t="s">
        <v>29</v>
      </c>
      <c r="E83" s="15">
        <v>0</v>
      </c>
      <c r="F83" s="16">
        <v>316120</v>
      </c>
      <c r="G83" s="16">
        <f t="shared" si="6"/>
        <v>0</v>
      </c>
      <c r="H83" s="15"/>
      <c r="I83" s="15"/>
      <c r="J83" s="23"/>
      <c r="K83" s="125"/>
      <c r="L83" s="125"/>
    </row>
    <row r="84" spans="1:60" ht="18.75" hidden="1" customHeight="1" x14ac:dyDescent="0.2">
      <c r="A84" s="12">
        <v>15.3</v>
      </c>
      <c r="B84" s="13">
        <v>2.8</v>
      </c>
      <c r="C84" s="44" t="s">
        <v>86</v>
      </c>
      <c r="D84" s="13" t="s">
        <v>29</v>
      </c>
      <c r="E84" s="15">
        <v>0</v>
      </c>
      <c r="F84" s="16">
        <v>85050</v>
      </c>
      <c r="G84" s="16">
        <f t="shared" si="6"/>
        <v>0</v>
      </c>
      <c r="H84" s="15"/>
      <c r="I84" s="15"/>
      <c r="J84" s="23"/>
      <c r="K84" s="125"/>
      <c r="L84" s="125"/>
    </row>
    <row r="85" spans="1:60" ht="15.75" customHeight="1" x14ac:dyDescent="0.2">
      <c r="A85" s="12">
        <v>18.600000000000001</v>
      </c>
      <c r="B85" s="13">
        <v>5</v>
      </c>
      <c r="C85" s="43" t="s">
        <v>87</v>
      </c>
      <c r="D85" s="13" t="s">
        <v>29</v>
      </c>
      <c r="E85" s="15">
        <v>252</v>
      </c>
      <c r="F85" s="16">
        <v>95630</v>
      </c>
      <c r="G85" s="16">
        <f t="shared" si="6"/>
        <v>24098760</v>
      </c>
      <c r="H85" s="15">
        <v>34.159999999999997</v>
      </c>
      <c r="I85" s="15">
        <v>0</v>
      </c>
      <c r="J85" s="40">
        <f>+E85+H85</f>
        <v>286.15999999999997</v>
      </c>
      <c r="K85" s="125">
        <f>+J85*F85</f>
        <v>27365480.799999997</v>
      </c>
      <c r="L85" s="125"/>
    </row>
    <row r="86" spans="1:60" ht="18.75" hidden="1" customHeight="1" x14ac:dyDescent="0.2">
      <c r="A86" s="12">
        <v>18.23</v>
      </c>
      <c r="B86" s="13">
        <v>5.0999999999999996</v>
      </c>
      <c r="C86" s="44" t="s">
        <v>88</v>
      </c>
      <c r="D86" s="13" t="s">
        <v>29</v>
      </c>
      <c r="E86" s="15">
        <v>0</v>
      </c>
      <c r="F86" s="16">
        <v>11170</v>
      </c>
      <c r="G86" s="16">
        <f t="shared" si="6"/>
        <v>0</v>
      </c>
      <c r="H86" s="15"/>
      <c r="I86" s="15"/>
      <c r="J86" s="23"/>
      <c r="K86" s="125">
        <f t="shared" ref="K86:K92" si="7">+J86*F86</f>
        <v>0</v>
      </c>
      <c r="L86" s="125"/>
    </row>
    <row r="87" spans="1:60" ht="13.5" hidden="1" customHeight="1" x14ac:dyDescent="0.2">
      <c r="A87" s="12">
        <v>18.14</v>
      </c>
      <c r="B87" s="13">
        <v>5.2</v>
      </c>
      <c r="C87" s="44" t="s">
        <v>89</v>
      </c>
      <c r="D87" s="13" t="s">
        <v>29</v>
      </c>
      <c r="E87" s="15">
        <v>0</v>
      </c>
      <c r="F87" s="16">
        <v>11290</v>
      </c>
      <c r="G87" s="16">
        <f t="shared" si="6"/>
        <v>0</v>
      </c>
      <c r="H87" s="15"/>
      <c r="I87" s="15"/>
      <c r="J87" s="23"/>
      <c r="K87" s="125">
        <f t="shared" si="7"/>
        <v>0</v>
      </c>
      <c r="L87" s="125"/>
    </row>
    <row r="88" spans="1:60" ht="15.75" hidden="1" customHeight="1" x14ac:dyDescent="0.2">
      <c r="A88" s="12">
        <v>18.13</v>
      </c>
      <c r="B88" s="13">
        <v>5.3</v>
      </c>
      <c r="C88" s="44" t="s">
        <v>90</v>
      </c>
      <c r="D88" s="13" t="s">
        <v>29</v>
      </c>
      <c r="E88" s="15">
        <v>0</v>
      </c>
      <c r="F88" s="16">
        <v>9940</v>
      </c>
      <c r="G88" s="16">
        <f t="shared" si="6"/>
        <v>0</v>
      </c>
      <c r="H88" s="15"/>
      <c r="I88" s="15"/>
      <c r="J88" s="23"/>
      <c r="K88" s="125">
        <f t="shared" si="7"/>
        <v>0</v>
      </c>
      <c r="L88" s="125"/>
    </row>
    <row r="89" spans="1:60" ht="15.75" hidden="1" customHeight="1" x14ac:dyDescent="0.2">
      <c r="A89" s="12">
        <v>18.8</v>
      </c>
      <c r="B89" s="13">
        <v>5.4</v>
      </c>
      <c r="C89" s="44" t="s">
        <v>91</v>
      </c>
      <c r="D89" s="13" t="s">
        <v>36</v>
      </c>
      <c r="E89" s="15">
        <v>0</v>
      </c>
      <c r="F89" s="16">
        <v>4300</v>
      </c>
      <c r="G89" s="16">
        <f t="shared" si="6"/>
        <v>0</v>
      </c>
      <c r="H89" s="15"/>
      <c r="I89" s="15"/>
      <c r="J89" s="23"/>
      <c r="K89" s="125">
        <f t="shared" si="7"/>
        <v>0</v>
      </c>
      <c r="L89" s="125"/>
    </row>
    <row r="90" spans="1:60" ht="23.25" hidden="1" customHeight="1" x14ac:dyDescent="0.2">
      <c r="A90" s="12">
        <v>18.100000000000001</v>
      </c>
      <c r="B90" s="13">
        <v>5.5</v>
      </c>
      <c r="C90" s="44" t="s">
        <v>92</v>
      </c>
      <c r="D90" s="13" t="s">
        <v>29</v>
      </c>
      <c r="E90" s="15">
        <v>0</v>
      </c>
      <c r="F90" s="16">
        <v>13070</v>
      </c>
      <c r="G90" s="16">
        <f>E90*F90</f>
        <v>0</v>
      </c>
      <c r="H90" s="15"/>
      <c r="I90" s="15"/>
      <c r="J90" s="23"/>
      <c r="K90" s="125">
        <f t="shared" si="7"/>
        <v>0</v>
      </c>
      <c r="L90" s="125"/>
    </row>
    <row r="91" spans="1:60" ht="18.75" hidden="1" customHeight="1" x14ac:dyDescent="0.2">
      <c r="A91" s="12" t="s">
        <v>83</v>
      </c>
      <c r="B91" s="13">
        <v>6</v>
      </c>
      <c r="C91" s="44" t="s">
        <v>93</v>
      </c>
      <c r="D91" s="13" t="s">
        <v>39</v>
      </c>
      <c r="E91" s="15">
        <v>0</v>
      </c>
      <c r="F91" s="16">
        <v>39800</v>
      </c>
      <c r="G91" s="16">
        <f>E91*F91</f>
        <v>0</v>
      </c>
      <c r="H91" s="15"/>
      <c r="I91" s="15"/>
      <c r="J91" s="23"/>
      <c r="K91" s="125">
        <f t="shared" si="7"/>
        <v>0</v>
      </c>
      <c r="L91" s="125"/>
    </row>
    <row r="92" spans="1:60" x14ac:dyDescent="0.2">
      <c r="A92" s="12">
        <v>5.13</v>
      </c>
      <c r="B92" s="13">
        <v>7</v>
      </c>
      <c r="C92" s="43" t="s">
        <v>94</v>
      </c>
      <c r="D92" s="13" t="s">
        <v>29</v>
      </c>
      <c r="E92" s="15">
        <v>29.6526439655714</v>
      </c>
      <c r="F92" s="16">
        <v>159170</v>
      </c>
      <c r="G92" s="16">
        <f>E92*F92</f>
        <v>4719811.34</v>
      </c>
      <c r="H92" s="15">
        <v>0</v>
      </c>
      <c r="I92" s="15">
        <v>0</v>
      </c>
      <c r="J92" s="40">
        <v>0</v>
      </c>
      <c r="K92" s="125">
        <f t="shared" si="7"/>
        <v>0</v>
      </c>
      <c r="L92" s="125"/>
    </row>
    <row r="93" spans="1:60" ht="22.5" hidden="1" customHeight="1" x14ac:dyDescent="0.2">
      <c r="A93" s="17">
        <v>5.5</v>
      </c>
      <c r="B93" s="13">
        <v>2</v>
      </c>
      <c r="C93" s="45" t="s">
        <v>78</v>
      </c>
      <c r="D93" s="13" t="s">
        <v>29</v>
      </c>
      <c r="E93" s="15">
        <v>0</v>
      </c>
      <c r="F93" s="16">
        <v>8836</v>
      </c>
      <c r="G93" s="16">
        <f t="shared" ref="G93" si="8">E93*F93</f>
        <v>0</v>
      </c>
      <c r="H93" s="15"/>
      <c r="I93" s="15"/>
      <c r="J93" s="23"/>
      <c r="K93" s="125"/>
      <c r="L93" s="125"/>
    </row>
    <row r="94" spans="1:60" ht="18.75" customHeight="1" x14ac:dyDescent="0.2">
      <c r="A94" s="105" t="s">
        <v>95</v>
      </c>
      <c r="B94" s="106"/>
      <c r="C94" s="106"/>
      <c r="D94" s="45"/>
      <c r="E94" s="15"/>
      <c r="F94" s="16"/>
      <c r="G94" s="16"/>
      <c r="H94" s="15"/>
      <c r="I94" s="15"/>
      <c r="J94" s="15"/>
      <c r="K94" s="125"/>
      <c r="L94" s="125"/>
    </row>
    <row r="95" spans="1:60" s="23" customFormat="1" ht="18.75" customHeight="1" x14ac:dyDescent="0.2">
      <c r="A95" s="46"/>
      <c r="B95" s="47" t="s">
        <v>96</v>
      </c>
      <c r="C95" s="45" t="str">
        <f>[2]RIONEGRO!C297</f>
        <v>VIDRIO TEMPLADO PULIDO 10 MM</v>
      </c>
      <c r="D95" s="45" t="s">
        <v>29</v>
      </c>
      <c r="E95" s="15">
        <v>0</v>
      </c>
      <c r="F95" s="16">
        <v>519615</v>
      </c>
      <c r="G95" s="16">
        <f>+E95*F95</f>
        <v>0</v>
      </c>
      <c r="H95" s="15">
        <v>0</v>
      </c>
      <c r="I95" s="15">
        <v>0</v>
      </c>
      <c r="J95" s="15">
        <v>2.16</v>
      </c>
      <c r="K95" s="124">
        <f>+J95*F95</f>
        <v>1122368.4000000001</v>
      </c>
      <c r="L95" s="124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</row>
    <row r="96" spans="1:60" ht="18.75" customHeight="1" x14ac:dyDescent="0.2">
      <c r="A96" s="46"/>
      <c r="B96" s="47" t="s">
        <v>97</v>
      </c>
      <c r="C96" s="45" t="str">
        <f>+[2]RIONEGRO!C549</f>
        <v>ESMALTE SOBRE LÁMINA LLENA</v>
      </c>
      <c r="D96" s="45" t="s">
        <v>29</v>
      </c>
      <c r="E96" s="15">
        <v>0</v>
      </c>
      <c r="F96" s="16">
        <v>22060</v>
      </c>
      <c r="G96" s="16">
        <f t="shared" ref="G96:G97" si="9">+E96*F96</f>
        <v>0</v>
      </c>
      <c r="H96" s="15">
        <v>0</v>
      </c>
      <c r="I96" s="15">
        <v>0</v>
      </c>
      <c r="J96" s="15">
        <v>9.36</v>
      </c>
      <c r="K96" s="124">
        <f t="shared" ref="K96:K97" si="10">+J96*F96</f>
        <v>206481.59999999998</v>
      </c>
      <c r="L96" s="124"/>
    </row>
    <row r="97" spans="1:12" ht="18.75" customHeight="1" x14ac:dyDescent="0.2">
      <c r="A97" s="46"/>
      <c r="B97" s="47" t="s">
        <v>98</v>
      </c>
      <c r="C97" s="45" t="str">
        <f>+[2]RIONEGRO!C548</f>
        <v>ESMALTE SOBRE LÁMINA LINEAL</v>
      </c>
      <c r="D97" s="45" t="s">
        <v>36</v>
      </c>
      <c r="E97" s="15">
        <v>0</v>
      </c>
      <c r="F97" s="16">
        <v>4331</v>
      </c>
      <c r="G97" s="16">
        <f t="shared" si="9"/>
        <v>0</v>
      </c>
      <c r="H97" s="15">
        <v>0</v>
      </c>
      <c r="I97" s="15">
        <v>0</v>
      </c>
      <c r="J97" s="15">
        <v>231.57855922419805</v>
      </c>
      <c r="K97" s="124">
        <f t="shared" si="10"/>
        <v>1002966.7400000017</v>
      </c>
      <c r="L97" s="124"/>
    </row>
    <row r="98" spans="1:12" ht="18.75" customHeight="1" x14ac:dyDescent="0.2">
      <c r="A98" s="17">
        <f>+[2]RIONEGRO!A513</f>
        <v>16.3</v>
      </c>
      <c r="B98" s="13"/>
      <c r="C98" s="23" t="s">
        <v>99</v>
      </c>
      <c r="D98" s="45"/>
      <c r="E98" s="15"/>
      <c r="F98" s="16"/>
      <c r="G98" s="16">
        <f>SUM(G81:G97)</f>
        <v>29720977.539999999</v>
      </c>
      <c r="H98" s="15"/>
      <c r="I98" s="15"/>
      <c r="J98" s="15"/>
      <c r="K98" s="124">
        <f>SUM(K81:L97)</f>
        <v>29720977.539999999</v>
      </c>
      <c r="L98" s="124"/>
    </row>
    <row r="99" spans="1:12" x14ac:dyDescent="0.2">
      <c r="A99" s="24"/>
      <c r="B99" s="25"/>
      <c r="C99" s="26" t="s">
        <v>52</v>
      </c>
      <c r="D99" s="27"/>
      <c r="E99" s="28"/>
      <c r="F99" s="29"/>
      <c r="G99" s="30">
        <f>+G98</f>
        <v>29720977.539999999</v>
      </c>
      <c r="H99" s="30"/>
      <c r="I99" s="30"/>
      <c r="J99" s="23"/>
      <c r="K99" s="123">
        <f>+K98</f>
        <v>29720977.539999999</v>
      </c>
      <c r="L99" s="123"/>
    </row>
    <row r="100" spans="1:12" x14ac:dyDescent="0.2">
      <c r="A100" s="24"/>
      <c r="B100" s="25"/>
      <c r="C100" s="26" t="s">
        <v>53</v>
      </c>
      <c r="D100" s="27"/>
      <c r="E100" s="28"/>
      <c r="F100" s="30">
        <f>ROUND(G99*0.22,0)</f>
        <v>6538615</v>
      </c>
      <c r="G100" s="31"/>
      <c r="H100" s="31"/>
      <c r="I100" s="31"/>
      <c r="J100" s="23"/>
      <c r="K100" s="123">
        <f>ROUND(K99*0.22,0)</f>
        <v>6538615</v>
      </c>
      <c r="L100" s="123"/>
    </row>
    <row r="101" spans="1:12" x14ac:dyDescent="0.2">
      <c r="A101" s="24"/>
      <c r="B101" s="25"/>
      <c r="C101" s="25" t="s">
        <v>54</v>
      </c>
      <c r="D101" s="25"/>
      <c r="E101" s="25"/>
      <c r="F101" s="30">
        <f>ROUND(G99*0.03,0)</f>
        <v>891629</v>
      </c>
      <c r="G101" s="32"/>
      <c r="H101" s="32"/>
      <c r="I101" s="32"/>
      <c r="J101" s="23"/>
      <c r="K101" s="123">
        <f>ROUND(K99*0.03,0)</f>
        <v>891629</v>
      </c>
      <c r="L101" s="123"/>
    </row>
    <row r="102" spans="1:12" x14ac:dyDescent="0.2">
      <c r="A102" s="24"/>
      <c r="B102" s="25"/>
      <c r="C102" s="25" t="s">
        <v>55</v>
      </c>
      <c r="D102" s="25"/>
      <c r="E102" s="25"/>
      <c r="F102" s="30">
        <f>ROUND(G99*0.05,0)</f>
        <v>1486049</v>
      </c>
      <c r="G102" s="32"/>
      <c r="H102" s="32"/>
      <c r="I102" s="32"/>
      <c r="J102" s="23"/>
      <c r="K102" s="123">
        <f>ROUND(K99*0.05,0)</f>
        <v>1486049</v>
      </c>
      <c r="L102" s="123"/>
    </row>
    <row r="103" spans="1:12" ht="12.75" thickBot="1" x14ac:dyDescent="0.25">
      <c r="A103" s="33"/>
      <c r="B103" s="34"/>
      <c r="C103" s="35" t="s">
        <v>56</v>
      </c>
      <c r="D103" s="34"/>
      <c r="E103" s="34"/>
      <c r="F103" s="34"/>
      <c r="G103" s="36">
        <f>ROUND(G99+F100+F101+F102,0)</f>
        <v>38637271</v>
      </c>
      <c r="H103" s="36"/>
      <c r="I103" s="36"/>
      <c r="J103" s="37"/>
      <c r="K103" s="122">
        <f>ROUND(K99+K100+K101+K102,0)</f>
        <v>38637271</v>
      </c>
      <c r="L103" s="122"/>
    </row>
    <row r="104" spans="1:12" x14ac:dyDescent="0.2">
      <c r="A104" s="7"/>
    </row>
    <row r="105" spans="1:12" x14ac:dyDescent="0.2">
      <c r="A105" s="7"/>
    </row>
    <row r="106" spans="1:12" ht="12.75" thickBot="1" x14ac:dyDescent="0.25">
      <c r="A106" s="7"/>
      <c r="K106" s="48"/>
    </row>
    <row r="107" spans="1:12" ht="15" customHeight="1" x14ac:dyDescent="0.2">
      <c r="A107" s="112" t="s">
        <v>15</v>
      </c>
      <c r="B107" s="113"/>
      <c r="C107" s="116" t="s">
        <v>100</v>
      </c>
      <c r="D107" s="116"/>
      <c r="E107" s="116"/>
      <c r="F107" s="116"/>
      <c r="G107" s="116"/>
      <c r="H107" s="116"/>
      <c r="I107" s="116"/>
      <c r="J107" s="116"/>
      <c r="K107" s="116"/>
      <c r="L107" s="116"/>
    </row>
    <row r="108" spans="1:12" ht="47.25" customHeight="1" thickBot="1" x14ac:dyDescent="0.25">
      <c r="A108" s="114"/>
      <c r="B108" s="115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</row>
    <row r="109" spans="1:12" x14ac:dyDescent="0.2">
      <c r="A109" s="110" t="s">
        <v>17</v>
      </c>
      <c r="B109" s="111" t="s">
        <v>18</v>
      </c>
      <c r="C109" s="111" t="s">
        <v>15</v>
      </c>
      <c r="D109" s="111" t="s">
        <v>19</v>
      </c>
      <c r="E109" s="111"/>
      <c r="F109" s="111"/>
      <c r="G109" s="111"/>
      <c r="H109" s="64" t="s">
        <v>155</v>
      </c>
      <c r="I109" s="65"/>
      <c r="J109" s="111" t="s">
        <v>20</v>
      </c>
      <c r="K109" s="111"/>
      <c r="L109" s="111"/>
    </row>
    <row r="110" spans="1:12" ht="27" customHeight="1" x14ac:dyDescent="0.2">
      <c r="A110" s="110"/>
      <c r="B110" s="111"/>
      <c r="C110" s="111"/>
      <c r="D110" s="38" t="s">
        <v>21</v>
      </c>
      <c r="E110" s="39" t="s">
        <v>22</v>
      </c>
      <c r="F110" s="39" t="s">
        <v>23</v>
      </c>
      <c r="G110" s="38" t="s">
        <v>24</v>
      </c>
      <c r="H110" s="9" t="s">
        <v>156</v>
      </c>
      <c r="I110" s="9" t="s">
        <v>157</v>
      </c>
      <c r="J110" s="39" t="s">
        <v>25</v>
      </c>
      <c r="K110" s="111" t="s">
        <v>26</v>
      </c>
      <c r="L110" s="111"/>
    </row>
    <row r="111" spans="1:12" x14ac:dyDescent="0.2">
      <c r="A111" s="107" t="s">
        <v>27</v>
      </c>
      <c r="B111" s="108"/>
      <c r="C111" s="108"/>
      <c r="D111" s="108"/>
      <c r="E111" s="108"/>
      <c r="F111" s="108"/>
      <c r="G111" s="108"/>
      <c r="H111" s="20"/>
      <c r="I111" s="20"/>
      <c r="J111" s="23"/>
      <c r="K111" s="109"/>
      <c r="L111" s="104"/>
    </row>
    <row r="112" spans="1:12" hidden="1" x14ac:dyDescent="0.2">
      <c r="A112" s="12">
        <v>5.5</v>
      </c>
      <c r="B112" s="13">
        <v>1</v>
      </c>
      <c r="C112" s="42" t="s">
        <v>101</v>
      </c>
      <c r="D112" s="13" t="s">
        <v>29</v>
      </c>
      <c r="E112" s="49">
        <v>0</v>
      </c>
      <c r="F112" s="50">
        <v>8970</v>
      </c>
      <c r="G112" s="50">
        <f t="shared" ref="G112" si="11">E112*F112</f>
        <v>0</v>
      </c>
      <c r="H112" s="50"/>
      <c r="I112" s="50"/>
      <c r="J112" s="23"/>
      <c r="K112" s="23"/>
      <c r="L112" s="23"/>
    </row>
    <row r="113" spans="1:13" ht="24" x14ac:dyDescent="0.2">
      <c r="A113" s="12">
        <v>18.100000000000001</v>
      </c>
      <c r="B113" s="13">
        <v>2</v>
      </c>
      <c r="C113" s="44" t="s">
        <v>102</v>
      </c>
      <c r="D113" s="13" t="s">
        <v>29</v>
      </c>
      <c r="E113" s="15">
        <v>85.166799999999995</v>
      </c>
      <c r="F113" s="16">
        <v>13070</v>
      </c>
      <c r="G113" s="16">
        <f>+(E113*F113)</f>
        <v>1113130.0759999999</v>
      </c>
      <c r="H113" s="15">
        <v>6.7575028576792387E-2</v>
      </c>
      <c r="I113" s="15">
        <v>0</v>
      </c>
      <c r="J113" s="40">
        <f>+E113+H113</f>
        <v>85.234375028576792</v>
      </c>
      <c r="K113" s="103">
        <f>+J113*F113</f>
        <v>1114013.2816234988</v>
      </c>
      <c r="L113" s="104"/>
    </row>
    <row r="114" spans="1:13" x14ac:dyDescent="0.2">
      <c r="A114" s="12">
        <v>18.16</v>
      </c>
      <c r="B114" s="13">
        <v>2.1</v>
      </c>
      <c r="C114" s="42" t="s">
        <v>28</v>
      </c>
      <c r="D114" s="13" t="s">
        <v>29</v>
      </c>
      <c r="E114" s="15">
        <v>103.595486011083</v>
      </c>
      <c r="F114" s="16">
        <v>24500</v>
      </c>
      <c r="G114" s="16">
        <f t="shared" ref="G114:G123" si="12">+(E114*F114)</f>
        <v>2538089.4072715333</v>
      </c>
      <c r="H114" s="15">
        <v>0</v>
      </c>
      <c r="I114" s="15">
        <v>0</v>
      </c>
      <c r="J114" s="40">
        <v>103.595486011083</v>
      </c>
      <c r="K114" s="103">
        <f t="shared" ref="K114:K123" si="13">+J114*F114</f>
        <v>2538089.4072715333</v>
      </c>
      <c r="L114" s="104"/>
    </row>
    <row r="115" spans="1:13" x14ac:dyDescent="0.2">
      <c r="A115" s="12">
        <v>18.23</v>
      </c>
      <c r="B115" s="13">
        <v>2.2000000000000002</v>
      </c>
      <c r="C115" s="42" t="s">
        <v>88</v>
      </c>
      <c r="D115" s="13" t="s">
        <v>29</v>
      </c>
      <c r="E115" s="15">
        <v>330.92649999999998</v>
      </c>
      <c r="F115" s="16">
        <v>11170</v>
      </c>
      <c r="G115" s="16">
        <f t="shared" si="12"/>
        <v>3696449.0049999999</v>
      </c>
      <c r="H115" s="15">
        <v>0</v>
      </c>
      <c r="I115" s="15">
        <v>0</v>
      </c>
      <c r="J115" s="40">
        <v>330.92649999999998</v>
      </c>
      <c r="K115" s="103">
        <f t="shared" si="13"/>
        <v>3696449.0049999999</v>
      </c>
      <c r="L115" s="104"/>
    </row>
    <row r="116" spans="1:13" x14ac:dyDescent="0.2">
      <c r="A116" s="17">
        <v>18.12</v>
      </c>
      <c r="B116" s="13">
        <v>2.2999999999999998</v>
      </c>
      <c r="C116" s="42" t="s">
        <v>103</v>
      </c>
      <c r="D116" s="13" t="s">
        <v>29</v>
      </c>
      <c r="E116" s="15">
        <v>36.709351596098699</v>
      </c>
      <c r="F116" s="16">
        <v>8660</v>
      </c>
      <c r="G116" s="16">
        <f t="shared" si="12"/>
        <v>317902.98482221476</v>
      </c>
      <c r="H116" s="15">
        <v>0</v>
      </c>
      <c r="I116" s="15">
        <v>0</v>
      </c>
      <c r="J116" s="40">
        <v>36.709351596098699</v>
      </c>
      <c r="K116" s="103">
        <f t="shared" si="13"/>
        <v>317902.98482221476</v>
      </c>
      <c r="L116" s="104"/>
    </row>
    <row r="117" spans="1:13" x14ac:dyDescent="0.2">
      <c r="A117" s="12">
        <v>18.899999999999999</v>
      </c>
      <c r="B117" s="13">
        <v>2.4</v>
      </c>
      <c r="C117" s="42" t="s">
        <v>104</v>
      </c>
      <c r="D117" s="13" t="s">
        <v>29</v>
      </c>
      <c r="E117" s="15">
        <v>12.5</v>
      </c>
      <c r="F117" s="16">
        <v>21940</v>
      </c>
      <c r="G117" s="16">
        <f t="shared" si="12"/>
        <v>274250</v>
      </c>
      <c r="H117" s="15">
        <v>0</v>
      </c>
      <c r="I117" s="15">
        <v>0</v>
      </c>
      <c r="J117" s="40">
        <f t="shared" ref="J117:J123" si="14">+E117</f>
        <v>12.5</v>
      </c>
      <c r="K117" s="103">
        <f t="shared" si="13"/>
        <v>274250</v>
      </c>
      <c r="L117" s="104"/>
    </row>
    <row r="118" spans="1:13" ht="24" x14ac:dyDescent="0.2">
      <c r="A118" s="12">
        <v>7.2</v>
      </c>
      <c r="B118" s="13">
        <v>3</v>
      </c>
      <c r="C118" s="42" t="s">
        <v>105</v>
      </c>
      <c r="D118" s="13" t="s">
        <v>29</v>
      </c>
      <c r="E118" s="15">
        <v>65.400000000000006</v>
      </c>
      <c r="F118" s="16">
        <v>69130</v>
      </c>
      <c r="G118" s="16">
        <f t="shared" si="12"/>
        <v>4521102</v>
      </c>
      <c r="H118" s="15">
        <v>0</v>
      </c>
      <c r="I118" s="15">
        <v>0</v>
      </c>
      <c r="J118" s="40">
        <f t="shared" si="14"/>
        <v>65.400000000000006</v>
      </c>
      <c r="K118" s="103">
        <f t="shared" si="13"/>
        <v>4521102</v>
      </c>
      <c r="L118" s="104"/>
    </row>
    <row r="119" spans="1:13" ht="24" x14ac:dyDescent="0.2">
      <c r="A119" s="12">
        <v>7.18</v>
      </c>
      <c r="B119" s="13">
        <v>3.1</v>
      </c>
      <c r="C119" s="42" t="s">
        <v>106</v>
      </c>
      <c r="D119" s="13" t="s">
        <v>36</v>
      </c>
      <c r="E119" s="15">
        <v>47.561999999999998</v>
      </c>
      <c r="F119" s="16">
        <v>49730</v>
      </c>
      <c r="G119" s="16">
        <f t="shared" si="12"/>
        <v>2365258.2599999998</v>
      </c>
      <c r="H119" s="15">
        <v>0</v>
      </c>
      <c r="I119" s="15">
        <v>0</v>
      </c>
      <c r="J119" s="40">
        <v>47.561999999999998</v>
      </c>
      <c r="K119" s="103">
        <f t="shared" si="13"/>
        <v>2365258.2599999998</v>
      </c>
      <c r="L119" s="104"/>
    </row>
    <row r="120" spans="1:13" ht="24" x14ac:dyDescent="0.2">
      <c r="A120" s="12">
        <v>17.100000000000001</v>
      </c>
      <c r="B120" s="13">
        <v>4</v>
      </c>
      <c r="C120" s="42" t="s">
        <v>107</v>
      </c>
      <c r="D120" s="13" t="s">
        <v>39</v>
      </c>
      <c r="E120" s="15">
        <v>4</v>
      </c>
      <c r="F120" s="16">
        <v>444480</v>
      </c>
      <c r="G120" s="16">
        <f t="shared" si="12"/>
        <v>1777920</v>
      </c>
      <c r="H120" s="15">
        <v>0</v>
      </c>
      <c r="I120" s="15">
        <v>0</v>
      </c>
      <c r="J120" s="40">
        <f t="shared" si="14"/>
        <v>4</v>
      </c>
      <c r="K120" s="103">
        <f t="shared" si="13"/>
        <v>1777920</v>
      </c>
      <c r="L120" s="104"/>
    </row>
    <row r="121" spans="1:13" ht="24" x14ac:dyDescent="0.2">
      <c r="A121" s="18">
        <v>17.7</v>
      </c>
      <c r="B121" s="19">
        <v>4.0999999999999996</v>
      </c>
      <c r="C121" s="42" t="s">
        <v>108</v>
      </c>
      <c r="D121" s="23" t="s">
        <v>39</v>
      </c>
      <c r="E121" s="15">
        <v>1</v>
      </c>
      <c r="F121" s="16">
        <v>585700</v>
      </c>
      <c r="G121" s="16">
        <f t="shared" si="12"/>
        <v>585700</v>
      </c>
      <c r="H121" s="15">
        <v>0</v>
      </c>
      <c r="I121" s="15">
        <v>0</v>
      </c>
      <c r="J121" s="40">
        <f t="shared" si="14"/>
        <v>1</v>
      </c>
      <c r="K121" s="103">
        <f t="shared" si="13"/>
        <v>585700</v>
      </c>
      <c r="L121" s="104"/>
    </row>
    <row r="122" spans="1:13" ht="36" x14ac:dyDescent="0.2">
      <c r="A122" s="12">
        <v>17.12</v>
      </c>
      <c r="B122" s="13">
        <v>4.2</v>
      </c>
      <c r="C122" s="44" t="s">
        <v>109</v>
      </c>
      <c r="D122" s="13" t="s">
        <v>39</v>
      </c>
      <c r="E122" s="15">
        <v>1</v>
      </c>
      <c r="F122" s="16">
        <v>368940</v>
      </c>
      <c r="G122" s="16">
        <f t="shared" si="12"/>
        <v>368940</v>
      </c>
      <c r="H122" s="15">
        <v>0</v>
      </c>
      <c r="I122" s="15">
        <v>0</v>
      </c>
      <c r="J122" s="40">
        <f t="shared" si="14"/>
        <v>1</v>
      </c>
      <c r="K122" s="103">
        <f t="shared" si="13"/>
        <v>368940</v>
      </c>
      <c r="L122" s="104"/>
    </row>
    <row r="123" spans="1:13" ht="24" x14ac:dyDescent="0.2">
      <c r="A123" s="12">
        <v>17.600000000000001</v>
      </c>
      <c r="B123" s="13">
        <v>4.3</v>
      </c>
      <c r="C123" s="42" t="s">
        <v>110</v>
      </c>
      <c r="D123" s="13" t="s">
        <v>39</v>
      </c>
      <c r="E123" s="15">
        <v>5</v>
      </c>
      <c r="F123" s="16">
        <v>271860</v>
      </c>
      <c r="G123" s="16">
        <f t="shared" si="12"/>
        <v>1359300</v>
      </c>
      <c r="H123" s="15">
        <v>0</v>
      </c>
      <c r="I123" s="15">
        <v>0</v>
      </c>
      <c r="J123" s="40">
        <f t="shared" si="14"/>
        <v>5</v>
      </c>
      <c r="K123" s="103">
        <f t="shared" si="13"/>
        <v>1359300</v>
      </c>
      <c r="L123" s="104"/>
    </row>
    <row r="124" spans="1:13" x14ac:dyDescent="0.2">
      <c r="A124" s="18"/>
      <c r="B124" s="19"/>
      <c r="C124" s="42"/>
      <c r="D124" s="13"/>
      <c r="E124" s="19"/>
      <c r="F124" s="21"/>
      <c r="G124" s="22">
        <f>SUM(G112:G123)</f>
        <v>18918041.733093746</v>
      </c>
      <c r="H124" s="22"/>
      <c r="I124" s="22"/>
      <c r="J124" s="23"/>
      <c r="K124" s="120">
        <f>(SUM(K113:L123))</f>
        <v>18918924.938717246</v>
      </c>
      <c r="L124" s="121"/>
    </row>
    <row r="125" spans="1:13" x14ac:dyDescent="0.2">
      <c r="A125" s="24"/>
      <c r="B125" s="25"/>
      <c r="C125" s="26" t="s">
        <v>52</v>
      </c>
      <c r="D125" s="27"/>
      <c r="E125" s="28"/>
      <c r="F125" s="29"/>
      <c r="G125" s="57">
        <f>+ROUND(G124,2)</f>
        <v>18918041.73</v>
      </c>
      <c r="H125" s="30"/>
      <c r="I125" s="30"/>
      <c r="J125" s="23"/>
      <c r="K125" s="118">
        <f>+K124</f>
        <v>18918924.938717246</v>
      </c>
      <c r="L125" s="119"/>
    </row>
    <row r="126" spans="1:13" x14ac:dyDescent="0.2">
      <c r="A126" s="24"/>
      <c r="B126" s="25"/>
      <c r="C126" s="26" t="s">
        <v>53</v>
      </c>
      <c r="D126" s="27"/>
      <c r="E126" s="28"/>
      <c r="F126" s="30">
        <v>4162820</v>
      </c>
      <c r="G126" s="31">
        <f>+ROUND(G125*0.22,0)</f>
        <v>4161969</v>
      </c>
      <c r="H126" s="31"/>
      <c r="I126" s="31"/>
      <c r="J126" s="23"/>
      <c r="K126" s="99">
        <f>ROUND(K125*0.22,0)</f>
        <v>4162163</v>
      </c>
      <c r="L126" s="100"/>
      <c r="M126" s="56"/>
    </row>
    <row r="127" spans="1:13" x14ac:dyDescent="0.2">
      <c r="A127" s="24"/>
      <c r="B127" s="25"/>
      <c r="C127" s="25" t="s">
        <v>54</v>
      </c>
      <c r="D127" s="25"/>
      <c r="E127" s="25"/>
      <c r="F127" s="30">
        <v>567650</v>
      </c>
      <c r="G127" s="32">
        <f>+ROUND(G125*0.03,0)</f>
        <v>567541</v>
      </c>
      <c r="H127" s="32"/>
      <c r="I127" s="32"/>
      <c r="J127" s="23"/>
      <c r="K127" s="99">
        <f>ROUND(K125*0.03,0)</f>
        <v>567568</v>
      </c>
      <c r="L127" s="100"/>
    </row>
    <row r="128" spans="1:13" x14ac:dyDescent="0.2">
      <c r="A128" s="24"/>
      <c r="B128" s="25"/>
      <c r="C128" s="25" t="s">
        <v>55</v>
      </c>
      <c r="D128" s="25"/>
      <c r="E128" s="25"/>
      <c r="F128" s="30">
        <v>946090</v>
      </c>
      <c r="G128" s="32">
        <f>+ROUND(G125*0.05,0)</f>
        <v>945902</v>
      </c>
      <c r="H128" s="32"/>
      <c r="I128" s="32"/>
      <c r="J128" s="23"/>
      <c r="K128" s="99">
        <f>ROUND(K125*0.05,0)</f>
        <v>945946</v>
      </c>
      <c r="L128" s="100"/>
    </row>
    <row r="129" spans="1:12" ht="15.75" customHeight="1" thickBot="1" x14ac:dyDescent="0.25">
      <c r="A129" s="33"/>
      <c r="B129" s="34"/>
      <c r="C129" s="35" t="s">
        <v>56</v>
      </c>
      <c r="D129" s="34"/>
      <c r="E129" s="34"/>
      <c r="F129" s="34"/>
      <c r="G129" s="36">
        <f>ROUND(G125+F126+F127+F128,0)</f>
        <v>24594602</v>
      </c>
      <c r="H129" s="36"/>
      <c r="I129" s="36"/>
      <c r="J129" s="37"/>
      <c r="K129" s="92">
        <f>ROUND(K125+K126+K127+K128,0)</f>
        <v>24594602</v>
      </c>
      <c r="L129" s="93">
        <f t="shared" ref="L129" si="15">ROUND(L125+K126+K127+K128,0)</f>
        <v>5675677</v>
      </c>
    </row>
    <row r="130" spans="1:12" x14ac:dyDescent="0.2">
      <c r="A130" s="7"/>
      <c r="L130" s="58"/>
    </row>
    <row r="131" spans="1:12" ht="12.75" thickBot="1" x14ac:dyDescent="0.25">
      <c r="A131" s="7"/>
    </row>
    <row r="132" spans="1:12" ht="15" customHeight="1" x14ac:dyDescent="0.2">
      <c r="A132" s="112" t="s">
        <v>15</v>
      </c>
      <c r="B132" s="113"/>
      <c r="C132" s="116" t="s">
        <v>111</v>
      </c>
      <c r="D132" s="116"/>
      <c r="E132" s="116"/>
      <c r="F132" s="116"/>
      <c r="G132" s="116"/>
      <c r="H132" s="116"/>
      <c r="I132" s="116"/>
      <c r="J132" s="116"/>
      <c r="K132" s="116"/>
      <c r="L132" s="116"/>
    </row>
    <row r="133" spans="1:12" ht="39.75" customHeight="1" thickBot="1" x14ac:dyDescent="0.25">
      <c r="A133" s="114"/>
      <c r="B133" s="115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</row>
    <row r="134" spans="1:12" ht="27.75" customHeight="1" x14ac:dyDescent="0.2">
      <c r="A134" s="110" t="s">
        <v>17</v>
      </c>
      <c r="B134" s="111" t="s">
        <v>18</v>
      </c>
      <c r="C134" s="111" t="s">
        <v>15</v>
      </c>
      <c r="D134" s="111" t="s">
        <v>19</v>
      </c>
      <c r="E134" s="111"/>
      <c r="F134" s="111"/>
      <c r="G134" s="111"/>
      <c r="H134" s="64" t="s">
        <v>155</v>
      </c>
      <c r="I134" s="65"/>
      <c r="J134" s="111" t="s">
        <v>20</v>
      </c>
      <c r="K134" s="111"/>
      <c r="L134" s="111"/>
    </row>
    <row r="135" spans="1:12" ht="29.25" customHeight="1" x14ac:dyDescent="0.2">
      <c r="A135" s="110"/>
      <c r="B135" s="111"/>
      <c r="C135" s="111"/>
      <c r="D135" s="38" t="s">
        <v>21</v>
      </c>
      <c r="E135" s="39" t="s">
        <v>22</v>
      </c>
      <c r="F135" s="39" t="s">
        <v>23</v>
      </c>
      <c r="G135" s="38" t="s">
        <v>24</v>
      </c>
      <c r="H135" s="9" t="s">
        <v>156</v>
      </c>
      <c r="I135" s="9" t="s">
        <v>157</v>
      </c>
      <c r="J135" s="39" t="s">
        <v>25</v>
      </c>
      <c r="K135" s="111" t="s">
        <v>26</v>
      </c>
      <c r="L135" s="111"/>
    </row>
    <row r="136" spans="1:12" x14ac:dyDescent="0.2">
      <c r="A136" s="107" t="s">
        <v>27</v>
      </c>
      <c r="B136" s="108"/>
      <c r="C136" s="108"/>
      <c r="D136" s="108"/>
      <c r="E136" s="108"/>
      <c r="F136" s="108"/>
      <c r="G136" s="108"/>
      <c r="H136" s="20"/>
      <c r="I136" s="20"/>
      <c r="J136" s="23"/>
      <c r="K136" s="109"/>
      <c r="L136" s="104"/>
    </row>
    <row r="137" spans="1:12" ht="21.75" customHeight="1" x14ac:dyDescent="0.2">
      <c r="A137" s="12" t="s">
        <v>33</v>
      </c>
      <c r="B137" s="13"/>
      <c r="C137" s="42" t="s">
        <v>112</v>
      </c>
      <c r="D137" s="45" t="s">
        <v>29</v>
      </c>
      <c r="E137" s="15">
        <v>603.88</v>
      </c>
      <c r="F137" s="16">
        <v>85410</v>
      </c>
      <c r="G137" s="16">
        <f>+E137*F137</f>
        <v>51577390.799999997</v>
      </c>
      <c r="H137" s="15">
        <v>0</v>
      </c>
      <c r="I137" s="15">
        <f>+J137-E137</f>
        <v>-104.25999999999999</v>
      </c>
      <c r="J137" s="15">
        <f>+E137-104.26</f>
        <v>499.62</v>
      </c>
      <c r="K137" s="101">
        <f>+J137*F137</f>
        <v>42672544.200000003</v>
      </c>
      <c r="L137" s="102"/>
    </row>
    <row r="138" spans="1:12" ht="21" customHeight="1" x14ac:dyDescent="0.2">
      <c r="A138" s="12">
        <v>18.14</v>
      </c>
      <c r="B138" s="13"/>
      <c r="C138" s="44" t="s">
        <v>89</v>
      </c>
      <c r="D138" s="43" t="s">
        <v>29</v>
      </c>
      <c r="E138" s="15">
        <v>30.193999999999999</v>
      </c>
      <c r="F138" s="16">
        <v>11290</v>
      </c>
      <c r="G138" s="16">
        <f t="shared" ref="G138:G148" si="16">E138*F138</f>
        <v>340890.26</v>
      </c>
      <c r="H138" s="15">
        <v>0</v>
      </c>
      <c r="I138" s="15">
        <v>0</v>
      </c>
      <c r="J138" s="15">
        <v>0</v>
      </c>
      <c r="K138" s="101">
        <f t="shared" ref="K138:K165" si="17">+J138*F138</f>
        <v>0</v>
      </c>
      <c r="L138" s="102"/>
    </row>
    <row r="139" spans="1:12" ht="24" customHeight="1" x14ac:dyDescent="0.2">
      <c r="A139" s="12" t="s">
        <v>41</v>
      </c>
      <c r="B139" s="13"/>
      <c r="C139" s="44" t="s">
        <v>113</v>
      </c>
      <c r="D139" s="43" t="s">
        <v>29</v>
      </c>
      <c r="E139" s="15">
        <v>16</v>
      </c>
      <c r="F139" s="16">
        <v>24770</v>
      </c>
      <c r="G139" s="16">
        <f t="shared" si="16"/>
        <v>396320</v>
      </c>
      <c r="H139" s="15">
        <v>0</v>
      </c>
      <c r="I139" s="15">
        <v>0</v>
      </c>
      <c r="J139" s="15">
        <v>0</v>
      </c>
      <c r="K139" s="101">
        <f t="shared" si="17"/>
        <v>0</v>
      </c>
      <c r="L139" s="102"/>
    </row>
    <row r="140" spans="1:12" ht="19.5" customHeight="1" x14ac:dyDescent="0.2">
      <c r="A140" s="12">
        <v>15.3</v>
      </c>
      <c r="B140" s="13"/>
      <c r="C140" s="44" t="s">
        <v>86</v>
      </c>
      <c r="D140" s="43" t="s">
        <v>29</v>
      </c>
      <c r="E140" s="15">
        <v>15.98</v>
      </c>
      <c r="F140" s="16">
        <v>85050</v>
      </c>
      <c r="G140" s="16">
        <f t="shared" si="16"/>
        <v>1359099</v>
      </c>
      <c r="H140" s="15">
        <v>0</v>
      </c>
      <c r="I140" s="15">
        <v>0</v>
      </c>
      <c r="J140" s="15">
        <v>0</v>
      </c>
      <c r="K140" s="101">
        <f t="shared" si="17"/>
        <v>0</v>
      </c>
      <c r="L140" s="102"/>
    </row>
    <row r="141" spans="1:12" ht="17.25" customHeight="1" x14ac:dyDescent="0.2">
      <c r="A141" s="12" t="s">
        <v>44</v>
      </c>
      <c r="B141" s="13"/>
      <c r="C141" s="44" t="s">
        <v>114</v>
      </c>
      <c r="D141" s="43" t="s">
        <v>39</v>
      </c>
      <c r="E141" s="15">
        <v>1</v>
      </c>
      <c r="F141" s="16">
        <v>41850</v>
      </c>
      <c r="G141" s="16">
        <f t="shared" si="16"/>
        <v>41850</v>
      </c>
      <c r="H141" s="15">
        <v>0</v>
      </c>
      <c r="I141" s="15">
        <v>0</v>
      </c>
      <c r="J141" s="15">
        <v>0</v>
      </c>
      <c r="K141" s="101">
        <f t="shared" si="17"/>
        <v>0</v>
      </c>
      <c r="L141" s="102"/>
    </row>
    <row r="142" spans="1:12" ht="18.75" customHeight="1" x14ac:dyDescent="0.2">
      <c r="A142" s="17">
        <v>10.199999999999999</v>
      </c>
      <c r="B142" s="13"/>
      <c r="C142" s="44" t="s">
        <v>115</v>
      </c>
      <c r="D142" s="43" t="s">
        <v>29</v>
      </c>
      <c r="E142" s="15">
        <v>6.48</v>
      </c>
      <c r="F142" s="16">
        <v>190650</v>
      </c>
      <c r="G142" s="16">
        <f t="shared" si="16"/>
        <v>1235412</v>
      </c>
      <c r="H142" s="15">
        <v>0</v>
      </c>
      <c r="I142" s="15">
        <v>0</v>
      </c>
      <c r="J142" s="15">
        <v>0</v>
      </c>
      <c r="K142" s="101">
        <f t="shared" si="17"/>
        <v>0</v>
      </c>
      <c r="L142" s="102"/>
    </row>
    <row r="143" spans="1:12" ht="21" customHeight="1" x14ac:dyDescent="0.2">
      <c r="A143" s="12">
        <v>10.8</v>
      </c>
      <c r="B143" s="13"/>
      <c r="C143" s="44" t="s">
        <v>116</v>
      </c>
      <c r="D143" s="43" t="s">
        <v>29</v>
      </c>
      <c r="E143" s="15">
        <v>3.4</v>
      </c>
      <c r="F143" s="16">
        <v>167650</v>
      </c>
      <c r="G143" s="16">
        <f t="shared" si="16"/>
        <v>570010</v>
      </c>
      <c r="H143" s="15">
        <v>0</v>
      </c>
      <c r="I143" s="15">
        <v>0</v>
      </c>
      <c r="J143" s="15">
        <v>0</v>
      </c>
      <c r="K143" s="101">
        <f t="shared" si="17"/>
        <v>0</v>
      </c>
      <c r="L143" s="102"/>
    </row>
    <row r="144" spans="1:12" x14ac:dyDescent="0.2">
      <c r="A144" s="12">
        <v>5.6</v>
      </c>
      <c r="B144" s="13"/>
      <c r="C144" s="44" t="s">
        <v>117</v>
      </c>
      <c r="D144" s="43" t="s">
        <v>36</v>
      </c>
      <c r="E144" s="15">
        <v>15.41</v>
      </c>
      <c r="F144" s="16">
        <v>43900</v>
      </c>
      <c r="G144" s="16">
        <f t="shared" si="16"/>
        <v>676499</v>
      </c>
      <c r="H144" s="15">
        <v>0</v>
      </c>
      <c r="I144" s="15">
        <v>0</v>
      </c>
      <c r="J144" s="15">
        <v>0</v>
      </c>
      <c r="K144" s="101">
        <f t="shared" si="17"/>
        <v>0</v>
      </c>
      <c r="L144" s="102"/>
    </row>
    <row r="145" spans="1:12" x14ac:dyDescent="0.2">
      <c r="A145" s="12">
        <v>5.5</v>
      </c>
      <c r="B145" s="13"/>
      <c r="C145" s="44" t="s">
        <v>118</v>
      </c>
      <c r="D145" s="43" t="s">
        <v>36</v>
      </c>
      <c r="E145" s="15">
        <v>1.7</v>
      </c>
      <c r="F145" s="16">
        <v>73100</v>
      </c>
      <c r="G145" s="16">
        <f t="shared" si="16"/>
        <v>124270</v>
      </c>
      <c r="H145" s="15">
        <v>0</v>
      </c>
      <c r="I145" s="15">
        <v>0</v>
      </c>
      <c r="J145" s="15">
        <v>0</v>
      </c>
      <c r="K145" s="101">
        <f t="shared" si="17"/>
        <v>0</v>
      </c>
      <c r="L145" s="102"/>
    </row>
    <row r="146" spans="1:12" ht="17.25" customHeight="1" x14ac:dyDescent="0.2">
      <c r="A146" s="12" t="s">
        <v>46</v>
      </c>
      <c r="B146" s="13"/>
      <c r="C146" s="44" t="s">
        <v>119</v>
      </c>
      <c r="D146" s="43" t="s">
        <v>39</v>
      </c>
      <c r="E146" s="15">
        <v>2</v>
      </c>
      <c r="F146" s="16">
        <v>132010</v>
      </c>
      <c r="G146" s="16">
        <f t="shared" si="16"/>
        <v>264020</v>
      </c>
      <c r="H146" s="15">
        <v>0</v>
      </c>
      <c r="I146" s="15">
        <v>0</v>
      </c>
      <c r="J146" s="15">
        <v>0</v>
      </c>
      <c r="K146" s="101">
        <f t="shared" si="17"/>
        <v>0</v>
      </c>
      <c r="L146" s="102"/>
    </row>
    <row r="147" spans="1:12" ht="18.75" customHeight="1" x14ac:dyDescent="0.2">
      <c r="A147" s="12">
        <v>9.26</v>
      </c>
      <c r="B147" s="13"/>
      <c r="C147" s="44" t="s">
        <v>120</v>
      </c>
      <c r="D147" s="43" t="s">
        <v>29</v>
      </c>
      <c r="E147" s="15">
        <v>7.97</v>
      </c>
      <c r="F147" s="16">
        <v>111670</v>
      </c>
      <c r="G147" s="16">
        <f t="shared" si="16"/>
        <v>890009.9</v>
      </c>
      <c r="H147" s="15">
        <v>0</v>
      </c>
      <c r="I147" s="15">
        <v>0</v>
      </c>
      <c r="J147" s="15">
        <v>0</v>
      </c>
      <c r="K147" s="101">
        <f t="shared" si="17"/>
        <v>0</v>
      </c>
      <c r="L147" s="102"/>
    </row>
    <row r="148" spans="1:12" ht="17.25" customHeight="1" x14ac:dyDescent="0.2">
      <c r="A148" s="12" t="s">
        <v>121</v>
      </c>
      <c r="B148" s="13"/>
      <c r="C148" s="44" t="s">
        <v>122</v>
      </c>
      <c r="D148" s="43" t="s">
        <v>39</v>
      </c>
      <c r="E148" s="15">
        <v>1</v>
      </c>
      <c r="F148" s="16">
        <v>527440</v>
      </c>
      <c r="G148" s="16">
        <f t="shared" si="16"/>
        <v>527440</v>
      </c>
      <c r="H148" s="15">
        <v>0</v>
      </c>
      <c r="I148" s="15">
        <v>0</v>
      </c>
      <c r="J148" s="15">
        <v>0</v>
      </c>
      <c r="K148" s="101">
        <f t="shared" si="17"/>
        <v>0</v>
      </c>
      <c r="L148" s="102"/>
    </row>
    <row r="149" spans="1:12" ht="18.75" customHeight="1" x14ac:dyDescent="0.2">
      <c r="A149" s="12">
        <v>5.13</v>
      </c>
      <c r="B149" s="13"/>
      <c r="C149" s="44" t="s">
        <v>94</v>
      </c>
      <c r="D149" s="43" t="s">
        <v>29</v>
      </c>
      <c r="E149" s="15">
        <v>2.5</v>
      </c>
      <c r="F149" s="16">
        <v>159170</v>
      </c>
      <c r="G149" s="16">
        <f>E149*F149</f>
        <v>397925</v>
      </c>
      <c r="H149" s="15">
        <v>0</v>
      </c>
      <c r="I149" s="15">
        <v>0</v>
      </c>
      <c r="J149" s="15">
        <v>0</v>
      </c>
      <c r="K149" s="101">
        <f t="shared" si="17"/>
        <v>0</v>
      </c>
      <c r="L149" s="102"/>
    </row>
    <row r="150" spans="1:12" ht="18.75" customHeight="1" x14ac:dyDescent="0.2">
      <c r="A150" s="105" t="s">
        <v>95</v>
      </c>
      <c r="B150" s="106"/>
      <c r="C150" s="106"/>
      <c r="D150" s="45"/>
      <c r="E150" s="15"/>
      <c r="F150" s="16"/>
      <c r="G150" s="16"/>
      <c r="H150" s="15"/>
      <c r="I150" s="15"/>
      <c r="J150" s="15"/>
      <c r="K150" s="101"/>
      <c r="L150" s="102"/>
    </row>
    <row r="151" spans="1:12" ht="18.75" customHeight="1" x14ac:dyDescent="0.2">
      <c r="A151" s="17">
        <f>+[2]RIONEGRO!A566</f>
        <v>18.260000000000002</v>
      </c>
      <c r="B151" s="13" t="s">
        <v>123</v>
      </c>
      <c r="C151" s="42" t="s">
        <v>124</v>
      </c>
      <c r="D151" s="45" t="s">
        <v>29</v>
      </c>
      <c r="E151" s="15"/>
      <c r="F151" s="16">
        <v>20320</v>
      </c>
      <c r="G151" s="16">
        <f>+E151*F151</f>
        <v>0</v>
      </c>
      <c r="H151" s="15">
        <v>0</v>
      </c>
      <c r="I151" s="15">
        <v>0</v>
      </c>
      <c r="J151" s="15">
        <v>199.32023769685009</v>
      </c>
      <c r="K151" s="101">
        <f t="shared" si="17"/>
        <v>4050187.2299999939</v>
      </c>
      <c r="L151" s="102"/>
    </row>
    <row r="152" spans="1:12" ht="29.25" customHeight="1" x14ac:dyDescent="0.2">
      <c r="A152" s="12">
        <v>6.5</v>
      </c>
      <c r="B152" s="13" t="s">
        <v>125</v>
      </c>
      <c r="C152" s="42" t="s">
        <v>126</v>
      </c>
      <c r="D152" s="45" t="s">
        <v>29</v>
      </c>
      <c r="E152" s="15"/>
      <c r="F152" s="16">
        <v>13142</v>
      </c>
      <c r="G152" s="16">
        <f t="shared" ref="G152:G165" si="18">+E152*F152</f>
        <v>0</v>
      </c>
      <c r="H152" s="15">
        <v>0</v>
      </c>
      <c r="I152" s="15">
        <v>0</v>
      </c>
      <c r="J152" s="15">
        <v>164.64</v>
      </c>
      <c r="K152" s="101">
        <f t="shared" si="17"/>
        <v>2163698.88</v>
      </c>
      <c r="L152" s="102"/>
    </row>
    <row r="153" spans="1:12" ht="18.75" customHeight="1" x14ac:dyDescent="0.2">
      <c r="A153" s="12">
        <f>+[2]RIONEGRO!A30</f>
        <v>1.21</v>
      </c>
      <c r="B153" s="13" t="s">
        <v>127</v>
      </c>
      <c r="C153" s="42" t="s">
        <v>69</v>
      </c>
      <c r="D153" s="45" t="s">
        <v>29</v>
      </c>
      <c r="E153" s="15"/>
      <c r="F153" s="16">
        <v>66513</v>
      </c>
      <c r="G153" s="16">
        <f t="shared" si="18"/>
        <v>0</v>
      </c>
      <c r="H153" s="15">
        <v>0</v>
      </c>
      <c r="I153" s="15">
        <v>0</v>
      </c>
      <c r="J153" s="15">
        <v>4.5</v>
      </c>
      <c r="K153" s="101">
        <f t="shared" si="17"/>
        <v>299308.5</v>
      </c>
      <c r="L153" s="102"/>
    </row>
    <row r="154" spans="1:12" ht="51" customHeight="1" x14ac:dyDescent="0.2">
      <c r="A154" s="12">
        <f>+[2]RIONEGRO!A515</f>
        <v>16.5</v>
      </c>
      <c r="B154" s="13" t="s">
        <v>128</v>
      </c>
      <c r="C154" s="42" t="s">
        <v>129</v>
      </c>
      <c r="D154" s="45" t="s">
        <v>130</v>
      </c>
      <c r="E154" s="15"/>
      <c r="F154" s="16">
        <v>68434</v>
      </c>
      <c r="G154" s="16">
        <f t="shared" si="18"/>
        <v>0</v>
      </c>
      <c r="H154" s="15">
        <v>0</v>
      </c>
      <c r="I154" s="15">
        <v>0</v>
      </c>
      <c r="J154" s="15">
        <v>0.9</v>
      </c>
      <c r="K154" s="101">
        <f t="shared" si="17"/>
        <v>61590.6</v>
      </c>
      <c r="L154" s="102"/>
    </row>
    <row r="155" spans="1:12" ht="36" customHeight="1" x14ac:dyDescent="0.2">
      <c r="A155" s="17">
        <f>+[2]RIONEGRO!A890</f>
        <v>4.4100000000000197</v>
      </c>
      <c r="B155" s="13" t="s">
        <v>131</v>
      </c>
      <c r="C155" s="42" t="s">
        <v>132</v>
      </c>
      <c r="D155" s="45" t="s">
        <v>29</v>
      </c>
      <c r="E155" s="15"/>
      <c r="F155" s="16">
        <v>12196</v>
      </c>
      <c r="G155" s="16">
        <f t="shared" si="18"/>
        <v>0</v>
      </c>
      <c r="H155" s="15">
        <v>0</v>
      </c>
      <c r="I155" s="15">
        <v>0</v>
      </c>
      <c r="J155" s="15">
        <v>10</v>
      </c>
      <c r="K155" s="101">
        <f t="shared" si="17"/>
        <v>121960</v>
      </c>
      <c r="L155" s="102"/>
    </row>
    <row r="156" spans="1:12" ht="36" customHeight="1" x14ac:dyDescent="0.2">
      <c r="A156" s="17">
        <f>+[2]RIONEGRO!A871</f>
        <v>4.2200000000000104</v>
      </c>
      <c r="B156" s="13" t="s">
        <v>133</v>
      </c>
      <c r="C156" s="42" t="s">
        <v>134</v>
      </c>
      <c r="D156" s="45" t="s">
        <v>130</v>
      </c>
      <c r="E156" s="15"/>
      <c r="F156" s="16">
        <v>202628</v>
      </c>
      <c r="G156" s="16">
        <f t="shared" si="18"/>
        <v>0</v>
      </c>
      <c r="H156" s="15">
        <v>0</v>
      </c>
      <c r="I156" s="15">
        <v>0</v>
      </c>
      <c r="J156" s="15">
        <v>0.6</v>
      </c>
      <c r="K156" s="101">
        <f t="shared" si="17"/>
        <v>121576.79999999999</v>
      </c>
      <c r="L156" s="102"/>
    </row>
    <row r="157" spans="1:12" ht="36" customHeight="1" x14ac:dyDescent="0.2">
      <c r="A157" s="17">
        <v>11.26</v>
      </c>
      <c r="B157" s="13" t="s">
        <v>135</v>
      </c>
      <c r="C157" s="42" t="s">
        <v>136</v>
      </c>
      <c r="D157" s="45" t="s">
        <v>36</v>
      </c>
      <c r="E157" s="15"/>
      <c r="F157" s="16">
        <v>21763</v>
      </c>
      <c r="G157" s="16">
        <f t="shared" si="18"/>
        <v>0</v>
      </c>
      <c r="H157" s="15">
        <v>0</v>
      </c>
      <c r="I157" s="15">
        <v>0</v>
      </c>
      <c r="J157" s="15">
        <v>20</v>
      </c>
      <c r="K157" s="101">
        <f t="shared" si="17"/>
        <v>435260</v>
      </c>
      <c r="L157" s="102"/>
    </row>
    <row r="158" spans="1:12" ht="36" customHeight="1" x14ac:dyDescent="0.2">
      <c r="A158" s="17">
        <f>+[2]RIONEGRO!A447</f>
        <v>13.14</v>
      </c>
      <c r="B158" s="13" t="s">
        <v>137</v>
      </c>
      <c r="C158" s="42" t="str">
        <f>+[2]RIONEGRO!C447</f>
        <v>PLACA BASE CONCRETO 0.15 2500 PSI</v>
      </c>
      <c r="D158" s="45" t="s">
        <v>29</v>
      </c>
      <c r="E158" s="15"/>
      <c r="F158" s="16">
        <v>112695</v>
      </c>
      <c r="G158" s="16">
        <f t="shared" si="18"/>
        <v>0</v>
      </c>
      <c r="H158" s="15">
        <v>0</v>
      </c>
      <c r="I158" s="15">
        <v>0</v>
      </c>
      <c r="J158" s="15">
        <v>2.25</v>
      </c>
      <c r="K158" s="101">
        <f t="shared" si="17"/>
        <v>253563.75</v>
      </c>
      <c r="L158" s="102"/>
    </row>
    <row r="159" spans="1:12" ht="36" customHeight="1" x14ac:dyDescent="0.2">
      <c r="A159" s="17">
        <f>+[2]RIONEGRO!A139</f>
        <v>5.17</v>
      </c>
      <c r="B159" s="13" t="s">
        <v>138</v>
      </c>
      <c r="C159" s="42" t="s">
        <v>139</v>
      </c>
      <c r="D159" s="45" t="s">
        <v>29</v>
      </c>
      <c r="E159" s="15"/>
      <c r="F159" s="16">
        <v>61030</v>
      </c>
      <c r="G159" s="16">
        <f t="shared" si="18"/>
        <v>0</v>
      </c>
      <c r="H159" s="15">
        <v>0</v>
      </c>
      <c r="I159" s="15">
        <v>0</v>
      </c>
      <c r="J159" s="15">
        <v>25</v>
      </c>
      <c r="K159" s="101">
        <f t="shared" si="17"/>
        <v>1525750</v>
      </c>
      <c r="L159" s="102"/>
    </row>
    <row r="160" spans="1:12" ht="36" customHeight="1" x14ac:dyDescent="0.2">
      <c r="A160" s="17">
        <f>+[2]RIONEGRO!A198</f>
        <v>6.17</v>
      </c>
      <c r="B160" s="13" t="s">
        <v>140</v>
      </c>
      <c r="C160" s="42" t="s">
        <v>141</v>
      </c>
      <c r="D160" s="45" t="s">
        <v>29</v>
      </c>
      <c r="E160" s="15"/>
      <c r="F160" s="16">
        <v>26745</v>
      </c>
      <c r="G160" s="16">
        <f t="shared" si="18"/>
        <v>0</v>
      </c>
      <c r="H160" s="15">
        <v>0</v>
      </c>
      <c r="I160" s="15">
        <v>0</v>
      </c>
      <c r="J160" s="15">
        <v>25</v>
      </c>
      <c r="K160" s="101">
        <f t="shared" si="17"/>
        <v>668625</v>
      </c>
      <c r="L160" s="102"/>
    </row>
    <row r="161" spans="1:12" ht="36" customHeight="1" x14ac:dyDescent="0.2">
      <c r="A161" s="17">
        <v>12.9</v>
      </c>
      <c r="B161" s="13" t="s">
        <v>142</v>
      </c>
      <c r="C161" s="42" t="str">
        <f>+[2]RIONEGRO!C408</f>
        <v>SALIDA TOMA DOBLE PVC COMPLETA</v>
      </c>
      <c r="D161" s="45" t="s">
        <v>143</v>
      </c>
      <c r="E161" s="15"/>
      <c r="F161" s="16">
        <v>82840</v>
      </c>
      <c r="G161" s="16">
        <f t="shared" si="18"/>
        <v>0</v>
      </c>
      <c r="H161" s="15">
        <v>0</v>
      </c>
      <c r="I161" s="15">
        <v>0</v>
      </c>
      <c r="J161" s="15">
        <v>8</v>
      </c>
      <c r="K161" s="101">
        <f t="shared" si="17"/>
        <v>662720</v>
      </c>
      <c r="L161" s="102"/>
    </row>
    <row r="162" spans="1:12" ht="36" customHeight="1" x14ac:dyDescent="0.2">
      <c r="A162" s="17">
        <f>+[2]RIONEGRO!A401</f>
        <v>12.2</v>
      </c>
      <c r="B162" s="13" t="s">
        <v>144</v>
      </c>
      <c r="C162" s="42" t="str">
        <f>+[2]RIONEGRO!C401</f>
        <v>SALIDA LÁMPARA TOMA PVC COMPLETA</v>
      </c>
      <c r="D162" s="45" t="s">
        <v>143</v>
      </c>
      <c r="E162" s="15"/>
      <c r="F162" s="16">
        <v>85711</v>
      </c>
      <c r="G162" s="16">
        <f t="shared" si="18"/>
        <v>0</v>
      </c>
      <c r="H162" s="15">
        <v>0</v>
      </c>
      <c r="I162" s="15">
        <v>0</v>
      </c>
      <c r="J162" s="15">
        <v>11</v>
      </c>
      <c r="K162" s="101">
        <f t="shared" si="17"/>
        <v>942821</v>
      </c>
      <c r="L162" s="102"/>
    </row>
    <row r="163" spans="1:12" ht="36" customHeight="1" x14ac:dyDescent="0.2">
      <c r="A163" s="17" t="s">
        <v>33</v>
      </c>
      <c r="B163" s="13" t="s">
        <v>145</v>
      </c>
      <c r="C163" s="42" t="s">
        <v>146</v>
      </c>
      <c r="D163" s="45" t="s">
        <v>143</v>
      </c>
      <c r="E163" s="15"/>
      <c r="F163" s="16">
        <v>49008</v>
      </c>
      <c r="G163" s="16">
        <f t="shared" si="18"/>
        <v>0</v>
      </c>
      <c r="H163" s="15">
        <v>0</v>
      </c>
      <c r="I163" s="15">
        <v>0</v>
      </c>
      <c r="J163" s="15">
        <v>50</v>
      </c>
      <c r="K163" s="101">
        <f t="shared" si="17"/>
        <v>2450400</v>
      </c>
      <c r="L163" s="102"/>
    </row>
    <row r="164" spans="1:12" ht="36" customHeight="1" x14ac:dyDescent="0.2">
      <c r="A164" s="17" t="s">
        <v>147</v>
      </c>
      <c r="B164" s="13" t="s">
        <v>148</v>
      </c>
      <c r="C164" s="42" t="s">
        <v>149</v>
      </c>
      <c r="D164" s="45" t="s">
        <v>36</v>
      </c>
      <c r="E164" s="15"/>
      <c r="F164" s="16">
        <v>2470</v>
      </c>
      <c r="G164" s="16">
        <f t="shared" si="18"/>
        <v>0</v>
      </c>
      <c r="H164" s="15">
        <v>0</v>
      </c>
      <c r="I164" s="15">
        <v>0</v>
      </c>
      <c r="J164" s="15">
        <v>145</v>
      </c>
      <c r="K164" s="101">
        <f t="shared" si="17"/>
        <v>358150</v>
      </c>
      <c r="L164" s="102"/>
    </row>
    <row r="165" spans="1:12" ht="36" customHeight="1" x14ac:dyDescent="0.2">
      <c r="A165" s="17" t="s">
        <v>41</v>
      </c>
      <c r="B165" s="13" t="s">
        <v>150</v>
      </c>
      <c r="C165" s="42" t="str">
        <f>+'[2]APU1 NP-15'!C7</f>
        <v>Canaleta de Superficie , 20x20, con Adhesivo</v>
      </c>
      <c r="D165" s="45" t="s">
        <v>36</v>
      </c>
      <c r="E165" s="15"/>
      <c r="F165" s="16">
        <v>11124</v>
      </c>
      <c r="G165" s="16">
        <f t="shared" si="18"/>
        <v>0</v>
      </c>
      <c r="H165" s="15">
        <v>0</v>
      </c>
      <c r="I165" s="15">
        <v>0</v>
      </c>
      <c r="J165" s="15">
        <v>145</v>
      </c>
      <c r="K165" s="101">
        <f t="shared" si="17"/>
        <v>1612980</v>
      </c>
      <c r="L165" s="102"/>
    </row>
    <row r="166" spans="1:12" x14ac:dyDescent="0.2">
      <c r="A166" s="18"/>
      <c r="B166" s="19"/>
      <c r="C166" s="20" t="s">
        <v>51</v>
      </c>
      <c r="D166" s="13"/>
      <c r="E166" s="19"/>
      <c r="F166" s="21"/>
      <c r="G166" s="22">
        <f>+SUM(G137:G165)</f>
        <v>58401135.959999993</v>
      </c>
      <c r="H166" s="22"/>
      <c r="I166" s="22"/>
      <c r="J166" s="15"/>
      <c r="K166" s="103">
        <f>SUM(K137:L165)</f>
        <v>58401135.960000001</v>
      </c>
      <c r="L166" s="104"/>
    </row>
    <row r="167" spans="1:12" x14ac:dyDescent="0.2">
      <c r="A167" s="24"/>
      <c r="B167" s="25"/>
      <c r="C167" s="26" t="s">
        <v>52</v>
      </c>
      <c r="D167" s="27"/>
      <c r="E167" s="28"/>
      <c r="F167" s="29"/>
      <c r="G167" s="30">
        <f>+G166</f>
        <v>58401135.959999993</v>
      </c>
      <c r="H167" s="30"/>
      <c r="I167" s="30"/>
      <c r="J167" s="23"/>
      <c r="K167" s="99">
        <f>+K166</f>
        <v>58401135.960000001</v>
      </c>
      <c r="L167" s="100"/>
    </row>
    <row r="168" spans="1:12" x14ac:dyDescent="0.2">
      <c r="A168" s="24"/>
      <c r="B168" s="25"/>
      <c r="C168" s="26" t="s">
        <v>53</v>
      </c>
      <c r="D168" s="27"/>
      <c r="E168" s="28"/>
      <c r="F168" s="30">
        <f>ROUND(G167*0.22,0)</f>
        <v>12848250</v>
      </c>
      <c r="G168" s="31"/>
      <c r="H168" s="31"/>
      <c r="I168" s="31"/>
      <c r="J168" s="23"/>
      <c r="K168" s="99">
        <f>ROUND(K167*0.22,0)</f>
        <v>12848250</v>
      </c>
      <c r="L168" s="100"/>
    </row>
    <row r="169" spans="1:12" x14ac:dyDescent="0.2">
      <c r="A169" s="24"/>
      <c r="B169" s="25"/>
      <c r="C169" s="25" t="s">
        <v>54</v>
      </c>
      <c r="D169" s="25"/>
      <c r="E169" s="25"/>
      <c r="F169" s="30">
        <f>ROUND(G167*0.03,0)</f>
        <v>1752034</v>
      </c>
      <c r="G169" s="32"/>
      <c r="H169" s="32"/>
      <c r="I169" s="32"/>
      <c r="J169" s="23"/>
      <c r="K169" s="99">
        <f>ROUND(K167*0.03,0)</f>
        <v>1752034</v>
      </c>
      <c r="L169" s="100"/>
    </row>
    <row r="170" spans="1:12" x14ac:dyDescent="0.2">
      <c r="A170" s="24"/>
      <c r="B170" s="25"/>
      <c r="C170" s="25" t="s">
        <v>55</v>
      </c>
      <c r="D170" s="25"/>
      <c r="E170" s="25"/>
      <c r="F170" s="30">
        <f>ROUND(G167*0.05,0)</f>
        <v>2920057</v>
      </c>
      <c r="G170" s="32"/>
      <c r="H170" s="32"/>
      <c r="I170" s="32"/>
      <c r="J170" s="23"/>
      <c r="K170" s="99">
        <f>ROUND(K167*0.05,0)</f>
        <v>2920057</v>
      </c>
      <c r="L170" s="100"/>
    </row>
    <row r="171" spans="1:12" ht="15.75" customHeight="1" thickBot="1" x14ac:dyDescent="0.25">
      <c r="A171" s="33"/>
      <c r="B171" s="34"/>
      <c r="C171" s="35" t="s">
        <v>56</v>
      </c>
      <c r="D171" s="34"/>
      <c r="E171" s="34"/>
      <c r="F171" s="34"/>
      <c r="G171" s="36">
        <f>ROUND(G167+F168+F169+F170,0)</f>
        <v>75921477</v>
      </c>
      <c r="H171" s="36"/>
      <c r="I171" s="36"/>
      <c r="J171" s="37"/>
      <c r="K171" s="92">
        <f>ROUND(K167+K168+K169+K170,0)</f>
        <v>75921477</v>
      </c>
      <c r="L171" s="93"/>
    </row>
    <row r="173" spans="1:12" ht="12.75" thickBot="1" x14ac:dyDescent="0.25"/>
    <row r="174" spans="1:12" ht="15.75" customHeight="1" thickBot="1" x14ac:dyDescent="0.25">
      <c r="A174" s="94" t="s">
        <v>26</v>
      </c>
      <c r="B174" s="95"/>
      <c r="C174" s="95"/>
      <c r="D174" s="95"/>
      <c r="E174" s="95"/>
      <c r="F174" s="96"/>
      <c r="G174" s="51">
        <f>+G129+G103+G65+G34+G171</f>
        <v>237788609</v>
      </c>
      <c r="H174" s="55"/>
      <c r="I174" s="55"/>
      <c r="K174" s="97">
        <f>+K171+K129+K103+K65+K34</f>
        <v>237788609</v>
      </c>
      <c r="L174" s="98"/>
    </row>
    <row r="175" spans="1:12" ht="15.75" customHeight="1" x14ac:dyDescent="0.2">
      <c r="A175" s="52"/>
      <c r="B175" s="52"/>
      <c r="C175" s="52"/>
      <c r="D175" s="52"/>
      <c r="E175" s="52"/>
      <c r="F175" s="52"/>
      <c r="G175" s="53"/>
      <c r="H175" s="53"/>
      <c r="I175" s="53"/>
      <c r="K175" s="53"/>
      <c r="L175" s="53"/>
    </row>
    <row r="176" spans="1:12" ht="15.75" customHeight="1" x14ac:dyDescent="0.2">
      <c r="A176" s="52"/>
      <c r="B176" s="52"/>
      <c r="C176" s="52"/>
      <c r="D176" s="52"/>
      <c r="E176" s="52"/>
      <c r="F176" s="52"/>
      <c r="G176" s="53"/>
      <c r="H176" s="53"/>
      <c r="I176" s="53"/>
      <c r="K176" s="53"/>
      <c r="L176" s="53"/>
    </row>
    <row r="179" spans="3:12" x14ac:dyDescent="0.2">
      <c r="C179" s="52" t="s">
        <v>151</v>
      </c>
      <c r="G179" s="8" t="s">
        <v>152</v>
      </c>
    </row>
    <row r="180" spans="3:12" x14ac:dyDescent="0.2">
      <c r="C180" s="52" t="s">
        <v>153</v>
      </c>
      <c r="L180" s="48"/>
    </row>
    <row r="181" spans="3:12" x14ac:dyDescent="0.2">
      <c r="L181" s="54"/>
    </row>
  </sheetData>
  <mergeCells count="207">
    <mergeCell ref="O2:P2"/>
    <mergeCell ref="Q2:R2"/>
    <mergeCell ref="A3:B3"/>
    <mergeCell ref="C3:F3"/>
    <mergeCell ref="J3:L3"/>
    <mergeCell ref="A1:C1"/>
    <mergeCell ref="D1:E1"/>
    <mergeCell ref="A2:B2"/>
    <mergeCell ref="D2:E2"/>
    <mergeCell ref="K12:L12"/>
    <mergeCell ref="A13:G13"/>
    <mergeCell ref="K13:L13"/>
    <mergeCell ref="K14:L14"/>
    <mergeCell ref="Q4:R4"/>
    <mergeCell ref="A9:B10"/>
    <mergeCell ref="A11:A12"/>
    <mergeCell ref="B11:B12"/>
    <mergeCell ref="C11:C12"/>
    <mergeCell ref="D11:G11"/>
    <mergeCell ref="J11:L11"/>
    <mergeCell ref="A4:B4"/>
    <mergeCell ref="C4:F4"/>
    <mergeCell ref="J4:L4"/>
    <mergeCell ref="M4:N4"/>
    <mergeCell ref="O4:P4"/>
    <mergeCell ref="K21:L21"/>
    <mergeCell ref="K22:L22"/>
    <mergeCell ref="K23:L23"/>
    <mergeCell ref="K18:L18"/>
    <mergeCell ref="K19:L19"/>
    <mergeCell ref="K20:L20"/>
    <mergeCell ref="K15:L15"/>
    <mergeCell ref="K16:L16"/>
    <mergeCell ref="K17:L17"/>
    <mergeCell ref="K30:L30"/>
    <mergeCell ref="K31:L31"/>
    <mergeCell ref="K32:L32"/>
    <mergeCell ref="K27:L27"/>
    <mergeCell ref="K28:L28"/>
    <mergeCell ref="K29:L29"/>
    <mergeCell ref="K24:L24"/>
    <mergeCell ref="K25:L25"/>
    <mergeCell ref="K26:L26"/>
    <mergeCell ref="A37:B38"/>
    <mergeCell ref="C37:L38"/>
    <mergeCell ref="A39:A40"/>
    <mergeCell ref="B39:B40"/>
    <mergeCell ref="C39:C40"/>
    <mergeCell ref="D39:G39"/>
    <mergeCell ref="J39:L39"/>
    <mergeCell ref="K40:L40"/>
    <mergeCell ref="K33:L33"/>
    <mergeCell ref="K34:L34"/>
    <mergeCell ref="K35:L35"/>
    <mergeCell ref="K36:L36"/>
    <mergeCell ref="K46:L46"/>
    <mergeCell ref="K47:L47"/>
    <mergeCell ref="K48:L48"/>
    <mergeCell ref="K43:L43"/>
    <mergeCell ref="K44:L44"/>
    <mergeCell ref="K45:L45"/>
    <mergeCell ref="A41:C41"/>
    <mergeCell ref="D41:G41"/>
    <mergeCell ref="K41:L41"/>
    <mergeCell ref="K42:L42"/>
    <mergeCell ref="K55:L55"/>
    <mergeCell ref="K56:L56"/>
    <mergeCell ref="K57:L57"/>
    <mergeCell ref="K52:L52"/>
    <mergeCell ref="K53:L53"/>
    <mergeCell ref="K54:L54"/>
    <mergeCell ref="K49:L49"/>
    <mergeCell ref="K50:L50"/>
    <mergeCell ref="K51:L51"/>
    <mergeCell ref="K64:L64"/>
    <mergeCell ref="K65:L65"/>
    <mergeCell ref="K66:L66"/>
    <mergeCell ref="A69:B70"/>
    <mergeCell ref="C69:L70"/>
    <mergeCell ref="K61:L61"/>
    <mergeCell ref="K62:L62"/>
    <mergeCell ref="K63:L63"/>
    <mergeCell ref="K58:L58"/>
    <mergeCell ref="K59:L59"/>
    <mergeCell ref="K60:L60"/>
    <mergeCell ref="A73:C73"/>
    <mergeCell ref="D73:G73"/>
    <mergeCell ref="K73:L73"/>
    <mergeCell ref="K81:L81"/>
    <mergeCell ref="A71:A72"/>
    <mergeCell ref="B71:B72"/>
    <mergeCell ref="C71:C72"/>
    <mergeCell ref="D71:G71"/>
    <mergeCell ref="J71:L71"/>
    <mergeCell ref="K72:L72"/>
    <mergeCell ref="H71:I71"/>
    <mergeCell ref="K88:L88"/>
    <mergeCell ref="K89:L89"/>
    <mergeCell ref="K90:L90"/>
    <mergeCell ref="K85:L85"/>
    <mergeCell ref="K86:L86"/>
    <mergeCell ref="K87:L87"/>
    <mergeCell ref="K82:L82"/>
    <mergeCell ref="K83:L83"/>
    <mergeCell ref="K84:L84"/>
    <mergeCell ref="K97:L97"/>
    <mergeCell ref="K98:L98"/>
    <mergeCell ref="K99:L99"/>
    <mergeCell ref="A94:C94"/>
    <mergeCell ref="K94:L94"/>
    <mergeCell ref="K95:L95"/>
    <mergeCell ref="K96:L96"/>
    <mergeCell ref="K91:L91"/>
    <mergeCell ref="K92:L92"/>
    <mergeCell ref="K93:L93"/>
    <mergeCell ref="K103:L103"/>
    <mergeCell ref="A107:B108"/>
    <mergeCell ref="C107:L108"/>
    <mergeCell ref="A109:A110"/>
    <mergeCell ref="B109:B110"/>
    <mergeCell ref="C109:C110"/>
    <mergeCell ref="D109:G109"/>
    <mergeCell ref="J109:L109"/>
    <mergeCell ref="K100:L100"/>
    <mergeCell ref="K101:L101"/>
    <mergeCell ref="K102:L102"/>
    <mergeCell ref="K116:L116"/>
    <mergeCell ref="K117:L117"/>
    <mergeCell ref="K118:L118"/>
    <mergeCell ref="K113:L113"/>
    <mergeCell ref="K114:L114"/>
    <mergeCell ref="K115:L115"/>
    <mergeCell ref="K110:L110"/>
    <mergeCell ref="A111:C111"/>
    <mergeCell ref="D111:G111"/>
    <mergeCell ref="K111:L111"/>
    <mergeCell ref="A136:C136"/>
    <mergeCell ref="D136:G136"/>
    <mergeCell ref="K136:L136"/>
    <mergeCell ref="K137:L137"/>
    <mergeCell ref="A134:A135"/>
    <mergeCell ref="B134:B135"/>
    <mergeCell ref="C134:C135"/>
    <mergeCell ref="D134:G134"/>
    <mergeCell ref="J134:L134"/>
    <mergeCell ref="K135:L135"/>
    <mergeCell ref="K144:L144"/>
    <mergeCell ref="K145:L145"/>
    <mergeCell ref="K146:L146"/>
    <mergeCell ref="K141:L141"/>
    <mergeCell ref="K142:L142"/>
    <mergeCell ref="K143:L143"/>
    <mergeCell ref="K138:L138"/>
    <mergeCell ref="K139:L139"/>
    <mergeCell ref="K140:L140"/>
    <mergeCell ref="K153:L153"/>
    <mergeCell ref="K154:L154"/>
    <mergeCell ref="K155:L155"/>
    <mergeCell ref="A150:C150"/>
    <mergeCell ref="K150:L150"/>
    <mergeCell ref="K151:L151"/>
    <mergeCell ref="K152:L152"/>
    <mergeCell ref="K147:L147"/>
    <mergeCell ref="K148:L148"/>
    <mergeCell ref="K149:L149"/>
    <mergeCell ref="K162:L162"/>
    <mergeCell ref="K163:L163"/>
    <mergeCell ref="K164:L164"/>
    <mergeCell ref="K159:L159"/>
    <mergeCell ref="K160:L160"/>
    <mergeCell ref="K161:L161"/>
    <mergeCell ref="K156:L156"/>
    <mergeCell ref="K157:L157"/>
    <mergeCell ref="K158:L158"/>
    <mergeCell ref="K171:L171"/>
    <mergeCell ref="A174:F174"/>
    <mergeCell ref="K174:L174"/>
    <mergeCell ref="K168:L168"/>
    <mergeCell ref="K169:L169"/>
    <mergeCell ref="K170:L170"/>
    <mergeCell ref="K165:L165"/>
    <mergeCell ref="K166:L166"/>
    <mergeCell ref="K167:L167"/>
    <mergeCell ref="H109:I109"/>
    <mergeCell ref="H134:I134"/>
    <mergeCell ref="I1:L1"/>
    <mergeCell ref="G2:L2"/>
    <mergeCell ref="A5:L7"/>
    <mergeCell ref="C9:L10"/>
    <mergeCell ref="H11:I11"/>
    <mergeCell ref="G1:H1"/>
    <mergeCell ref="G3:I3"/>
    <mergeCell ref="G4:I4"/>
    <mergeCell ref="H39:I39"/>
    <mergeCell ref="K128:L128"/>
    <mergeCell ref="K129:L129"/>
    <mergeCell ref="A132:B133"/>
    <mergeCell ref="C132:L133"/>
    <mergeCell ref="K125:L125"/>
    <mergeCell ref="K126:L126"/>
    <mergeCell ref="K127:L127"/>
    <mergeCell ref="K122:L122"/>
    <mergeCell ref="K123:L123"/>
    <mergeCell ref="K124:L124"/>
    <mergeCell ref="K119:L119"/>
    <mergeCell ref="K120:L120"/>
    <mergeCell ref="K121:L121"/>
  </mergeCells>
  <pageMargins left="0.7" right="0.7" top="0.75" bottom="0.75" header="0.3" footer="0.3"/>
  <pageSetup paperSize="9" scale="48" orientation="portrait" r:id="rId1"/>
  <rowBreaks count="1" manualBreakCount="1">
    <brk id="104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BALANCE CONTRATO FINAL</vt:lpstr>
      <vt:lpstr>'BALANCE CONTRATO FINAL'!Área_de_impresión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Yesid Lopez</cp:lastModifiedBy>
  <dcterms:created xsi:type="dcterms:W3CDTF">2024-12-12T16:10:16Z</dcterms:created>
  <dcterms:modified xsi:type="dcterms:W3CDTF">2024-12-19T01:51:01Z</dcterms:modified>
</cp:coreProperties>
</file>