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defaultThemeVersion="124226"/>
  <mc:AlternateContent xmlns:mc="http://schemas.openxmlformats.org/markup-compatibility/2006">
    <mc:Choice Requires="x15">
      <x15ac:absPath xmlns:x15ac="http://schemas.microsoft.com/office/spreadsheetml/2010/11/ac" url="https://d.docs.live.net/aa43510a1f25f7ab/Email attachments/Documentos/PROCESO PARQUES CMA-001/"/>
    </mc:Choice>
  </mc:AlternateContent>
  <bookViews>
    <workbookView xWindow="0" yWindow="0" windowWidth="20490" windowHeight="7020"/>
  </bookViews>
  <sheets>
    <sheet name="FDLS-CMA-001-2024 1 al 19" sheetId="13" r:id="rId1"/>
    <sheet name="Consolidado 1 a 19" sheetId="7" r:id="rId2"/>
    <sheet name="FDLS-LP-006-2024 1 al 12 (2)" sheetId="12" state="hidden" r:id="rId3"/>
    <sheet name="Hoja1" sheetId="11" state="hidden" r:id="rId4"/>
  </sheets>
  <definedNames>
    <definedName name="_xlnm._FilterDatabase" localSheetId="1" hidden="1">'Consolidado 1 a 19'!$A$13:$K$32</definedName>
    <definedName name="_xlnm.Print_Area" localSheetId="1">'Consolidado 1 a 19'!$A$1:$K$45</definedName>
    <definedName name="_xlnm.Print_Area" localSheetId="0">'FDLS-CMA-001-2024 1 al 19'!$B$2:$AW$57</definedName>
    <definedName name="_xlnm.Print_Area" localSheetId="2">'FDLS-LP-006-2024 1 al 12 (2)'!$B$2:$AN$57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32" i="7" l="1"/>
  <c r="AW9" i="13"/>
  <c r="AT71" i="13"/>
  <c r="AT72" i="13" s="1"/>
  <c r="AT67" i="13"/>
  <c r="AT10" i="13" s="1"/>
  <c r="AT66" i="13"/>
  <c r="AT41" i="13"/>
  <c r="AT40" i="13"/>
  <c r="AT39" i="13"/>
  <c r="AT38" i="13"/>
  <c r="AT35" i="13"/>
  <c r="AT34" i="13" s="1"/>
  <c r="AT33" i="13"/>
  <c r="AT32" i="13" s="1"/>
  <c r="AT31" i="13"/>
  <c r="AT30" i="13" s="1"/>
  <c r="AT29" i="13"/>
  <c r="AT28" i="13" s="1"/>
  <c r="AT23" i="13"/>
  <c r="AT22" i="13"/>
  <c r="AT21" i="13"/>
  <c r="AT18" i="13"/>
  <c r="AT11" i="13"/>
  <c r="AT9" i="13"/>
  <c r="AS28" i="13"/>
  <c r="AS9" i="13"/>
  <c r="AS67" i="13"/>
  <c r="AS71" i="13"/>
  <c r="AQ71" i="13"/>
  <c r="AQ72" i="13" s="1"/>
  <c r="AR67" i="13"/>
  <c r="AQ67" i="13"/>
  <c r="AS66" i="13"/>
  <c r="AR66" i="13"/>
  <c r="AQ66" i="13"/>
  <c r="AS35" i="13"/>
  <c r="AR23" i="13"/>
  <c r="AQ23" i="13"/>
  <c r="AR22" i="13"/>
  <c r="AQ22" i="13"/>
  <c r="AR21" i="13"/>
  <c r="AQ21" i="13"/>
  <c r="AS20" i="13"/>
  <c r="AS19" i="13"/>
  <c r="AS33" i="13" s="1"/>
  <c r="AS32" i="13" s="1"/>
  <c r="AR18" i="13"/>
  <c r="AQ18" i="13"/>
  <c r="AS17" i="13"/>
  <c r="AS16" i="13"/>
  <c r="AS15" i="13"/>
  <c r="AS14" i="13"/>
  <c r="AS13" i="13"/>
  <c r="AS12" i="13"/>
  <c r="AS23" i="13" s="1"/>
  <c r="AS34" i="13" s="1"/>
  <c r="AS11" i="13"/>
  <c r="AQ11" i="13"/>
  <c r="AS10" i="13"/>
  <c r="AR10" i="13"/>
  <c r="AQ10" i="13"/>
  <c r="AP72" i="13"/>
  <c r="AP71" i="13"/>
  <c r="AP67" i="13"/>
  <c r="AP66" i="13"/>
  <c r="AP41" i="13"/>
  <c r="AP40" i="13" s="1"/>
  <c r="AP39" i="13"/>
  <c r="AP38" i="13" s="1"/>
  <c r="AP35" i="13"/>
  <c r="AP34" i="13" s="1"/>
  <c r="AP33" i="13"/>
  <c r="AP32" i="13" s="1"/>
  <c r="AP31" i="13"/>
  <c r="AP30" i="13" s="1"/>
  <c r="AP29" i="13"/>
  <c r="AP28" i="13" s="1"/>
  <c r="AP23" i="13"/>
  <c r="AP22" i="13"/>
  <c r="AP21" i="13"/>
  <c r="AP18" i="13"/>
  <c r="AP11" i="13"/>
  <c r="AP10" i="13"/>
  <c r="AP9" i="13"/>
  <c r="AO71" i="13"/>
  <c r="AO72" i="13" s="1"/>
  <c r="AO67" i="13"/>
  <c r="AO10" i="13" s="1"/>
  <c r="AO66" i="13"/>
  <c r="AO41" i="13"/>
  <c r="AO40" i="13" s="1"/>
  <c r="AO39" i="13"/>
  <c r="AO38" i="13"/>
  <c r="AO35" i="13"/>
  <c r="AO34" i="13" s="1"/>
  <c r="AO33" i="13"/>
  <c r="AO32" i="13" s="1"/>
  <c r="AO31" i="13"/>
  <c r="AO30" i="13"/>
  <c r="AO29" i="13"/>
  <c r="AO28" i="13" s="1"/>
  <c r="AO23" i="13"/>
  <c r="AO22" i="13"/>
  <c r="AO21" i="13"/>
  <c r="AO18" i="13"/>
  <c r="AO11" i="13"/>
  <c r="AO9" i="13"/>
  <c r="AN71" i="13"/>
  <c r="AM71" i="13"/>
  <c r="AM72" i="13" s="1"/>
  <c r="AM11" i="13" s="1"/>
  <c r="AL71" i="13"/>
  <c r="AL72" i="13" s="1"/>
  <c r="AL11" i="13" s="1"/>
  <c r="AN67" i="13"/>
  <c r="AM67" i="13"/>
  <c r="AL67" i="13"/>
  <c r="AN66" i="13"/>
  <c r="AM66" i="13"/>
  <c r="AL66" i="13"/>
  <c r="AN35" i="13"/>
  <c r="AN34" i="13" s="1"/>
  <c r="AN23" i="13"/>
  <c r="AM23" i="13"/>
  <c r="AL23" i="13"/>
  <c r="AM22" i="13"/>
  <c r="AL22" i="13"/>
  <c r="AM21" i="13"/>
  <c r="AL21" i="13"/>
  <c r="AN20" i="13"/>
  <c r="AN19" i="13"/>
  <c r="AM18" i="13"/>
  <c r="AL18" i="13"/>
  <c r="AN17" i="13"/>
  <c r="AN16" i="13"/>
  <c r="AN15" i="13"/>
  <c r="AN14" i="13"/>
  <c r="AN13" i="13"/>
  <c r="AN29" i="13" s="1"/>
  <c r="AN28" i="13" s="1"/>
  <c r="AN12" i="13"/>
  <c r="AN11" i="13"/>
  <c r="AM10" i="13"/>
  <c r="AL10" i="13"/>
  <c r="AN9" i="13"/>
  <c r="J26" i="7"/>
  <c r="AJ72" i="13"/>
  <c r="AJ11" i="13" s="1"/>
  <c r="AK71" i="13"/>
  <c r="AJ71" i="13"/>
  <c r="AI71" i="13"/>
  <c r="AI72" i="13" s="1"/>
  <c r="AI11" i="13" s="1"/>
  <c r="AK67" i="13"/>
  <c r="AJ67" i="13"/>
  <c r="AI67" i="13"/>
  <c r="AK66" i="13"/>
  <c r="AJ66" i="13"/>
  <c r="AI66" i="13"/>
  <c r="AK35" i="13"/>
  <c r="AJ23" i="13"/>
  <c r="AI23" i="13"/>
  <c r="AJ22" i="13"/>
  <c r="AI22" i="13"/>
  <c r="AJ21" i="13"/>
  <c r="AI21" i="13"/>
  <c r="AK20" i="13"/>
  <c r="AK19" i="13"/>
  <c r="AJ18" i="13"/>
  <c r="AI18" i="13"/>
  <c r="AK17" i="13"/>
  <c r="AK16" i="13"/>
  <c r="AK15" i="13"/>
  <c r="AK14" i="13"/>
  <c r="AK13" i="13"/>
  <c r="AK12" i="13"/>
  <c r="AK23" i="13" s="1"/>
  <c r="AK11" i="13"/>
  <c r="AJ10" i="13"/>
  <c r="AI10" i="13"/>
  <c r="AK9" i="13"/>
  <c r="AH71" i="13"/>
  <c r="AG71" i="13"/>
  <c r="AG72" i="13" s="1"/>
  <c r="AG11" i="13" s="1"/>
  <c r="AF71" i="13"/>
  <c r="AF72" i="13" s="1"/>
  <c r="AF11" i="13" s="1"/>
  <c r="AH67" i="13"/>
  <c r="AG67" i="13"/>
  <c r="AF67" i="13"/>
  <c r="AH66" i="13"/>
  <c r="AG66" i="13"/>
  <c r="AF66" i="13"/>
  <c r="AH35" i="13"/>
  <c r="AH34" i="13"/>
  <c r="AH23" i="13"/>
  <c r="AG23" i="13"/>
  <c r="AF23" i="13"/>
  <c r="AG22" i="13"/>
  <c r="AF22" i="13"/>
  <c r="AG21" i="13"/>
  <c r="AF21" i="13"/>
  <c r="AH20" i="13"/>
  <c r="AH19" i="13"/>
  <c r="AG18" i="13"/>
  <c r="AF18" i="13"/>
  <c r="AH17" i="13"/>
  <c r="AH39" i="13" s="1"/>
  <c r="AH38" i="13" s="1"/>
  <c r="AH16" i="13"/>
  <c r="AH15" i="13"/>
  <c r="AH14" i="13"/>
  <c r="AH13" i="13"/>
  <c r="AH12" i="13"/>
  <c r="AH11" i="13"/>
  <c r="AG10" i="13"/>
  <c r="AF10" i="13"/>
  <c r="AH9" i="13"/>
  <c r="AE67" i="13"/>
  <c r="AE9" i="13"/>
  <c r="AC21" i="13"/>
  <c r="AD21" i="13"/>
  <c r="AB71" i="13"/>
  <c r="AB67" i="13"/>
  <c r="AA67" i="13"/>
  <c r="Z67" i="13"/>
  <c r="AB66" i="13"/>
  <c r="AA66" i="13"/>
  <c r="Z66" i="13"/>
  <c r="AB35" i="13"/>
  <c r="AB34" i="13"/>
  <c r="AB23" i="13"/>
  <c r="AA23" i="13"/>
  <c r="Z23" i="13"/>
  <c r="AA22" i="13"/>
  <c r="Z22" i="13"/>
  <c r="AA21" i="13"/>
  <c r="Z21" i="13"/>
  <c r="AB20" i="13"/>
  <c r="AB19" i="13"/>
  <c r="AB33" i="13" s="1"/>
  <c r="AB32" i="13" s="1"/>
  <c r="AA18" i="13"/>
  <c r="Z18" i="13"/>
  <c r="AB17" i="13"/>
  <c r="AB16" i="13"/>
  <c r="AB15" i="13"/>
  <c r="AB14" i="13"/>
  <c r="AB13" i="13"/>
  <c r="AB12" i="13"/>
  <c r="AB11" i="13"/>
  <c r="AA10" i="13"/>
  <c r="Z10" i="13"/>
  <c r="AB9" i="13"/>
  <c r="T21" i="13"/>
  <c r="U21" i="13"/>
  <c r="T71" i="13"/>
  <c r="T72" i="13" s="1"/>
  <c r="U67" i="13"/>
  <c r="T67" i="13"/>
  <c r="U66" i="13"/>
  <c r="T66" i="13"/>
  <c r="V35" i="13"/>
  <c r="U23" i="13"/>
  <c r="T23" i="13"/>
  <c r="U22" i="13"/>
  <c r="T22" i="13"/>
  <c r="V20" i="13"/>
  <c r="V19" i="13"/>
  <c r="U18" i="13"/>
  <c r="T18" i="13"/>
  <c r="V17" i="13"/>
  <c r="V16" i="13"/>
  <c r="V15" i="13"/>
  <c r="V14" i="13"/>
  <c r="V13" i="13"/>
  <c r="V12" i="13"/>
  <c r="V23" i="13" s="1"/>
  <c r="V11" i="13"/>
  <c r="U11" i="13"/>
  <c r="T11" i="13"/>
  <c r="U10" i="13"/>
  <c r="T10" i="13"/>
  <c r="Q71" i="13"/>
  <c r="S13" i="13"/>
  <c r="J19" i="7"/>
  <c r="O71" i="13"/>
  <c r="O72" i="13" s="1"/>
  <c r="O11" i="13" s="1"/>
  <c r="N71" i="13"/>
  <c r="N72" i="13" s="1"/>
  <c r="N11" i="13" s="1"/>
  <c r="O66" i="13"/>
  <c r="N66" i="13"/>
  <c r="P35" i="13"/>
  <c r="O23" i="13"/>
  <c r="N23" i="13"/>
  <c r="O22" i="13"/>
  <c r="N22" i="13"/>
  <c r="O21" i="13"/>
  <c r="N21" i="13"/>
  <c r="P20" i="13"/>
  <c r="P19" i="13"/>
  <c r="O18" i="13"/>
  <c r="N18" i="13"/>
  <c r="P17" i="13"/>
  <c r="P16" i="13"/>
  <c r="P15" i="13"/>
  <c r="P14" i="13"/>
  <c r="P13" i="13"/>
  <c r="P12" i="13"/>
  <c r="P23" i="13" s="1"/>
  <c r="P34" i="13" s="1"/>
  <c r="P11" i="13"/>
  <c r="P10" i="13"/>
  <c r="O10" i="13"/>
  <c r="N10" i="13"/>
  <c r="J71" i="13"/>
  <c r="J72" i="13" s="1"/>
  <c r="J66" i="13"/>
  <c r="J41" i="13"/>
  <c r="J40" i="13" s="1"/>
  <c r="J39" i="13"/>
  <c r="J38" i="13"/>
  <c r="J35" i="13"/>
  <c r="J33" i="13"/>
  <c r="J32" i="13" s="1"/>
  <c r="J31" i="13"/>
  <c r="J30" i="13" s="1"/>
  <c r="J29" i="13"/>
  <c r="J28" i="13" s="1"/>
  <c r="J23" i="13"/>
  <c r="J22" i="13"/>
  <c r="J21" i="13"/>
  <c r="J18" i="13"/>
  <c r="J11" i="13"/>
  <c r="I71" i="13"/>
  <c r="I72" i="13" s="1"/>
  <c r="I66" i="13"/>
  <c r="I41" i="13"/>
  <c r="I40" i="13" s="1"/>
  <c r="I39" i="13"/>
  <c r="I38" i="13" s="1"/>
  <c r="I35" i="13"/>
  <c r="I33" i="13"/>
  <c r="I32" i="13" s="1"/>
  <c r="I31" i="13"/>
  <c r="I30" i="13" s="1"/>
  <c r="I29" i="13"/>
  <c r="I28" i="13" s="1"/>
  <c r="I23" i="13"/>
  <c r="I22" i="13"/>
  <c r="I21" i="13"/>
  <c r="I18" i="13"/>
  <c r="I11" i="13"/>
  <c r="AT42" i="13" l="1"/>
  <c r="AS39" i="13"/>
  <c r="AS38" i="13" s="1"/>
  <c r="AS29" i="13"/>
  <c r="AS18" i="13"/>
  <c r="AS31" i="13"/>
  <c r="AS30" i="13" s="1"/>
  <c r="AS22" i="13"/>
  <c r="AS41" i="13"/>
  <c r="AS40" i="13" s="1"/>
  <c r="AR71" i="13"/>
  <c r="AS21" i="13"/>
  <c r="AP42" i="13"/>
  <c r="AO42" i="13"/>
  <c r="AN31" i="13"/>
  <c r="AN30" i="13" s="1"/>
  <c r="AN22" i="13"/>
  <c r="AN39" i="13"/>
  <c r="AN38" i="13" s="1"/>
  <c r="AN33" i="13"/>
  <c r="AN32" i="13" s="1"/>
  <c r="AN18" i="13"/>
  <c r="AN41" i="13"/>
  <c r="AN40" i="13" s="1"/>
  <c r="AN42" i="13" s="1"/>
  <c r="AN21" i="13"/>
  <c r="AK29" i="13"/>
  <c r="AK28" i="13" s="1"/>
  <c r="AK33" i="13"/>
  <c r="AK32" i="13" s="1"/>
  <c r="AK31" i="13"/>
  <c r="AK30" i="13" s="1"/>
  <c r="AK34" i="13"/>
  <c r="AK39" i="13"/>
  <c r="AK38" i="13" s="1"/>
  <c r="AK42" i="13"/>
  <c r="AK18" i="13"/>
  <c r="AK22" i="13"/>
  <c r="AK41" i="13"/>
  <c r="AK40" i="13" s="1"/>
  <c r="AK21" i="13"/>
  <c r="AH33" i="13"/>
  <c r="AH32" i="13" s="1"/>
  <c r="AH18" i="13"/>
  <c r="AH29" i="13"/>
  <c r="AH28" i="13" s="1"/>
  <c r="AH42" i="13"/>
  <c r="AH22" i="13"/>
  <c r="AH31" i="13"/>
  <c r="AH30" i="13" s="1"/>
  <c r="AH41" i="13"/>
  <c r="AH40" i="13" s="1"/>
  <c r="AH21" i="13"/>
  <c r="AB18" i="13"/>
  <c r="AB31" i="13"/>
  <c r="AB30" i="13" s="1"/>
  <c r="AB29" i="13"/>
  <c r="AB28" i="13" s="1"/>
  <c r="AB39" i="13"/>
  <c r="AB38" i="13" s="1"/>
  <c r="AB42" i="13"/>
  <c r="AB22" i="13"/>
  <c r="AB41" i="13"/>
  <c r="AB40" i="13" s="1"/>
  <c r="AB21" i="13"/>
  <c r="V34" i="13"/>
  <c r="V18" i="13"/>
  <c r="V33" i="13"/>
  <c r="V32" i="13" s="1"/>
  <c r="V31" i="13"/>
  <c r="V30" i="13" s="1"/>
  <c r="V29" i="13"/>
  <c r="V28" i="13" s="1"/>
  <c r="V41" i="13"/>
  <c r="V40" i="13" s="1"/>
  <c r="V21" i="13"/>
  <c r="V39" i="13"/>
  <c r="V38" i="13" s="1"/>
  <c r="V42" i="13" s="1"/>
  <c r="V22" i="13"/>
  <c r="U71" i="13"/>
  <c r="J34" i="13"/>
  <c r="I34" i="13"/>
  <c r="P29" i="13"/>
  <c r="P28" i="13" s="1"/>
  <c r="P39" i="13"/>
  <c r="P38" i="13" s="1"/>
  <c r="P22" i="13"/>
  <c r="P31" i="13"/>
  <c r="P30" i="13" s="1"/>
  <c r="P33" i="13"/>
  <c r="P32" i="13" s="1"/>
  <c r="P42" i="13" s="1"/>
  <c r="P18" i="13"/>
  <c r="P41" i="13"/>
  <c r="P40" i="13" s="1"/>
  <c r="P21" i="13"/>
  <c r="J42" i="13"/>
  <c r="I42" i="13"/>
  <c r="B34" i="13"/>
  <c r="AW35" i="13"/>
  <c r="AS42" i="13" l="1"/>
  <c r="AR72" i="13"/>
  <c r="AR11" i="13"/>
  <c r="U72" i="13"/>
  <c r="W71" i="13"/>
  <c r="J15" i="7"/>
  <c r="J16" i="7"/>
  <c r="J17" i="7"/>
  <c r="J18" i="7"/>
  <c r="J20" i="7"/>
  <c r="J21" i="7"/>
  <c r="J22" i="7"/>
  <c r="J23" i="7"/>
  <c r="J24" i="7"/>
  <c r="J25" i="7"/>
  <c r="J27" i="7"/>
  <c r="J28" i="7"/>
  <c r="J29" i="7"/>
  <c r="J30" i="7"/>
  <c r="J31" i="7"/>
  <c r="C11" i="7" l="1"/>
  <c r="B6" i="7"/>
  <c r="B5" i="7"/>
  <c r="AW19" i="13"/>
  <c r="AW17" i="13"/>
  <c r="AW16" i="13"/>
  <c r="AW15" i="13"/>
  <c r="AW14" i="13"/>
  <c r="AW13" i="13"/>
  <c r="AW18" i="13" l="1"/>
  <c r="G66" i="13"/>
  <c r="F66" i="13"/>
  <c r="D66" i="13"/>
  <c r="C66" i="13"/>
  <c r="H23" i="13"/>
  <c r="AW20" i="13" l="1"/>
  <c r="AE20" i="13"/>
  <c r="AE19" i="13"/>
  <c r="AE17" i="13"/>
  <c r="AE16" i="13"/>
  <c r="AE15" i="13"/>
  <c r="AE14" i="13"/>
  <c r="AE13" i="13"/>
  <c r="Y20" i="13"/>
  <c r="Y19" i="13"/>
  <c r="Y14" i="13"/>
  <c r="Y15" i="13"/>
  <c r="Y16" i="13"/>
  <c r="Y17" i="13"/>
  <c r="S20" i="13"/>
  <c r="S19" i="13"/>
  <c r="S14" i="13"/>
  <c r="S15" i="13"/>
  <c r="S16" i="13"/>
  <c r="S17" i="13"/>
  <c r="M20" i="13"/>
  <c r="M19" i="13"/>
  <c r="M17" i="13"/>
  <c r="M14" i="13"/>
  <c r="M15" i="13"/>
  <c r="M16" i="13"/>
  <c r="M13" i="13"/>
  <c r="E13" i="13"/>
  <c r="B36" i="7"/>
  <c r="B35" i="13"/>
  <c r="E35" i="13"/>
  <c r="H9" i="13"/>
  <c r="I9" i="13" l="1"/>
  <c r="AW67" i="13"/>
  <c r="AV67" i="13"/>
  <c r="AU67" i="13"/>
  <c r="AD67" i="13"/>
  <c r="AC67" i="13"/>
  <c r="AD71" i="13"/>
  <c r="AD72" i="13" s="1"/>
  <c r="AC71" i="13"/>
  <c r="AC72" i="13" s="1"/>
  <c r="AV22" i="13"/>
  <c r="AU22" i="13"/>
  <c r="AV21" i="13"/>
  <c r="AU21" i="13"/>
  <c r="AV18" i="13"/>
  <c r="AU18" i="13"/>
  <c r="AV10" i="13"/>
  <c r="AU10" i="13"/>
  <c r="AE35" i="13"/>
  <c r="AD22" i="13"/>
  <c r="AC22" i="13"/>
  <c r="AD18" i="13"/>
  <c r="AC18" i="13"/>
  <c r="X67" i="13"/>
  <c r="W67" i="13"/>
  <c r="Y35" i="13"/>
  <c r="X22" i="13"/>
  <c r="W22" i="13"/>
  <c r="X21" i="13"/>
  <c r="W21" i="13"/>
  <c r="X18" i="13"/>
  <c r="W18" i="13"/>
  <c r="X10" i="13"/>
  <c r="W10" i="13"/>
  <c r="Y13" i="13"/>
  <c r="W23" i="13"/>
  <c r="W66" i="13"/>
  <c r="J9" i="13" l="1"/>
  <c r="I67" i="13"/>
  <c r="I10" i="13" s="1"/>
  <c r="AU71" i="13"/>
  <c r="AV71" i="13" s="1"/>
  <c r="AE18" i="13"/>
  <c r="J67" i="13" l="1"/>
  <c r="J10" i="13" s="1"/>
  <c r="M9" i="13"/>
  <c r="P9" i="13" s="1"/>
  <c r="S9" i="13" s="1"/>
  <c r="V9" i="13" s="1"/>
  <c r="AU72" i="13"/>
  <c r="AU11" i="13"/>
  <c r="AV72" i="13"/>
  <c r="AV11" i="13"/>
  <c r="V67" i="13" l="1"/>
  <c r="Y9" i="13"/>
  <c r="Y67" i="13" s="1"/>
  <c r="Q67" i="13" l="1"/>
  <c r="R67" i="13"/>
  <c r="S67" i="13"/>
  <c r="W72" i="13" l="1"/>
  <c r="X71" i="13"/>
  <c r="Z71" i="13" s="1"/>
  <c r="W11" i="13"/>
  <c r="R10" i="13"/>
  <c r="Q10" i="13"/>
  <c r="S35" i="13"/>
  <c r="R22" i="13"/>
  <c r="Q22" i="13"/>
  <c r="R21" i="13"/>
  <c r="Q21" i="13"/>
  <c r="R18" i="13"/>
  <c r="Q18" i="13"/>
  <c r="R11" i="13"/>
  <c r="Q11" i="13"/>
  <c r="M35" i="13"/>
  <c r="AE71" i="13"/>
  <c r="Y71" i="13"/>
  <c r="Q72" i="13"/>
  <c r="L71" i="13"/>
  <c r="L72" i="13" s="1"/>
  <c r="K71" i="13"/>
  <c r="K72" i="13" s="1"/>
  <c r="G71" i="13"/>
  <c r="G72" i="13" s="1"/>
  <c r="F71" i="13"/>
  <c r="F72" i="13" s="1"/>
  <c r="D71" i="13"/>
  <c r="C71" i="13"/>
  <c r="AA71" i="13" l="1"/>
  <c r="Z11" i="13"/>
  <c r="Z72" i="13"/>
  <c r="X72" i="13"/>
  <c r="X11" i="13"/>
  <c r="R71" i="13"/>
  <c r="R72" i="13" s="1"/>
  <c r="H35" i="13"/>
  <c r="AA72" i="13" l="1"/>
  <c r="AA11" i="13"/>
  <c r="H34" i="13"/>
  <c r="H67" i="13" l="1"/>
  <c r="E67" i="13"/>
  <c r="F11" i="13"/>
  <c r="G22" i="13"/>
  <c r="F22" i="13"/>
  <c r="G21" i="13"/>
  <c r="F21" i="13"/>
  <c r="G18" i="13"/>
  <c r="F18" i="13"/>
  <c r="G10" i="13"/>
  <c r="F10" i="13"/>
  <c r="H11" i="13"/>
  <c r="G11" i="13" l="1"/>
  <c r="C72" i="13" l="1"/>
  <c r="C11" i="13" s="1"/>
  <c r="D72" i="13"/>
  <c r="AW66" i="13"/>
  <c r="AV66" i="13"/>
  <c r="AU66" i="13"/>
  <c r="AE66" i="13"/>
  <c r="AD66" i="13"/>
  <c r="AC66" i="13"/>
  <c r="Y66" i="13"/>
  <c r="X66" i="13"/>
  <c r="R66" i="13"/>
  <c r="Q66" i="13"/>
  <c r="L66" i="13"/>
  <c r="K66" i="13"/>
  <c r="D22" i="13"/>
  <c r="C22" i="13"/>
  <c r="D21" i="13"/>
  <c r="C21" i="13"/>
  <c r="D18" i="13"/>
  <c r="C18" i="13"/>
  <c r="D10" i="13"/>
  <c r="C10" i="13"/>
  <c r="E11" i="13"/>
  <c r="E12" i="13"/>
  <c r="E23" i="13" s="1"/>
  <c r="E34" i="13" s="1"/>
  <c r="E14" i="13"/>
  <c r="E15" i="13"/>
  <c r="E16" i="13"/>
  <c r="E17" i="13"/>
  <c r="E19" i="13"/>
  <c r="E20" i="13"/>
  <c r="E31" i="13" l="1"/>
  <c r="E30" i="13" s="1"/>
  <c r="H19" i="13"/>
  <c r="H14" i="13"/>
  <c r="H16" i="13"/>
  <c r="H17" i="13"/>
  <c r="H13" i="13"/>
  <c r="H20" i="13"/>
  <c r="H15" i="13"/>
  <c r="D11" i="13"/>
  <c r="E18" i="13"/>
  <c r="E22" i="13"/>
  <c r="E21" i="13"/>
  <c r="H21" i="13" l="1"/>
  <c r="H22" i="13"/>
  <c r="H18" i="13"/>
  <c r="H31" i="13"/>
  <c r="H30" i="13" s="1"/>
  <c r="H29" i="13"/>
  <c r="H28" i="13" s="1"/>
  <c r="H39" i="13"/>
  <c r="H38" i="13" s="1"/>
  <c r="H33" i="13"/>
  <c r="H32" i="13" s="1"/>
  <c r="H41" i="13"/>
  <c r="H40" i="13" s="1"/>
  <c r="H42" i="13" l="1"/>
  <c r="AW71" i="13" l="1"/>
  <c r="AD11" i="13"/>
  <c r="AC11" i="13"/>
  <c r="S11" i="13"/>
  <c r="L11" i="13"/>
  <c r="K11" i="13"/>
  <c r="E71" i="13"/>
  <c r="B47" i="13"/>
  <c r="B40" i="13"/>
  <c r="B38" i="13"/>
  <c r="B32" i="13"/>
  <c r="B30" i="13"/>
  <c r="B28" i="13"/>
  <c r="AV23" i="13"/>
  <c r="AU23" i="13"/>
  <c r="AD23" i="13"/>
  <c r="AC23" i="13"/>
  <c r="X23" i="13"/>
  <c r="R23" i="13"/>
  <c r="Q23" i="13"/>
  <c r="L23" i="13"/>
  <c r="K23" i="13"/>
  <c r="D23" i="13"/>
  <c r="C23" i="13"/>
  <c r="L22" i="13"/>
  <c r="K22" i="13"/>
  <c r="L21" i="13"/>
  <c r="K21" i="13"/>
  <c r="L18" i="13"/>
  <c r="K18" i="13"/>
  <c r="E29" i="13"/>
  <c r="E28" i="13" s="1"/>
  <c r="AW12" i="13"/>
  <c r="AW23" i="13" s="1"/>
  <c r="AE12" i="13"/>
  <c r="AE23" i="13" s="1"/>
  <c r="Y12" i="13"/>
  <c r="Y23" i="13" s="1"/>
  <c r="S12" i="13"/>
  <c r="S23" i="13" s="1"/>
  <c r="M12" i="13"/>
  <c r="AW11" i="13"/>
  <c r="AE11" i="13"/>
  <c r="Y11" i="13"/>
  <c r="M11" i="13"/>
  <c r="AW10" i="13"/>
  <c r="AD10" i="13"/>
  <c r="AC10" i="13"/>
  <c r="M10" i="13"/>
  <c r="L10" i="13"/>
  <c r="K10" i="13"/>
  <c r="AM73" i="12"/>
  <c r="AH73" i="12"/>
  <c r="AE73" i="12"/>
  <c r="W73" i="12"/>
  <c r="S73" i="12"/>
  <c r="R73" i="12"/>
  <c r="J73" i="12"/>
  <c r="H73" i="12"/>
  <c r="G73" i="12"/>
  <c r="C73" i="12"/>
  <c r="AN72" i="12"/>
  <c r="AM72" i="12"/>
  <c r="AL72" i="12"/>
  <c r="AL73" i="12" s="1"/>
  <c r="AL11" i="12" s="1"/>
  <c r="AK72" i="12"/>
  <c r="AJ72" i="12"/>
  <c r="AJ73" i="12" s="1"/>
  <c r="AJ11" i="12" s="1"/>
  <c r="AI72" i="12"/>
  <c r="AI73" i="12" s="1"/>
  <c r="AI11" i="12" s="1"/>
  <c r="AH72" i="12"/>
  <c r="AG72" i="12"/>
  <c r="AF72" i="12"/>
  <c r="AF73" i="12" s="1"/>
  <c r="AF11" i="12" s="1"/>
  <c r="AE72" i="12"/>
  <c r="AD72" i="12"/>
  <c r="AC72" i="12"/>
  <c r="AC73" i="12" s="1"/>
  <c r="AC11" i="12" s="1"/>
  <c r="AB72" i="12"/>
  <c r="AB73" i="12" s="1"/>
  <c r="AB11" i="12" s="1"/>
  <c r="AA72" i="12"/>
  <c r="AA73" i="12" s="1"/>
  <c r="AA11" i="12" s="1"/>
  <c r="Z72" i="12"/>
  <c r="Y72" i="12"/>
  <c r="Y73" i="12" s="1"/>
  <c r="Y11" i="12" s="1"/>
  <c r="X72" i="12"/>
  <c r="X73" i="12" s="1"/>
  <c r="X11" i="12" s="1"/>
  <c r="W72" i="12"/>
  <c r="V72" i="12"/>
  <c r="V73" i="12" s="1"/>
  <c r="V11" i="12" s="1"/>
  <c r="U72" i="12"/>
  <c r="U73" i="12" s="1"/>
  <c r="U11" i="12" s="1"/>
  <c r="T72" i="12"/>
  <c r="S72" i="12"/>
  <c r="R72" i="12"/>
  <c r="Q72" i="12"/>
  <c r="P72" i="12"/>
  <c r="P73" i="12" s="1"/>
  <c r="P11" i="12" s="1"/>
  <c r="O72" i="12"/>
  <c r="O73" i="12" s="1"/>
  <c r="O11" i="12" s="1"/>
  <c r="N72" i="12"/>
  <c r="N73" i="12" s="1"/>
  <c r="N11" i="12" s="1"/>
  <c r="M72" i="12"/>
  <c r="L72" i="12"/>
  <c r="L73" i="12" s="1"/>
  <c r="L11" i="12" s="1"/>
  <c r="K72" i="12"/>
  <c r="K73" i="12" s="1"/>
  <c r="K11" i="12" s="1"/>
  <c r="J72" i="12"/>
  <c r="I72" i="12"/>
  <c r="H72" i="12"/>
  <c r="G72" i="12"/>
  <c r="F72" i="12"/>
  <c r="E72" i="12"/>
  <c r="E73" i="12" s="1"/>
  <c r="E11" i="12" s="1"/>
  <c r="D72" i="12"/>
  <c r="D73" i="12" s="1"/>
  <c r="D11" i="12" s="1"/>
  <c r="C72" i="12"/>
  <c r="AN66" i="12"/>
  <c r="AM66" i="12"/>
  <c r="AL66" i="12"/>
  <c r="AK66" i="12"/>
  <c r="AJ66" i="12"/>
  <c r="AI66" i="12"/>
  <c r="AH66" i="12"/>
  <c r="AG66" i="12"/>
  <c r="AF66" i="12"/>
  <c r="AE66" i="12"/>
  <c r="AD66" i="12"/>
  <c r="AC66" i="12"/>
  <c r="AB66" i="12"/>
  <c r="AA66" i="12"/>
  <c r="Z66" i="12"/>
  <c r="Y66" i="12"/>
  <c r="X66" i="12"/>
  <c r="W66" i="12"/>
  <c r="V66" i="12"/>
  <c r="U66" i="12"/>
  <c r="T66" i="12"/>
  <c r="S66" i="12"/>
  <c r="R66" i="12"/>
  <c r="Q66" i="12"/>
  <c r="P66" i="12"/>
  <c r="O66" i="12"/>
  <c r="N66" i="12"/>
  <c r="M66" i="12"/>
  <c r="L66" i="12"/>
  <c r="K66" i="12"/>
  <c r="J66" i="12"/>
  <c r="I66" i="12"/>
  <c r="H66" i="12"/>
  <c r="G66" i="12"/>
  <c r="F66" i="12"/>
  <c r="E66" i="12"/>
  <c r="D66" i="12"/>
  <c r="C66" i="12"/>
  <c r="B47" i="12"/>
  <c r="C41" i="12"/>
  <c r="C40" i="12"/>
  <c r="B40" i="12"/>
  <c r="C39" i="12"/>
  <c r="C38" i="12"/>
  <c r="B38" i="12"/>
  <c r="C35" i="12"/>
  <c r="B35" i="12"/>
  <c r="B34" i="12"/>
  <c r="AG33" i="12"/>
  <c r="AG32" i="12" s="1"/>
  <c r="Q33" i="12"/>
  <c r="Q32" i="12" s="1"/>
  <c r="F33" i="12"/>
  <c r="F32" i="12" s="1"/>
  <c r="C33" i="12"/>
  <c r="C32" i="12"/>
  <c r="B32" i="12"/>
  <c r="C31" i="12"/>
  <c r="C30" i="12" s="1"/>
  <c r="B30" i="12"/>
  <c r="W29" i="12"/>
  <c r="W28" i="12" s="1"/>
  <c r="C29" i="12"/>
  <c r="C28" i="12" s="1"/>
  <c r="B28" i="12"/>
  <c r="AM23" i="12"/>
  <c r="AL23" i="12"/>
  <c r="AI23" i="12"/>
  <c r="AH23" i="12"/>
  <c r="AG23" i="12"/>
  <c r="AF23" i="12"/>
  <c r="AE23" i="12"/>
  <c r="AB23" i="12"/>
  <c r="AA23" i="12"/>
  <c r="Z23" i="12"/>
  <c r="Y23" i="12"/>
  <c r="X23" i="12"/>
  <c r="V23" i="12"/>
  <c r="U23" i="12"/>
  <c r="S23" i="12"/>
  <c r="R23" i="12"/>
  <c r="O23" i="12"/>
  <c r="N23" i="12"/>
  <c r="K23" i="12"/>
  <c r="J23" i="12"/>
  <c r="H23" i="12"/>
  <c r="G23" i="12"/>
  <c r="F23" i="12"/>
  <c r="E23" i="12"/>
  <c r="D23" i="12"/>
  <c r="C23" i="12"/>
  <c r="C34" i="12" s="1"/>
  <c r="AN22" i="12"/>
  <c r="AM22" i="12"/>
  <c r="AL22" i="12"/>
  <c r="AJ22" i="12"/>
  <c r="AI22" i="12"/>
  <c r="AH22" i="12"/>
  <c r="AF22" i="12"/>
  <c r="AE22" i="12"/>
  <c r="AC22" i="12"/>
  <c r="AB22" i="12"/>
  <c r="AA22" i="12"/>
  <c r="Y22" i="12"/>
  <c r="X22" i="12"/>
  <c r="V22" i="12"/>
  <c r="U22" i="12"/>
  <c r="S22" i="12"/>
  <c r="R22" i="12"/>
  <c r="P22" i="12"/>
  <c r="O22" i="12"/>
  <c r="N22" i="12"/>
  <c r="L22" i="12"/>
  <c r="K22" i="12"/>
  <c r="J22" i="12"/>
  <c r="H22" i="12"/>
  <c r="G22" i="12"/>
  <c r="E22" i="12"/>
  <c r="D22" i="12"/>
  <c r="C22" i="12"/>
  <c r="AM21" i="12"/>
  <c r="AL21" i="12"/>
  <c r="AJ21" i="12"/>
  <c r="AI21" i="12"/>
  <c r="AH21" i="12"/>
  <c r="AG21" i="12"/>
  <c r="AF21" i="12"/>
  <c r="AE21" i="12"/>
  <c r="AD21" i="12"/>
  <c r="AC21" i="12"/>
  <c r="AB21" i="12"/>
  <c r="AA21" i="12"/>
  <c r="Y21" i="12"/>
  <c r="X21" i="12"/>
  <c r="V21" i="12"/>
  <c r="U21" i="12"/>
  <c r="S21" i="12"/>
  <c r="R21" i="12"/>
  <c r="Q21" i="12"/>
  <c r="P21" i="12"/>
  <c r="O21" i="12"/>
  <c r="N21" i="12"/>
  <c r="L21" i="12"/>
  <c r="K21" i="12"/>
  <c r="J21" i="12"/>
  <c r="I21" i="12"/>
  <c r="H21" i="12"/>
  <c r="G21" i="12"/>
  <c r="F21" i="12"/>
  <c r="E21" i="12"/>
  <c r="D21" i="12"/>
  <c r="C21" i="12"/>
  <c r="AN20" i="12"/>
  <c r="AK20" i="12"/>
  <c r="AG20" i="12"/>
  <c r="AD20" i="12"/>
  <c r="Z20" i="12"/>
  <c r="W20" i="12"/>
  <c r="T20" i="12"/>
  <c r="Q20" i="12"/>
  <c r="M20" i="12"/>
  <c r="I20" i="12"/>
  <c r="F20" i="12"/>
  <c r="AN19" i="12"/>
  <c r="AN33" i="12" s="1"/>
  <c r="AN32" i="12" s="1"/>
  <c r="AK19" i="12"/>
  <c r="AK22" i="12" s="1"/>
  <c r="AG19" i="12"/>
  <c r="AG39" i="12" s="1"/>
  <c r="AG38" i="12" s="1"/>
  <c r="AD19" i="12"/>
  <c r="AD41" i="12" s="1"/>
  <c r="AD40" i="12" s="1"/>
  <c r="Z19" i="12"/>
  <c r="Z41" i="12" s="1"/>
  <c r="Z40" i="12" s="1"/>
  <c r="W19" i="12"/>
  <c r="W41" i="12" s="1"/>
  <c r="W40" i="12" s="1"/>
  <c r="T19" i="12"/>
  <c r="T21" i="12" s="1"/>
  <c r="Q19" i="12"/>
  <c r="Q41" i="12" s="1"/>
  <c r="Q40" i="12" s="1"/>
  <c r="M19" i="12"/>
  <c r="M33" i="12" s="1"/>
  <c r="M32" i="12" s="1"/>
  <c r="I19" i="12"/>
  <c r="I33" i="12" s="1"/>
  <c r="I32" i="12" s="1"/>
  <c r="F19" i="12"/>
  <c r="F39" i="12" s="1"/>
  <c r="F38" i="12" s="1"/>
  <c r="AM18" i="12"/>
  <c r="AL18" i="12"/>
  <c r="AK18" i="12"/>
  <c r="AJ18" i="12"/>
  <c r="AI18" i="12"/>
  <c r="AH18" i="12"/>
  <c r="AF18" i="12"/>
  <c r="AE18" i="12"/>
  <c r="AD18" i="12"/>
  <c r="AC18" i="12"/>
  <c r="AB18" i="12"/>
  <c r="AA18" i="12"/>
  <c r="Y18" i="12"/>
  <c r="X18" i="12"/>
  <c r="V18" i="12"/>
  <c r="U18" i="12"/>
  <c r="S18" i="12"/>
  <c r="R18" i="12"/>
  <c r="P18" i="12"/>
  <c r="O18" i="12"/>
  <c r="N18" i="12"/>
  <c r="M18" i="12"/>
  <c r="L18" i="12"/>
  <c r="K18" i="12"/>
  <c r="J18" i="12"/>
  <c r="H18" i="12"/>
  <c r="G18" i="12"/>
  <c r="E18" i="12"/>
  <c r="D18" i="12"/>
  <c r="C18" i="12"/>
  <c r="AN17" i="12"/>
  <c r="AN18" i="12" s="1"/>
  <c r="AK17" i="12"/>
  <c r="AG17" i="12"/>
  <c r="AD17" i="12"/>
  <c r="Z17" i="12"/>
  <c r="Z21" i="12" s="1"/>
  <c r="W17" i="12"/>
  <c r="T17" i="12"/>
  <c r="Q17" i="12"/>
  <c r="M17" i="12"/>
  <c r="I17" i="12"/>
  <c r="F17" i="12"/>
  <c r="AN16" i="12"/>
  <c r="AN31" i="12" s="1"/>
  <c r="AN30" i="12" s="1"/>
  <c r="AK16" i="12"/>
  <c r="AK31" i="12" s="1"/>
  <c r="AK30" i="12" s="1"/>
  <c r="AG16" i="12"/>
  <c r="AG31" i="12" s="1"/>
  <c r="AG30" i="12" s="1"/>
  <c r="AD16" i="12"/>
  <c r="AD31" i="12" s="1"/>
  <c r="AD30" i="12" s="1"/>
  <c r="Z16" i="12"/>
  <c r="W16" i="12"/>
  <c r="W31" i="12" s="1"/>
  <c r="W30" i="12" s="1"/>
  <c r="T16" i="12"/>
  <c r="Q16" i="12"/>
  <c r="Q31" i="12" s="1"/>
  <c r="Q30" i="12" s="1"/>
  <c r="M16" i="12"/>
  <c r="M31" i="12" s="1"/>
  <c r="M30" i="12" s="1"/>
  <c r="I16" i="12"/>
  <c r="I31" i="12" s="1"/>
  <c r="I30" i="12" s="1"/>
  <c r="F16" i="12"/>
  <c r="F18" i="12" s="1"/>
  <c r="AN15" i="12"/>
  <c r="AK15" i="12"/>
  <c r="AG15" i="12"/>
  <c r="AG18" i="12" s="1"/>
  <c r="AD15" i="12"/>
  <c r="Z15" i="12"/>
  <c r="Z31" i="12" s="1"/>
  <c r="Z30" i="12" s="1"/>
  <c r="W15" i="12"/>
  <c r="W18" i="12" s="1"/>
  <c r="T15" i="12"/>
  <c r="T31" i="12" s="1"/>
  <c r="T30" i="12" s="1"/>
  <c r="Q15" i="12"/>
  <c r="Q22" i="12" s="1"/>
  <c r="M15" i="12"/>
  <c r="I15" i="12"/>
  <c r="I18" i="12" s="1"/>
  <c r="F15" i="12"/>
  <c r="F22" i="12" s="1"/>
  <c r="AN14" i="12"/>
  <c r="AK14" i="12"/>
  <c r="AG14" i="12"/>
  <c r="AD14" i="12"/>
  <c r="AD29" i="12" s="1"/>
  <c r="AD28" i="12" s="1"/>
  <c r="Z14" i="12"/>
  <c r="W14" i="12"/>
  <c r="T14" i="12"/>
  <c r="Q14" i="12"/>
  <c r="Q29" i="12" s="1"/>
  <c r="Q28" i="12" s="1"/>
  <c r="M14" i="12"/>
  <c r="I14" i="12"/>
  <c r="F14" i="12"/>
  <c r="AN13" i="12"/>
  <c r="AN29" i="12" s="1"/>
  <c r="AN28" i="12" s="1"/>
  <c r="AK13" i="12"/>
  <c r="AK35" i="12" s="1"/>
  <c r="AG13" i="12"/>
  <c r="AG35" i="12" s="1"/>
  <c r="AG34" i="12" s="1"/>
  <c r="AD13" i="12"/>
  <c r="AD35" i="12" s="1"/>
  <c r="Z13" i="12"/>
  <c r="Z35" i="12" s="1"/>
  <c r="Z34" i="12" s="1"/>
  <c r="W13" i="12"/>
  <c r="W35" i="12" s="1"/>
  <c r="W34" i="12" s="1"/>
  <c r="T13" i="12"/>
  <c r="T29" i="12" s="1"/>
  <c r="T28" i="12" s="1"/>
  <c r="Q13" i="12"/>
  <c r="M13" i="12"/>
  <c r="M29" i="12" s="1"/>
  <c r="M28" i="12" s="1"/>
  <c r="I13" i="12"/>
  <c r="I35" i="12" s="1"/>
  <c r="F13" i="12"/>
  <c r="F35" i="12" s="1"/>
  <c r="F34" i="12" s="1"/>
  <c r="AN12" i="12"/>
  <c r="AN23" i="12" s="1"/>
  <c r="AK12" i="12"/>
  <c r="AK23" i="12" s="1"/>
  <c r="AG12" i="12"/>
  <c r="AD12" i="12"/>
  <c r="AD23" i="12" s="1"/>
  <c r="Z12" i="12"/>
  <c r="W12" i="12"/>
  <c r="W23" i="12" s="1"/>
  <c r="T12" i="12"/>
  <c r="T23" i="12" s="1"/>
  <c r="Q12" i="12"/>
  <c r="Q23" i="12" s="1"/>
  <c r="M12" i="12"/>
  <c r="M23" i="12" s="1"/>
  <c r="I12" i="12"/>
  <c r="I23" i="12" s="1"/>
  <c r="F12" i="12"/>
  <c r="AN11" i="12"/>
  <c r="AM11" i="12"/>
  <c r="AK11" i="12"/>
  <c r="AH11" i="12"/>
  <c r="AG11" i="12"/>
  <c r="AE11" i="12"/>
  <c r="AD11" i="12"/>
  <c r="Z11" i="12"/>
  <c r="W11" i="12"/>
  <c r="T11" i="12"/>
  <c r="S11" i="12"/>
  <c r="R11" i="12"/>
  <c r="Q11" i="12"/>
  <c r="M11" i="12"/>
  <c r="J11" i="12"/>
  <c r="I11" i="12"/>
  <c r="H11" i="12"/>
  <c r="G11" i="12"/>
  <c r="F11" i="12"/>
  <c r="C11" i="12"/>
  <c r="AN10" i="12"/>
  <c r="AM10" i="12"/>
  <c r="AL10" i="12"/>
  <c r="AK10" i="12"/>
  <c r="AJ10" i="12"/>
  <c r="AI10" i="12"/>
  <c r="AH10" i="12"/>
  <c r="AG10" i="12"/>
  <c r="AF10" i="12"/>
  <c r="AE10" i="12"/>
  <c r="AD10" i="12"/>
  <c r="AC10" i="12"/>
  <c r="AB10" i="12"/>
  <c r="AA10" i="12"/>
  <c r="Z10" i="12"/>
  <c r="Y10" i="12"/>
  <c r="X10" i="12"/>
  <c r="W10" i="12"/>
  <c r="V10" i="12"/>
  <c r="U10" i="12"/>
  <c r="T10" i="12"/>
  <c r="S10" i="12"/>
  <c r="R10" i="12"/>
  <c r="Q10" i="12"/>
  <c r="P10" i="12"/>
  <c r="O10" i="12"/>
  <c r="N10" i="12"/>
  <c r="M10" i="12"/>
  <c r="L10" i="12"/>
  <c r="K10" i="12"/>
  <c r="J10" i="12"/>
  <c r="I10" i="12"/>
  <c r="H10" i="12"/>
  <c r="G10" i="12"/>
  <c r="F10" i="12"/>
  <c r="E10" i="12"/>
  <c r="D10" i="12"/>
  <c r="C10" i="12"/>
  <c r="J14" i="7"/>
  <c r="M23" i="13" l="1"/>
  <c r="M34" i="13" s="1"/>
  <c r="AE39" i="13"/>
  <c r="AE38" i="13" s="1"/>
  <c r="M21" i="13"/>
  <c r="AE34" i="13"/>
  <c r="Y18" i="13"/>
  <c r="AE22" i="13"/>
  <c r="S34" i="13"/>
  <c r="M31" i="13"/>
  <c r="M30" i="13" s="1"/>
  <c r="AE31" i="13"/>
  <c r="AE30" i="13" s="1"/>
  <c r="AW29" i="13"/>
  <c r="AW28" i="13" s="1"/>
  <c r="S41" i="13"/>
  <c r="S40" i="13" s="1"/>
  <c r="AW31" i="13"/>
  <c r="AW30" i="13" s="1"/>
  <c r="S29" i="13"/>
  <c r="S28" i="13" s="1"/>
  <c r="S21" i="13"/>
  <c r="Y41" i="13"/>
  <c r="Y40" i="13" s="1"/>
  <c r="M29" i="13"/>
  <c r="M28" i="13" s="1"/>
  <c r="AE29" i="13"/>
  <c r="AE28" i="13" s="1"/>
  <c r="S39" i="13"/>
  <c r="S38" i="13" s="1"/>
  <c r="E39" i="13"/>
  <c r="E38" i="13" s="1"/>
  <c r="M33" i="13"/>
  <c r="M32" i="13" s="1"/>
  <c r="AE33" i="13"/>
  <c r="AE32" i="13" s="1"/>
  <c r="S18" i="13"/>
  <c r="AW33" i="13"/>
  <c r="AW32" i="13" s="1"/>
  <c r="Y34" i="13"/>
  <c r="M18" i="13"/>
  <c r="AE21" i="13"/>
  <c r="S22" i="13"/>
  <c r="S31" i="13"/>
  <c r="S30" i="13" s="1"/>
  <c r="AW34" i="13"/>
  <c r="M39" i="13"/>
  <c r="M38" i="13" s="1"/>
  <c r="E41" i="13"/>
  <c r="E40" i="13" s="1"/>
  <c r="Y21" i="13"/>
  <c r="AW22" i="13"/>
  <c r="Y29" i="13"/>
  <c r="Y28" i="13" s="1"/>
  <c r="S33" i="13"/>
  <c r="S32" i="13" s="1"/>
  <c r="AW39" i="13"/>
  <c r="AW38" i="13" s="1"/>
  <c r="M41" i="13"/>
  <c r="M40" i="13" s="1"/>
  <c r="AE41" i="13"/>
  <c r="AE40" i="13" s="1"/>
  <c r="AW41" i="13"/>
  <c r="AW40" i="13" s="1"/>
  <c r="Y22" i="13"/>
  <c r="M22" i="13"/>
  <c r="Y31" i="13"/>
  <c r="Y30" i="13" s="1"/>
  <c r="AW21" i="13"/>
  <c r="Y33" i="13"/>
  <c r="Y32" i="13" s="1"/>
  <c r="E33" i="13"/>
  <c r="E32" i="13" s="1"/>
  <c r="Y39" i="13"/>
  <c r="Y38" i="13" s="1"/>
  <c r="Q42" i="12"/>
  <c r="W42" i="12"/>
  <c r="AD34" i="12"/>
  <c r="I34" i="12"/>
  <c r="AK34" i="12"/>
  <c r="AD42" i="12"/>
  <c r="C42" i="12"/>
  <c r="AD22" i="12"/>
  <c r="Q18" i="12"/>
  <c r="M21" i="12"/>
  <c r="AK21" i="12"/>
  <c r="W22" i="12"/>
  <c r="Z29" i="12"/>
  <c r="Z28" i="12" s="1"/>
  <c r="T33" i="12"/>
  <c r="T32" i="12" s="1"/>
  <c r="T42" i="12" s="1"/>
  <c r="M35" i="12"/>
  <c r="M34" i="12" s="1"/>
  <c r="M42" i="12" s="1"/>
  <c r="AN35" i="12"/>
  <c r="AN34" i="12" s="1"/>
  <c r="I39" i="12"/>
  <c r="I38" i="12" s="1"/>
  <c r="AK39" i="12"/>
  <c r="AK38" i="12" s="1"/>
  <c r="F41" i="12"/>
  <c r="F40" i="12" s="1"/>
  <c r="AG41" i="12"/>
  <c r="AG40" i="12" s="1"/>
  <c r="M39" i="12"/>
  <c r="M38" i="12" s="1"/>
  <c r="AN39" i="12"/>
  <c r="AN38" i="12" s="1"/>
  <c r="AN42" i="12" s="1"/>
  <c r="I41" i="12"/>
  <c r="I40" i="12" s="1"/>
  <c r="AK41" i="12"/>
  <c r="AK40" i="12" s="1"/>
  <c r="W21" i="12"/>
  <c r="I22" i="12"/>
  <c r="AG22" i="12"/>
  <c r="F29" i="12"/>
  <c r="F28" i="12" s="1"/>
  <c r="AG29" i="12"/>
  <c r="AG28" i="12" s="1"/>
  <c r="AG42" i="12" s="1"/>
  <c r="Z33" i="12"/>
  <c r="Z32" i="12" s="1"/>
  <c r="T35" i="12"/>
  <c r="T34" i="12" s="1"/>
  <c r="Q39" i="12"/>
  <c r="Q38" i="12" s="1"/>
  <c r="M41" i="12"/>
  <c r="M40" i="12" s="1"/>
  <c r="AN41" i="12"/>
  <c r="AN40" i="12" s="1"/>
  <c r="Z18" i="12"/>
  <c r="W33" i="12"/>
  <c r="W32" i="12" s="1"/>
  <c r="Q35" i="12"/>
  <c r="Q34" i="12" s="1"/>
  <c r="T18" i="12"/>
  <c r="AN21" i="12"/>
  <c r="Z22" i="12"/>
  <c r="I29" i="12"/>
  <c r="I28" i="12" s="1"/>
  <c r="AK29" i="12"/>
  <c r="AK28" i="12" s="1"/>
  <c r="AK42" i="12" s="1"/>
  <c r="F31" i="12"/>
  <c r="F30" i="12" s="1"/>
  <c r="AD33" i="12"/>
  <c r="AD32" i="12" s="1"/>
  <c r="T39" i="12"/>
  <c r="T38" i="12" s="1"/>
  <c r="W39" i="12"/>
  <c r="W38" i="12" s="1"/>
  <c r="T41" i="12"/>
  <c r="T40" i="12" s="1"/>
  <c r="AK33" i="12"/>
  <c r="AK32" i="12" s="1"/>
  <c r="Z39" i="12"/>
  <c r="Z38" i="12" s="1"/>
  <c r="T22" i="12"/>
  <c r="M22" i="12"/>
  <c r="AD39" i="12"/>
  <c r="AD38" i="12" s="1"/>
  <c r="AW42" i="13" l="1"/>
  <c r="M42" i="13"/>
  <c r="E42" i="13"/>
  <c r="S42" i="13"/>
  <c r="AE42" i="13"/>
  <c r="Y42" i="13"/>
  <c r="Z42" i="12"/>
  <c r="F42" i="12"/>
  <c r="I42" i="12"/>
  <c r="A15" i="7" l="1"/>
  <c r="A16" i="7" s="1"/>
  <c r="A17" i="7" s="1"/>
  <c r="A18" i="7" s="1"/>
  <c r="A19" i="7" s="1"/>
  <c r="A20" i="7" s="1"/>
  <c r="A21" i="7" s="1"/>
  <c r="A22" i="7" s="1"/>
  <c r="A23" i="7" s="1"/>
  <c r="A24" i="7" s="1"/>
  <c r="A25" i="7" s="1"/>
  <c r="A26" i="7" s="1"/>
  <c r="A27" i="7" s="1"/>
  <c r="A28" i="7" s="1"/>
  <c r="A29" i="7" s="1"/>
  <c r="A30" i="7" s="1"/>
  <c r="A31" i="7" s="1"/>
  <c r="A32" i="7" s="1"/>
</calcChain>
</file>

<file path=xl/sharedStrings.xml><?xml version="1.0" encoding="utf-8"?>
<sst xmlns="http://schemas.openxmlformats.org/spreadsheetml/2006/main" count="607" uniqueCount="196">
  <si>
    <t>CONCEPTO</t>
  </si>
  <si>
    <t xml:space="preserve">PRESENTACIÓN DE RUP VIGENTE </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</si>
  <si>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</si>
  <si>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</si>
  <si>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</si>
  <si>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</si>
  <si>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</si>
  <si>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</si>
  <si>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</si>
  <si>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</si>
  <si>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</si>
  <si>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</si>
  <si>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</si>
  <si>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</si>
  <si>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</si>
  <si>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HÁBIL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</si>
  <si>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</si>
  <si>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</si>
  <si>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</si>
  <si>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</si>
  <si>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</si>
  <si>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</si>
  <si>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</si>
  <si>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NO HÁBIL</t>
  </si>
  <si>
    <t>Datos para validación financiera</t>
  </si>
  <si>
    <t>Verificaciones efectuadas por el(los) miembro(s) del Comité Evaluador:</t>
  </si>
  <si>
    <t>Fecha de expedición RUP:</t>
  </si>
  <si>
    <t>Fecha de última renovación en el registro de los proponentes:</t>
  </si>
  <si>
    <t>Fecha de cierre del proceso:</t>
  </si>
  <si>
    <t>Fecha de elaboración:</t>
  </si>
  <si>
    <t>Días (calend.) transcurridos entre exped. RUP y cierre del proceso:</t>
  </si>
  <si>
    <t>Comité Evaluador Financiero</t>
  </si>
  <si>
    <t>Profesional Área de Contratación - FDL Suba</t>
  </si>
  <si>
    <t>VERIFICACIÓN FINANCIERA Y CAPACIDAD ORGANIZACIONAL</t>
  </si>
  <si>
    <t>Fecha de elaboración (preliminar):</t>
  </si>
  <si>
    <t>Fecha de verificación defiitiva:</t>
  </si>
  <si>
    <t>Alcaldía de Bogotá D.C.</t>
  </si>
  <si>
    <t>Secretaría Distrital de Gobierno</t>
  </si>
  <si>
    <t>Alcaldía Local de Suba</t>
  </si>
  <si>
    <t>Presupuesto Oficial del Proceso</t>
  </si>
  <si>
    <t>Fecha corte Información Financiera</t>
  </si>
  <si>
    <t>Fecha cierre del proceso de selección</t>
  </si>
  <si>
    <t>RESULTADO FINANCIERO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</si>
  <si>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</si>
  <si>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</si>
  <si>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</si>
  <si>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</si>
  <si>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</si>
  <si>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</si>
  <si>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</si>
  <si>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</si>
  <si>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</si>
  <si>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VIGENTE; EN FIRME Y 30 DÍAS ANTERIORES</t>
  </si>
  <si>
    <t>RUP</t>
  </si>
  <si>
    <t>BALANCE GENERAL CON CORTE A 31 DE DICIEMBRE DEL AÑO: 2020, 2021 o 2022</t>
  </si>
  <si>
    <t>MiPyME</t>
  </si>
  <si>
    <t>CLASIFICACIÓN POR TAMAÑO DE LA EMPRESA:</t>
  </si>
  <si>
    <t>CUMPLE</t>
  </si>
  <si>
    <t>VIGENTE</t>
  </si>
  <si>
    <r>
      <rPr>
        <b/>
        <sz val="12"/>
        <rFont val="Garamond"/>
        <family val="1"/>
      </rPr>
      <t>NOTA</t>
    </r>
    <r>
      <rPr>
        <sz val="12"/>
        <rFont val="Garamond"/>
        <family val="1"/>
      </rPr>
      <t>: 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r>
  </si>
  <si>
    <t>A</t>
  </si>
  <si>
    <t>B</t>
  </si>
  <si>
    <t>Estado matrícula en Registro Único Empresarial y Social (RUES), consultado en misma fecha de elaboración:</t>
  </si>
  <si>
    <t>Gran Empresa</t>
  </si>
  <si>
    <t>CERTIFICA:
CLASIFICACION POR TAMAÑO DE LA EMPRESA
QUE EL INSCRITO SE CLASIFICO COMO:
PEQUEÑA EMPRESA</t>
  </si>
  <si>
    <t>CERTIFICA:
CLASIFICACION POR TAMAÑO DE LA EMPRESA
QUE EL INSCRITO SE CLASIFICO COMO:
GRAN EMPRESA</t>
  </si>
  <si>
    <t>CERTIFICA:
CLASIFICACION POR TAMAÑO DE LA EMPRESA
QUE EL INSCRITO SE CLASIFICO COMO:
MEDIANA EMPRESA</t>
  </si>
  <si>
    <t>Juliana Castro Buitrago</t>
  </si>
  <si>
    <t>LICITACIÓN PÚBLICA
FDLS-LP-002-2024</t>
  </si>
  <si>
    <t>CONSORCIO CCA VIAS SUBA</t>
  </si>
  <si>
    <t>CONMANSER SAS</t>
  </si>
  <si>
    <t>CONSORCIO BYR SG S 002</t>
  </si>
  <si>
    <t>CONSORCIO CONSTRUVIAL 2024</t>
  </si>
  <si>
    <t>CONSORCIO CONSTRUVIAL SUBA 002</t>
  </si>
  <si>
    <t>CONSORCIO FG</t>
  </si>
  <si>
    <t>CONSORCIO IB CAPITAL</t>
  </si>
  <si>
    <t>CONSORCIO JH SUBA</t>
  </si>
  <si>
    <t>CONSORCIO LIBERTY MLRK</t>
  </si>
  <si>
    <t>CONSORCIO MAI</t>
  </si>
  <si>
    <t>CONSORCIO MALLA VIAL S 02</t>
  </si>
  <si>
    <t>CONSORCIO MALLA VIAL SUBA 2024</t>
  </si>
  <si>
    <t>No tiene carta</t>
  </si>
  <si>
    <t>BYR CONSTRUCCIONES S.A.S</t>
  </si>
  <si>
    <t>CONSTRUCTORA SAGESA S.A.S</t>
  </si>
  <si>
    <t>CCA INGENIEROS CONTRATISTAS Y COMPAÑIA LIMITADA</t>
  </si>
  <si>
    <t>CARLOS FERNANDO CORDOBA AVILES</t>
  </si>
  <si>
    <t>SOCIEDAD ESPECIALIZADA EN INGENIERIA S.A.S</t>
  </si>
  <si>
    <t>INGENIERIA UNIVERSAL APLICADA S.A.S</t>
  </si>
  <si>
    <t>CONSTRULINEA INGENIERIA SAS</t>
  </si>
  <si>
    <t>HERNANDEZ Y ANGULO CONSTRUCCIONES CIVILES SAS</t>
  </si>
  <si>
    <t>CONSTRUCTORA FG S.A.S.</t>
  </si>
  <si>
    <t>CONSTRUCCIONES DANFEL S.A.S.</t>
  </si>
  <si>
    <t>INCITECO SAS</t>
  </si>
  <si>
    <t>BHR CONSTRUCTORES SAS</t>
  </si>
  <si>
    <t>JESUS ELQUIN HERNANDEZ ROJAS</t>
  </si>
  <si>
    <t>La carta de presentación solo muetsra 1 consorciado</t>
  </si>
  <si>
    <t>ML CONSTRUCCIONES Y SERVICIOS S.A.S</t>
  </si>
  <si>
    <t>LIBERTY CONSTRUCTORA DEL CARIBE S.A.S</t>
  </si>
  <si>
    <t>MAVICON CONSTRUCCION E INGENIERIA SAS</t>
  </si>
  <si>
    <t>INGENIERIA TAK</t>
  </si>
  <si>
    <t>OBJETO: EJECUTAR A PRECIOS UNITARIOS FIJOS LAS ACTIVIDADES PARA LA
CONSTRUCCIÓN DE LA MALLA VIAL LOCAL E INTERMEDIA Y ESPACIO PÚBLICO (GRUPOS 1 Y 2) EN LA
LOCALIDAD DE SUBA EN LA CIUDAD DE BOGOTA D.C Y LAS DEMÁS ACTIVIDADES QUE SE DETALLEN EN EL
ANEXO TÉCNICO</t>
  </si>
  <si>
    <t>NOTA: De acuerdo a lo establecido en el pliego definitivo de condiciones del proceso FDLS-LP-002-2024, la Capacidad Financiera (CF) y la Capacidad Organizacional (CO) serán calculadas en consideración a la información financiera actualizada del mejor año fiscal entre 2020 y 20222, que se refleje en firme reportada en el RUP, lo anterior conforme a lo dispuesto en el Decreto 1041 de 2022. Los Proponentes obligados a estar inscritos en el Registro Único de Proponentes (RUP), deberán aportar el certificado con fecha de expedición no mayor a treinta (30) días calendario anteriores a la fecha de cierre del Proceso de Contratación.</t>
  </si>
  <si>
    <t>No consorcio</t>
  </si>
  <si>
    <t>MIRAFLOREZ CIVILES S.A.S.</t>
  </si>
  <si>
    <t>VIBAR INGENIERIA S.A.S</t>
  </si>
  <si>
    <t>RAFAEL EDUARDO MONTES
NAVAS</t>
  </si>
  <si>
    <t>CIVIL PROYECT S.A.S.</t>
  </si>
  <si>
    <t>INCIVIL S.A.S.</t>
  </si>
  <si>
    <t>FAVELASCON SAS</t>
  </si>
  <si>
    <t>C</t>
  </si>
  <si>
    <t>CONSTRUCCION MANTENIMIENTO Y SERVICIOS SAS CONMANSER SAS
NIT:829000832-9</t>
  </si>
  <si>
    <t>BYR CONSTRUCCIONES S.A.S
Nit: 860.028.988-3</t>
  </si>
  <si>
    <t>CONSTRUCTORA SAGESA S.A.S
NIT: 900193673 9</t>
  </si>
  <si>
    <t>CARLOS FERNANDO CORDOBA AVILES
NIT: 13010352 8</t>
  </si>
  <si>
    <t>CCA INGENIEROS CONTRATISTAS Y COMPAÑIA LIMITADA
NIT: 900065196 9</t>
  </si>
  <si>
    <t>SOCIEDAD ESPECIALIZADA EN INGENIERIA S.A.S
NIT: 900409960-8</t>
  </si>
  <si>
    <t>INGENIERIA UNIVERSAL APLICADA S.A.S
N.I.T: 900.977.111-7</t>
  </si>
  <si>
    <t>FAVELASCON S.A.S.
NIT:900350871-4</t>
  </si>
  <si>
    <t>CERTIFICA:
CLASIFICACION POR TAMAÑO DE LA EMPRESA
QUE EL INSCRITO SE CLASIFICO COMO:
MICROEMPRESA</t>
  </si>
  <si>
    <t>CONSTRUCTORA FG S.A.S.
NIT: 800.209.530 - 3V</t>
  </si>
  <si>
    <t>CONSTRUCCIONES DANFEL S.A.S.
NIT: 901.129.635 - 0</t>
  </si>
  <si>
    <t>PICO CONSTRUCCIONES SAS
NIT:830143870-6</t>
  </si>
  <si>
    <t>CONSTRULINEA INGENIERIA SAS
NIT: 901577103 5</t>
  </si>
  <si>
    <t>HERNANDEZ &amp; ANGULO CONSTRUCCIONES CIVILES S.A.S.
NIT: 900591461-1</t>
  </si>
  <si>
    <t>INCITECO S A S
NIT: 800104214 9</t>
  </si>
  <si>
    <t>BHR CONSTRUCTORES S.A.S
NIT: 901372548 8</t>
  </si>
  <si>
    <t>JESUS ELQUIN HERNANDEZ ROJAS
NIT: 6774345 9</t>
  </si>
  <si>
    <t>HMR INGENIERIA SAS
NIT: 900438670 0</t>
  </si>
  <si>
    <t>ML CONSTRUCCIONES Y SERVICIOS SAS
N.I.T: 901.012.697-3</t>
  </si>
  <si>
    <t>LIBERTY CONSTRUCTORA DEL CARIBE S.A.S
NIT: 901.289.019 - 9</t>
  </si>
  <si>
    <t>RK CONSTRUCTION GROUP S.A.S.
NIT: 901.514.977 - 5</t>
  </si>
  <si>
    <t>MAVICON CONSTRUCCION E INGENIERIA SAS
NIT:900819743-5</t>
  </si>
  <si>
    <t>INGENIERIA &amp; CONSTRUCCIONES TAK S.A.S. SIGLA INGENIERIA TAK
NIT: 901.594.712 - 2</t>
  </si>
  <si>
    <t>RAFAEL EDUARDO MONTES NAVAS
NIT:78038056-0</t>
  </si>
  <si>
    <t>MIRAFLOREZ CIVILES S.A.S.
NIT:901611331-3</t>
  </si>
  <si>
    <t>VIBAR INGENIERIA S.A.S
NIT:901566942-0</t>
  </si>
  <si>
    <t>INCIVIL S.A.S.
NIT:813010363-0</t>
  </si>
  <si>
    <t>CIVIL PROYECT S.A.S.
NIT:901406156-2</t>
  </si>
  <si>
    <t>CERTIFICA:
CLASIFICACION POR TAMAÑO DE LA EMPRESA
QUE EL INSCRITO SE CLASIFICO COMO:
MICRO  EMPRESA</t>
  </si>
  <si>
    <t>CERTIFICA:
CLASIFICACION POR TAMAÑO DE LA EMPRESA
QUE EL INSCRITO SE CLASIFICO COMO:
MICRO EMPRESA</t>
  </si>
  <si>
    <t>Código: GCO-GCI-F107
Versión: 02
Vigencia: 23 de diciembre de 2021
Caso HOLA: 209033</t>
  </si>
  <si>
    <r>
      <rPr>
        <b/>
        <sz val="12"/>
        <rFont val="Garamond"/>
        <family val="1"/>
      </rPr>
      <t>NOTA</t>
    </r>
    <r>
      <rPr>
        <sz val="12"/>
        <rFont val="Garamond"/>
        <family val="1"/>
      </rPr>
      <t>: 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r>
  </si>
  <si>
    <t>Jonatan Ovalle Díaz</t>
  </si>
  <si>
    <t>VERIFICACIÓN DE LOS INDICADORES</t>
  </si>
  <si>
    <t>CERTIFICA:
CLASIFICACION POR TAMAÑO DE LA EMPRESA
QUE EL INSCRITO SE CLASIFICO COMO:
PEQUEÑA  EMPRESA</t>
  </si>
  <si>
    <t xml:space="preserve">NOTA: La fecha de corte de la información financiera registrada en el RUP debe ser 31/12/2023, de acuerdo a lo establecido en el pliego definitivo de condiciones del proceso FDLS-LP-002-2024, treinta y tres (33) de las treinta y cinco (35) empresas que se presentaron están habilitadas en esta hoja. </t>
  </si>
  <si>
    <t xml:space="preserve">
FDLS-CMA-001-2024</t>
  </si>
  <si>
    <t>OBJETO: REALIZAR LA INTERVENTORÍA
TÉCNICA, ADMINISTRATIVA, LEGAL,
FINANCIERA, SOCIAL, AMBIENTAL,
SISO Y CONTABLE PARA EL
CONTRATO DE OBRA PÚBLICA QUE
RESULTE DE LA LICITACIÓN FDLS-LP007-2024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t>
  </si>
  <si>
    <t>ALMA INTERVENTORÍA &amp; CONSULTORÍA SAS NIT: 901573477 6</t>
  </si>
  <si>
    <t>INTERNOVAC GROUP S.A.S - BIC                 NIT:901719021-0</t>
  </si>
  <si>
    <t>CONSORCIO ALMA - INTERNOVAC</t>
  </si>
  <si>
    <t>PROYECTOS S.A.S. BIC NIT:901154678-2</t>
  </si>
  <si>
    <t>TRIDECA INGENIERIA + ARQUITECTURA S.A.S- BIC NIT: 901440233 5</t>
  </si>
  <si>
    <t>CONSORCIO SAN LUIS 310</t>
  </si>
  <si>
    <t>PRAN CONSTRUCCIONES SAS</t>
  </si>
  <si>
    <t>UMBRELLA INTERNATIONAL S.A.S</t>
  </si>
  <si>
    <t>C I A F LTDA INGENIERIA                   NIT: 800130967 6</t>
  </si>
  <si>
    <t>PROCIVING SAS NIT: 900905675 0</t>
  </si>
  <si>
    <t>CONSORCIO LAGARTOS</t>
  </si>
  <si>
    <t>RAZING SAS NIT: 901183912 5</t>
  </si>
  <si>
    <t>SUMMA PROYECTOS E INGENIERIA SOCIEDAD POR ACCIONES SIMPLIFICADA NIT: 901399706 2</t>
  </si>
  <si>
    <t>CONSORCIO PARQUES BOGOTA</t>
  </si>
  <si>
    <t>JASEN CONSULTORES S.A.S NIT: 830087225 5</t>
  </si>
  <si>
    <t>INFRACOL INGENIERIA S.A.S. NIT: 900359430 0</t>
  </si>
  <si>
    <t>CONSORCIO CONTROL BOGOTA</t>
  </si>
  <si>
    <t>WIDI DYNAMIC DESING S.A.S. ZOMAC NIT:901708264-6</t>
  </si>
  <si>
    <t>CONSTRUCTORA HEFUS SAS NIT: 830077902 0</t>
  </si>
  <si>
    <t>UNION TEMPORAL HEDINAMIC</t>
  </si>
  <si>
    <t>ARQUITECTURA Y URBANISMO SXXI SAS NIT: 901183827 7</t>
  </si>
  <si>
    <t>INGEPLAN.CO SAS EMPRESA DE BENEFICIO E INTERES COLECTIVO BIC NIT: 800169622 1</t>
  </si>
  <si>
    <t>CERTIFICA:
CLASIFICACION POR TAMAÑO DE LA EMPRESA
QUE EL INSCRITO SE CLASIFICO COMO:
MEDIANA  EMPRESA</t>
  </si>
  <si>
    <t xml:space="preserve">CONCORCIO MAMUT </t>
  </si>
  <si>
    <t>DISEÑOS VIAS Y PAVIMENTOS S.A.S. NIT: 900.403.072 - 5</t>
  </si>
  <si>
    <t>GEOINTERVENTORIAS S.A.S. NIT: 830.505.044 - 3</t>
  </si>
  <si>
    <t>CONSORCIO DG 1</t>
  </si>
  <si>
    <t>LITORAL CONSULTING S.A.S. NIT : 901499397 - 9</t>
  </si>
  <si>
    <t>APP CONSULTORES &amp; ESTRUCTURADORES SAS NIT: 900553162 2</t>
  </si>
  <si>
    <t>CONSORCIO LAAP CO1</t>
  </si>
  <si>
    <t>INGENIERÍA DESARROLLO Y CONSULTORÍA INDESCO S.A.S BIC NIT: 901471535 7</t>
  </si>
  <si>
    <t>GRUPO ESPECIALIZADO EN DESARROLLO DE INFRAESTRUCTURA S A S NIT: 900799910 1</t>
  </si>
  <si>
    <t>CONSORCIO HG INFRAESYTRUCTURA</t>
  </si>
  <si>
    <t>SOLIUN S.A.S. NIT: 900768458 0</t>
  </si>
  <si>
    <t>INGENIERIA CMC SAS NIT: 901087132 6</t>
  </si>
  <si>
    <t>CONSORCIO SAN MARCOS</t>
  </si>
  <si>
    <t>ARQUITECTURA E INGENIERIA DE CONSULTA ARINCO S.A.S NIT: 901094289 2</t>
  </si>
  <si>
    <t>URBANISMO Y ARQUITECTURA SAS NIT: 901611038 1</t>
  </si>
  <si>
    <t xml:space="preserve">CONSORCIO REAL A&amp;U </t>
  </si>
  <si>
    <t>ARA INGENIERIA S A S</t>
  </si>
  <si>
    <t>R &amp; M CONSTRUCCIONES E INTERVENTORIAS S A S</t>
  </si>
  <si>
    <t>COVILCO INGENIERIA SAS NIT: 901858094 3</t>
  </si>
  <si>
    <t>MASEB INGENIERIA SAS NIT: 901579224 7</t>
  </si>
  <si>
    <t>UNION TEMPORAL PAMACO</t>
  </si>
  <si>
    <t>HR INGENIERIA SAS</t>
  </si>
  <si>
    <t>CIVILE SAS BIC NIT: 900045355 8</t>
  </si>
  <si>
    <t>TAYFER DE COLOMBIA LTDA NIT: 900066500 1</t>
  </si>
  <si>
    <t>CONSORCIO CT   CO1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</si>
</sst>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 #,##0;[Red]\-&quot;$&quot;\ #,##0"/>
    <numFmt numFmtId="41" formatCode="_-* #,##0_-;\-* #,##0_-;_-* &quot;-&quot;_-;_-@_-"/>
    <numFmt numFmtId="43" formatCode="_-* #,##0.00_-;\-* #,##0.00_-;_-* &quot;-&quot;??_-;_-@_-"/>
    <numFmt numFmtId="164" formatCode="0.0"/>
    <numFmt numFmtId="165" formatCode="[$-C0A]dd\-mmm\-yy;@"/>
    <numFmt numFmtId="166" formatCode="##\ &quot;días&quot;"/>
    <numFmt numFmtId="167" formatCode="[$-F800]dddd\,\ mmmm\ dd\,\ yyyy"/>
    <numFmt numFmtId="168" formatCode="0\ &quot;días&quot;"/>
    <numFmt numFmtId="169" formatCode="&quot;$&quot;\ #,##0"/>
    <numFmt numFmtId="170" formatCode="0\ &quot;meses&quot;"/>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sz val="12"/>
      <color theme="0"/>
      <name val="Garamond"/>
      <family val="1"/>
    </font>
    <font>
      <i/>
      <sz val="11"/>
      <name val="Garamond"/>
      <family val="1"/>
    </font>
    <font>
      <b/>
      <sz val="11"/>
      <color theme="1"/>
      <name val="Calibri"/>
      <family val="2"/>
      <scheme val="minor"/>
    </font>
    <font>
      <sz val="10"/>
      <color theme="1"/>
      <name val="Tahoma"/>
      <family val="2"/>
    </font>
    <font>
      <b/>
      <sz val="10"/>
      <color theme="1"/>
      <name val="Tahoma"/>
      <family val="2"/>
    </font>
    <font>
      <sz val="10"/>
      <color indexed="8"/>
      <name val="Tahoma"/>
      <family val="2"/>
    </font>
    <font>
      <sz val="9"/>
      <name val="Tahoma"/>
      <family val="2"/>
    </font>
    <font>
      <b/>
      <sz val="11"/>
      <color theme="1"/>
      <name val="Tahoma"/>
      <family val="2"/>
    </font>
    <font>
      <b/>
      <sz val="12"/>
      <color theme="1"/>
      <name val="Tahoma"/>
      <family val="2"/>
    </font>
    <font>
      <sz val="11"/>
      <color theme="0"/>
      <name val="Garamond"/>
      <family val="1"/>
    </font>
    <font>
      <sz val="11"/>
      <color theme="1"/>
      <name val="Garamond"/>
      <family val="1"/>
    </font>
    <font>
      <b/>
      <sz val="12"/>
      <name val="Arial"/>
      <family val="2"/>
    </font>
    <font>
      <b/>
      <sz val="10"/>
      <name val="Arial"/>
      <family val="2"/>
    </font>
    <font>
      <b/>
      <sz val="10"/>
      <color rgb="FFFF0000"/>
      <name val="Arial"/>
      <family val="2"/>
    </font>
    <font>
      <b/>
      <sz val="12"/>
      <color rgb="FF00B050"/>
      <name val="Arial"/>
      <family val="2"/>
    </font>
    <font>
      <b/>
      <sz val="10"/>
      <color rgb="FF00B050"/>
      <name val="Arial"/>
      <family val="2"/>
    </font>
    <font>
      <sz val="14"/>
      <name val="Garamond"/>
      <family val="1"/>
    </font>
    <font>
      <b/>
      <sz val="14"/>
      <name val="Garamond"/>
      <family val="1"/>
    </font>
    <font>
      <b/>
      <sz val="14"/>
      <color rgb="FFFF0000"/>
      <name val="Garamond"/>
      <family val="1"/>
    </font>
  </fonts>
  <fills count="10">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style="medium">
        <color auto="1"/>
      </left>
      <right/>
      <top/>
      <bottom/>
      <diagonal/>
    </border>
    <border>
      <left style="medium">
        <color auto="1"/>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top style="medium">
        <color indexed="64"/>
      </top>
      <bottom/>
      <diagonal/>
    </border>
    <border>
      <left style="thin">
        <color auto="1"/>
      </left>
      <right style="medium">
        <color auto="1"/>
      </right>
      <top style="thin">
        <color auto="1"/>
      </top>
      <bottom style="thin">
        <color auto="1"/>
      </bottom>
      <diagonal/>
    </border>
    <border>
      <left/>
      <right style="medium">
        <color indexed="64"/>
      </right>
      <top/>
      <bottom/>
      <diagonal/>
    </border>
    <border>
      <left/>
      <right style="medium">
        <color indexed="64"/>
      </right>
      <top/>
      <bottom style="thin">
        <color auto="1"/>
      </bottom>
      <diagonal/>
    </border>
    <border>
      <left/>
      <right style="medium">
        <color indexed="64"/>
      </right>
      <top style="thin">
        <color auto="1"/>
      </top>
      <bottom style="thin">
        <color auto="1"/>
      </bottom>
      <diagonal/>
    </border>
    <border>
      <left/>
      <right style="medium">
        <color indexed="64"/>
      </right>
      <top style="thin">
        <color indexed="64"/>
      </top>
      <bottom/>
      <diagonal/>
    </border>
    <border>
      <left/>
      <right style="medium">
        <color indexed="64"/>
      </right>
      <top/>
      <bottom style="medium">
        <color indexed="64"/>
      </bottom>
      <diagonal/>
    </border>
    <border>
      <left style="thin">
        <color auto="1"/>
      </left>
      <right style="medium">
        <color auto="1"/>
      </right>
      <top style="medium">
        <color auto="1"/>
      </top>
      <bottom style="thin">
        <color auto="1"/>
      </bottom>
      <diagonal/>
    </border>
  </borders>
  <cellStyleXfs count="6">
    <xf numFmtId="0" fontId="0"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8" fillId="0" borderId="0"/>
    <xf numFmtId="0" fontId="9" fillId="0" borderId="0"/>
  </cellStyleXfs>
  <cellXfs count="349">
    <xf numFmtId="0" fontId="0" fillId="0" borderId="0" xfId="0"/>
    <xf numFmtId="0" fontId="11" fillId="0" borderId="0" xfId="0" applyFont="1"/>
    <xf numFmtId="0" fontId="11" fillId="0" borderId="0" xfId="0" applyFont="1" applyAlignment="1">
      <alignment vertical="center"/>
    </xf>
    <xf numFmtId="41" fontId="11" fillId="0" borderId="0" xfId="0" applyNumberFormat="1" applyFont="1" applyAlignment="1">
      <alignment vertical="center"/>
    </xf>
    <xf numFmtId="0" fontId="12" fillId="0" borderId="0" xfId="0" applyFont="1"/>
    <xf numFmtId="0" fontId="15" fillId="2" borderId="1" xfId="0" applyFont="1" applyFill="1" applyBorder="1" applyAlignment="1">
      <alignment horizontal="center" vertical="center" wrapText="1"/>
    </xf>
    <xf numFmtId="0" fontId="15" fillId="0" borderId="1" xfId="0" applyFont="1" applyBorder="1" applyAlignment="1">
      <alignment horizontal="center" vertical="center"/>
    </xf>
    <xf numFmtId="9" fontId="15" fillId="0" borderId="1" xfId="0" applyNumberFormat="1" applyFont="1" applyBorder="1" applyAlignment="1">
      <alignment horizontal="center" vertical="center" wrapText="1"/>
    </xf>
    <xf numFmtId="0" fontId="15" fillId="3" borderId="4" xfId="0" applyFont="1" applyFill="1" applyBorder="1" applyAlignment="1">
      <alignment horizontal="left" vertical="center" wrapText="1"/>
    </xf>
    <xf numFmtId="0" fontId="15" fillId="5" borderId="4" xfId="0" applyFont="1" applyFill="1" applyBorder="1" applyAlignment="1">
      <alignment horizontal="center" vertical="center"/>
    </xf>
    <xf numFmtId="0" fontId="15" fillId="5" borderId="1" xfId="0" applyFont="1" applyFill="1" applyBorder="1" applyAlignment="1">
      <alignment horizontal="center" vertical="center"/>
    </xf>
    <xf numFmtId="4" fontId="16" fillId="0" borderId="1" xfId="0" applyNumberFormat="1" applyFont="1" applyBorder="1" applyAlignment="1">
      <alignment horizontal="center" vertical="center"/>
    </xf>
    <xf numFmtId="4" fontId="17" fillId="0" borderId="1" xfId="0" applyNumberFormat="1" applyFont="1" applyBorder="1" applyAlignment="1">
      <alignment horizontal="center" vertical="center"/>
    </xf>
    <xf numFmtId="4" fontId="15" fillId="0" borderId="1" xfId="0" applyNumberFormat="1" applyFont="1" applyBorder="1" applyAlignment="1">
      <alignment horizontal="center" vertical="center"/>
    </xf>
    <xf numFmtId="10" fontId="14" fillId="0" borderId="1" xfId="1" applyNumberFormat="1" applyFont="1" applyFill="1" applyBorder="1" applyAlignment="1">
      <alignment horizontal="center" vertical="center"/>
    </xf>
    <xf numFmtId="0" fontId="15" fillId="0" borderId="4" xfId="0" applyFont="1" applyBorder="1" applyAlignment="1">
      <alignment horizontal="center" vertical="center"/>
    </xf>
    <xf numFmtId="9" fontId="14" fillId="0" borderId="1" xfId="1" applyFont="1" applyFill="1" applyBorder="1" applyAlignment="1">
      <alignment horizontal="center" vertical="center"/>
    </xf>
    <xf numFmtId="0" fontId="15" fillId="6" borderId="1" xfId="0" applyFont="1" applyFill="1" applyBorder="1" applyAlignment="1">
      <alignment horizontal="center" vertical="center"/>
    </xf>
    <xf numFmtId="0" fontId="14" fillId="0" borderId="3" xfId="0" applyFont="1" applyBorder="1" applyAlignment="1">
      <alignment horizontal="center" vertical="center" wrapText="1"/>
    </xf>
    <xf numFmtId="0" fontId="14" fillId="0" borderId="4" xfId="0" applyFont="1" applyBorder="1" applyAlignment="1">
      <alignment horizontal="left" vertical="center" wrapText="1"/>
    </xf>
    <xf numFmtId="0" fontId="15" fillId="0" borderId="4" xfId="0" applyFont="1" applyBorder="1" applyAlignment="1">
      <alignment horizontal="left"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13" fillId="0" borderId="7" xfId="0" applyFont="1" applyBorder="1" applyAlignment="1">
      <alignment vertical="center" wrapText="1"/>
    </xf>
    <xf numFmtId="0" fontId="13" fillId="0" borderId="2" xfId="0" applyFont="1" applyBorder="1" applyAlignment="1">
      <alignment vertical="center" wrapText="1"/>
    </xf>
    <xf numFmtId="0" fontId="13" fillId="0" borderId="8" xfId="0" applyFont="1" applyBorder="1" applyAlignment="1">
      <alignment vertical="center" wrapText="1"/>
    </xf>
    <xf numFmtId="0" fontId="13" fillId="0" borderId="9" xfId="0" applyFont="1" applyBorder="1" applyAlignment="1">
      <alignment vertical="center" wrapText="1"/>
    </xf>
    <xf numFmtId="0" fontId="13" fillId="0" borderId="5" xfId="0" applyFont="1" applyBorder="1" applyAlignment="1">
      <alignment vertical="center" wrapText="1"/>
    </xf>
    <xf numFmtId="0" fontId="13" fillId="0" borderId="8" xfId="0" applyFont="1" applyBorder="1" applyAlignment="1">
      <alignment horizontal="centerContinuous" vertical="center" wrapText="1" readingOrder="1"/>
    </xf>
    <xf numFmtId="6" fontId="14" fillId="0" borderId="1" xfId="0" applyNumberFormat="1" applyFont="1" applyBorder="1" applyAlignment="1">
      <alignment horizontal="right" vertical="center"/>
    </xf>
    <xf numFmtId="2" fontId="14" fillId="0" borderId="1" xfId="1" applyNumberFormat="1" applyFont="1" applyFill="1" applyBorder="1" applyAlignment="1">
      <alignment horizontal="center" vertical="center"/>
    </xf>
    <xf numFmtId="0" fontId="15" fillId="4" borderId="10" xfId="0" applyFont="1" applyFill="1" applyBorder="1" applyAlignment="1">
      <alignment horizontal="centerContinuous" vertical="center"/>
    </xf>
    <xf numFmtId="0" fontId="15" fillId="4" borderId="11" xfId="0" applyFont="1" applyFill="1" applyBorder="1" applyAlignment="1">
      <alignment horizontal="centerContinuous" vertical="center"/>
    </xf>
    <xf numFmtId="0" fontId="15" fillId="0" borderId="10" xfId="0" applyFont="1" applyBorder="1" applyAlignment="1">
      <alignment horizontal="center" vertical="center"/>
    </xf>
    <xf numFmtId="0" fontId="15" fillId="0" borderId="11" xfId="0" applyFont="1" applyBorder="1" applyAlignment="1">
      <alignment horizontal="center" vertical="center"/>
    </xf>
    <xf numFmtId="0" fontId="15" fillId="0" borderId="4" xfId="0" quotePrefix="1" applyFont="1" applyBorder="1" applyAlignment="1">
      <alignment horizontal="left" vertical="center" wrapText="1"/>
    </xf>
    <xf numFmtId="0" fontId="15" fillId="4" borderId="4" xfId="0" applyFont="1" applyFill="1" applyBorder="1" applyAlignment="1">
      <alignment horizontal="centerContinuous" vertical="center"/>
    </xf>
    <xf numFmtId="4" fontId="14" fillId="0" borderId="1" xfId="0" applyNumberFormat="1" applyFont="1" applyBorder="1" applyAlignment="1">
      <alignment horizontal="center" vertical="center"/>
    </xf>
    <xf numFmtId="6" fontId="14" fillId="0" borderId="1" xfId="0" applyNumberFormat="1" applyFont="1" applyBorder="1" applyAlignment="1">
      <alignment vertical="center"/>
    </xf>
    <xf numFmtId="0" fontId="15" fillId="4" borderId="1" xfId="0" applyFont="1" applyFill="1" applyBorder="1" applyAlignment="1">
      <alignment horizontal="centerContinuous" vertical="center"/>
    </xf>
    <xf numFmtId="6" fontId="15" fillId="3" borderId="1" xfId="0" applyNumberFormat="1" applyFont="1" applyFill="1" applyBorder="1" applyAlignment="1">
      <alignment vertical="center"/>
    </xf>
    <xf numFmtId="14" fontId="15" fillId="0" borderId="1" xfId="0" quotePrefix="1" applyNumberFormat="1" applyFont="1" applyBorder="1" applyAlignment="1">
      <alignment horizontal="center" vertical="center" wrapText="1"/>
    </xf>
    <xf numFmtId="0" fontId="11" fillId="0" borderId="1" xfId="0" applyFont="1" applyBorder="1" applyAlignment="1">
      <alignment horizontal="center" vertical="center" wrapText="1"/>
    </xf>
    <xf numFmtId="0" fontId="14" fillId="0" borderId="3" xfId="0" applyFont="1" applyBorder="1" applyAlignment="1">
      <alignment horizontal="left" vertical="center" indent="2"/>
    </xf>
    <xf numFmtId="0" fontId="10" fillId="0" borderId="12" xfId="0" quotePrefix="1" applyFont="1" applyBorder="1" applyAlignment="1">
      <alignment horizontal="left"/>
    </xf>
    <xf numFmtId="0" fontId="11" fillId="0" borderId="13" xfId="0" applyFont="1" applyBorder="1"/>
    <xf numFmtId="0" fontId="11" fillId="0" borderId="8" xfId="0" applyFont="1" applyBorder="1"/>
    <xf numFmtId="0" fontId="11" fillId="0" borderId="8" xfId="0" applyFont="1" applyBorder="1" applyAlignment="1">
      <alignment horizontal="center"/>
    </xf>
    <xf numFmtId="0" fontId="11" fillId="0" borderId="8" xfId="0" quotePrefix="1" applyFont="1" applyBorder="1" applyAlignment="1">
      <alignment horizontal="left"/>
    </xf>
    <xf numFmtId="167" fontId="15" fillId="0" borderId="3" xfId="0" quotePrefix="1" applyNumberFormat="1" applyFont="1" applyBorder="1" applyAlignment="1">
      <alignment horizontal="right" vertical="center"/>
    </xf>
    <xf numFmtId="0" fontId="15" fillId="0" borderId="11" xfId="0" applyFont="1" applyBorder="1" applyAlignment="1">
      <alignment horizontal="left" vertical="center"/>
    </xf>
    <xf numFmtId="0" fontId="15" fillId="4" borderId="1" xfId="0" quotePrefix="1" applyFont="1" applyFill="1" applyBorder="1" applyAlignment="1">
      <alignment horizontal="center" vertical="center" wrapText="1"/>
    </xf>
    <xf numFmtId="0" fontId="15" fillId="0" borderId="0" xfId="0" applyFont="1" applyAlignment="1">
      <alignment horizontal="center" vertical="center"/>
    </xf>
    <xf numFmtId="0" fontId="14" fillId="0" borderId="0" xfId="0" quotePrefix="1" applyFont="1" applyAlignment="1">
      <alignment horizontal="center" vertical="center"/>
    </xf>
    <xf numFmtId="0" fontId="18" fillId="0" borderId="10" xfId="0" applyFont="1" applyBorder="1" applyAlignment="1">
      <alignment horizontal="center" vertical="center"/>
    </xf>
    <xf numFmtId="0" fontId="14" fillId="0" borderId="4" xfId="0" applyFont="1" applyBorder="1" applyAlignment="1">
      <alignment vertical="center"/>
    </xf>
    <xf numFmtId="168" fontId="19" fillId="0" borderId="8" xfId="0" applyNumberFormat="1" applyFont="1" applyBorder="1" applyAlignment="1">
      <alignment horizontal="center"/>
    </xf>
    <xf numFmtId="0" fontId="15" fillId="0" borderId="3" xfId="0" quotePrefix="1" applyFont="1" applyBorder="1" applyAlignment="1">
      <alignment horizontal="center" vertical="center"/>
    </xf>
    <xf numFmtId="0" fontId="8" fillId="7" borderId="0" xfId="4" applyFill="1"/>
    <xf numFmtId="0" fontId="22" fillId="7" borderId="1" xfId="4" applyFont="1" applyFill="1" applyBorder="1" applyAlignment="1">
      <alignment horizontal="left" wrapText="1"/>
    </xf>
    <xf numFmtId="0" fontId="10" fillId="0" borderId="0" xfId="0" quotePrefix="1" applyFont="1" applyAlignment="1">
      <alignment horizontal="center" vertical="center"/>
    </xf>
    <xf numFmtId="170" fontId="11" fillId="0" borderId="0" xfId="0" applyNumberFormat="1" applyFont="1" applyAlignment="1">
      <alignment horizontal="center" vertical="center"/>
    </xf>
    <xf numFmtId="6" fontId="11" fillId="0" borderId="0" xfId="0" applyNumberFormat="1" applyFont="1" applyAlignment="1">
      <alignment vertical="center"/>
    </xf>
    <xf numFmtId="0" fontId="11" fillId="0" borderId="0" xfId="0" quotePrefix="1" applyFont="1" applyAlignment="1">
      <alignment horizontal="left" vertical="center"/>
    </xf>
    <xf numFmtId="41" fontId="11" fillId="0" borderId="0" xfId="0" applyNumberFormat="1" applyFont="1" applyAlignment="1">
      <alignment horizontal="right" vertical="center"/>
    </xf>
    <xf numFmtId="0" fontId="11" fillId="0" borderId="0" xfId="0" applyFont="1" applyAlignment="1">
      <alignment horizontal="right" vertical="center"/>
    </xf>
    <xf numFmtId="0" fontId="21" fillId="7" borderId="0" xfId="4" applyFont="1" applyFill="1" applyAlignment="1">
      <alignment vertical="center"/>
    </xf>
    <xf numFmtId="0" fontId="27" fillId="0" borderId="8" xfId="0" quotePrefix="1" applyFont="1" applyBorder="1" applyAlignment="1">
      <alignment horizontal="left" vertical="center" wrapText="1"/>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xf>
    <xf numFmtId="6" fontId="14" fillId="4" borderId="1" xfId="0" applyNumberFormat="1" applyFont="1" applyFill="1" applyBorder="1" applyAlignment="1">
      <alignment horizontal="right" vertical="center"/>
    </xf>
    <xf numFmtId="2" fontId="14" fillId="4" borderId="1" xfId="1" applyNumberFormat="1" applyFont="1" applyFill="1" applyBorder="1" applyAlignment="1">
      <alignment horizontal="center" vertical="center"/>
    </xf>
    <xf numFmtId="0" fontId="15" fillId="5" borderId="18" xfId="0" applyFont="1" applyFill="1" applyBorder="1" applyAlignment="1">
      <alignment horizontal="center" vertical="center"/>
    </xf>
    <xf numFmtId="0" fontId="15" fillId="4" borderId="18" xfId="0" applyFont="1" applyFill="1" applyBorder="1" applyAlignment="1">
      <alignment horizontal="centerContinuous" vertical="center"/>
    </xf>
    <xf numFmtId="0" fontId="15" fillId="4" borderId="18" xfId="0" applyFont="1" applyFill="1" applyBorder="1" applyAlignment="1">
      <alignment horizontal="center" vertical="center"/>
    </xf>
    <xf numFmtId="0" fontId="15" fillId="0" borderId="18" xfId="0" applyFont="1" applyBorder="1" applyAlignment="1">
      <alignment horizontal="center" vertical="center"/>
    </xf>
    <xf numFmtId="0" fontId="15" fillId="6" borderId="18" xfId="0" applyFont="1" applyFill="1" applyBorder="1" applyAlignment="1">
      <alignment horizontal="center" vertical="center"/>
    </xf>
    <xf numFmtId="0" fontId="15" fillId="6" borderId="19" xfId="0" applyFont="1" applyFill="1" applyBorder="1" applyAlignment="1">
      <alignment horizontal="center" vertical="center"/>
    </xf>
    <xf numFmtId="6" fontId="14" fillId="4" borderId="20" xfId="0" applyNumberFormat="1" applyFont="1" applyFill="1" applyBorder="1" applyAlignment="1">
      <alignment horizontal="right" vertical="center"/>
    </xf>
    <xf numFmtId="0" fontId="15" fillId="4" borderId="19" xfId="0" applyFont="1" applyFill="1" applyBorder="1" applyAlignment="1">
      <alignment horizontal="center" vertical="center"/>
    </xf>
    <xf numFmtId="0" fontId="11" fillId="0" borderId="9" xfId="0" quotePrefix="1" applyFont="1" applyBorder="1" applyAlignment="1">
      <alignment horizontal="left" vertical="center" wrapText="1"/>
    </xf>
    <xf numFmtId="0" fontId="11" fillId="0" borderId="5" xfId="0" applyFont="1" applyBorder="1" applyAlignment="1">
      <alignment vertical="center" wrapText="1"/>
    </xf>
    <xf numFmtId="0" fontId="22" fillId="7" borderId="0" xfId="4" applyFont="1" applyFill="1" applyAlignment="1">
      <alignment horizontal="center" vertical="center"/>
    </xf>
    <xf numFmtId="14" fontId="15" fillId="4" borderId="1" xfId="0" quotePrefix="1" applyNumberFormat="1" applyFont="1" applyFill="1" applyBorder="1" applyAlignment="1">
      <alignment horizontal="center" vertical="center" wrapText="1"/>
    </xf>
    <xf numFmtId="0" fontId="11" fillId="0" borderId="21" xfId="0" applyFont="1" applyBorder="1"/>
    <xf numFmtId="0" fontId="11" fillId="0" borderId="3" xfId="0" applyFont="1" applyBorder="1"/>
    <xf numFmtId="0" fontId="13" fillId="0" borderId="0" xfId="0" applyFont="1" applyAlignment="1">
      <alignment vertical="center" wrapText="1"/>
    </xf>
    <xf numFmtId="0" fontId="13" fillId="0" borderId="0" xfId="0" applyFont="1" applyAlignment="1">
      <alignment horizontal="centerContinuous" vertical="center" wrapText="1" readingOrder="1"/>
    </xf>
    <xf numFmtId="0" fontId="10" fillId="0" borderId="3" xfId="0" applyFont="1" applyBorder="1" applyAlignment="1">
      <alignment horizontal="center" vertical="center" wrapText="1"/>
    </xf>
    <xf numFmtId="0" fontId="11" fillId="0" borderId="3" xfId="0" applyFont="1" applyBorder="1" applyAlignment="1">
      <alignment vertical="center"/>
    </xf>
    <xf numFmtId="41" fontId="11" fillId="0" borderId="3" xfId="0" applyNumberFormat="1" applyFont="1" applyBorder="1" applyAlignment="1">
      <alignment vertical="center"/>
    </xf>
    <xf numFmtId="0" fontId="14" fillId="0" borderId="0" xfId="0" applyFont="1" applyAlignment="1">
      <alignment horizontal="center" vertical="center" wrapText="1"/>
    </xf>
    <xf numFmtId="0" fontId="10" fillId="0" borderId="3" xfId="0" applyFont="1" applyBorder="1" applyAlignment="1">
      <alignment vertical="center" wrapText="1"/>
    </xf>
    <xf numFmtId="0" fontId="10" fillId="0" borderId="3" xfId="0" applyFont="1" applyBorder="1" applyAlignment="1">
      <alignment vertical="top" wrapText="1"/>
    </xf>
    <xf numFmtId="167" fontId="15" fillId="0" borderId="0" xfId="0" applyNumberFormat="1" applyFont="1" applyAlignment="1">
      <alignment vertical="top"/>
    </xf>
    <xf numFmtId="0" fontId="11" fillId="0" borderId="14" xfId="0" applyFont="1" applyBorder="1"/>
    <xf numFmtId="165" fontId="11" fillId="0" borderId="0" xfId="0" applyNumberFormat="1" applyFont="1" applyAlignment="1">
      <alignment horizontal="center"/>
    </xf>
    <xf numFmtId="168" fontId="11" fillId="0" borderId="0" xfId="0" applyNumberFormat="1" applyFont="1" applyAlignment="1">
      <alignment horizontal="center"/>
    </xf>
    <xf numFmtId="166" fontId="11" fillId="0" borderId="0" xfId="0" applyNumberFormat="1" applyFont="1" applyAlignment="1">
      <alignment horizontal="center"/>
    </xf>
    <xf numFmtId="0" fontId="28" fillId="0" borderId="0" xfId="0" quotePrefix="1" applyFont="1" applyAlignment="1">
      <alignment horizontal="center" vertical="center" wrapText="1"/>
    </xf>
    <xf numFmtId="0" fontId="15" fillId="8" borderId="1" xfId="0" quotePrefix="1" applyFont="1" applyFill="1" applyBorder="1" applyAlignment="1">
      <alignment horizontal="center" vertical="center" wrapText="1"/>
    </xf>
    <xf numFmtId="0" fontId="14" fillId="0" borderId="0" xfId="0" applyFont="1" applyAlignment="1">
      <alignment horizontal="center" vertical="center"/>
    </xf>
    <xf numFmtId="0" fontId="15" fillId="9" borderId="3" xfId="0" applyFont="1" applyFill="1" applyBorder="1" applyAlignment="1">
      <alignment horizontal="center" vertical="center" wrapText="1"/>
    </xf>
    <xf numFmtId="167" fontId="15" fillId="9" borderId="3" xfId="0" applyNumberFormat="1" applyFont="1" applyFill="1" applyBorder="1" applyAlignment="1">
      <alignment horizontal="right" vertical="center" wrapText="1"/>
    </xf>
    <xf numFmtId="0" fontId="15" fillId="9" borderId="3" xfId="0" quotePrefix="1" applyFont="1" applyFill="1" applyBorder="1" applyAlignment="1">
      <alignment horizontal="center" vertical="center"/>
    </xf>
    <xf numFmtId="167" fontId="15" fillId="9" borderId="3" xfId="0" quotePrefix="1" applyNumberFormat="1" applyFont="1" applyFill="1" applyBorder="1" applyAlignment="1">
      <alignment horizontal="right" vertical="center"/>
    </xf>
    <xf numFmtId="0" fontId="11" fillId="9" borderId="3" xfId="0" applyFont="1" applyFill="1" applyBorder="1"/>
    <xf numFmtId="0" fontId="15" fillId="9" borderId="10" xfId="0" applyFont="1" applyFill="1" applyBorder="1" applyAlignment="1">
      <alignment horizontal="centerContinuous" vertical="center" wrapText="1"/>
    </xf>
    <xf numFmtId="0" fontId="15" fillId="9" borderId="11" xfId="0" applyFont="1" applyFill="1" applyBorder="1" applyAlignment="1">
      <alignment horizontal="centerContinuous" vertical="center"/>
    </xf>
    <xf numFmtId="0" fontId="11" fillId="9" borderId="0" xfId="0" applyFont="1" applyFill="1"/>
    <xf numFmtId="6" fontId="11" fillId="9" borderId="0" xfId="0" applyNumberFormat="1" applyFont="1" applyFill="1"/>
    <xf numFmtId="0" fontId="15" fillId="9" borderId="11" xfId="0" applyFont="1" applyFill="1" applyBorder="1" applyAlignment="1">
      <alignment horizontal="centerContinuous" vertical="center" wrapText="1"/>
    </xf>
    <xf numFmtId="0" fontId="10" fillId="9" borderId="0" xfId="0" quotePrefix="1" applyFont="1" applyFill="1" applyAlignment="1">
      <alignment horizontal="center" vertical="center"/>
    </xf>
    <xf numFmtId="6" fontId="11" fillId="9" borderId="1" xfId="0" applyNumberFormat="1" applyFont="1" applyFill="1" applyBorder="1" applyAlignment="1">
      <alignment vertical="center"/>
    </xf>
    <xf numFmtId="9" fontId="11" fillId="9" borderId="1" xfId="0" applyNumberFormat="1" applyFont="1" applyFill="1" applyBorder="1" applyAlignment="1">
      <alignment horizontal="center" vertical="center"/>
    </xf>
    <xf numFmtId="164" fontId="11" fillId="9" borderId="1" xfId="0" applyNumberFormat="1" applyFont="1" applyFill="1" applyBorder="1" applyAlignment="1">
      <alignment horizontal="center" vertical="center"/>
    </xf>
    <xf numFmtId="2" fontId="11" fillId="9" borderId="1" xfId="0" applyNumberFormat="1" applyFont="1" applyFill="1" applyBorder="1" applyAlignment="1">
      <alignment horizontal="center" vertical="center"/>
    </xf>
    <xf numFmtId="4" fontId="16" fillId="0" borderId="18" xfId="0" applyNumberFormat="1" applyFont="1" applyBorder="1" applyAlignment="1">
      <alignment horizontal="center" vertical="center"/>
    </xf>
    <xf numFmtId="4" fontId="17" fillId="0" borderId="18" xfId="0" applyNumberFormat="1" applyFont="1" applyBorder="1" applyAlignment="1">
      <alignment horizontal="center" vertical="center"/>
    </xf>
    <xf numFmtId="4" fontId="15" fillId="0" borderId="18" xfId="0" applyNumberFormat="1" applyFont="1" applyBorder="1" applyAlignment="1">
      <alignment horizontal="center" vertical="center"/>
    </xf>
    <xf numFmtId="10" fontId="14" fillId="0" borderId="18" xfId="1" applyNumberFormat="1" applyFont="1" applyFill="1" applyBorder="1" applyAlignment="1">
      <alignment horizontal="center" vertical="center"/>
    </xf>
    <xf numFmtId="4" fontId="14" fillId="0" borderId="18" xfId="0" applyNumberFormat="1" applyFont="1" applyBorder="1" applyAlignment="1">
      <alignment horizontal="center" vertical="center"/>
    </xf>
    <xf numFmtId="6" fontId="14" fillId="0" borderId="18" xfId="0" applyNumberFormat="1" applyFont="1" applyBorder="1" applyAlignment="1">
      <alignment vertical="center"/>
    </xf>
    <xf numFmtId="9" fontId="14" fillId="0" borderId="18" xfId="1" applyFont="1" applyFill="1" applyBorder="1" applyAlignment="1">
      <alignment horizontal="center" vertical="center"/>
    </xf>
    <xf numFmtId="0" fontId="33" fillId="0" borderId="0" xfId="0" applyFont="1" applyAlignment="1">
      <alignment horizontal="center" vertical="center" wrapText="1"/>
    </xf>
    <xf numFmtId="0" fontId="30" fillId="0" borderId="0" xfId="0" applyFont="1" applyAlignment="1">
      <alignment horizontal="center" vertical="center" wrapText="1"/>
    </xf>
    <xf numFmtId="0" fontId="29" fillId="0" borderId="0" xfId="0" applyFont="1" applyAlignment="1">
      <alignment horizontal="center" vertical="center" wrapText="1"/>
    </xf>
    <xf numFmtId="0" fontId="32" fillId="0" borderId="0" xfId="0" applyFont="1" applyAlignment="1">
      <alignment horizontal="center" vertical="center" wrapText="1"/>
    </xf>
    <xf numFmtId="0" fontId="31" fillId="0" borderId="0" xfId="0" applyFont="1" applyAlignment="1">
      <alignment horizontal="center" vertical="center" wrapText="1"/>
    </xf>
    <xf numFmtId="0" fontId="34" fillId="0" borderId="3" xfId="0" applyFont="1" applyBorder="1" applyAlignment="1">
      <alignment vertical="center"/>
    </xf>
    <xf numFmtId="9" fontId="35" fillId="0" borderId="1" xfId="0" applyNumberFormat="1" applyFont="1" applyBorder="1" applyAlignment="1">
      <alignment horizontal="center" vertical="center" wrapText="1"/>
    </xf>
    <xf numFmtId="0" fontId="34" fillId="0" borderId="0" xfId="0" applyFont="1" applyAlignment="1">
      <alignment vertical="center"/>
    </xf>
    <xf numFmtId="0" fontId="34" fillId="0" borderId="0" xfId="0" applyFont="1"/>
    <xf numFmtId="10" fontId="36" fillId="9" borderId="1" xfId="0" quotePrefix="1" applyNumberFormat="1" applyFont="1" applyFill="1" applyBorder="1" applyAlignment="1">
      <alignment horizontal="center" vertical="center"/>
    </xf>
    <xf numFmtId="10" fontId="36" fillId="9" borderId="1" xfId="0" applyNumberFormat="1" applyFont="1" applyFill="1" applyBorder="1" applyAlignment="1">
      <alignment horizontal="center" vertical="center"/>
    </xf>
    <xf numFmtId="0" fontId="11" fillId="9" borderId="8" xfId="0" applyFont="1" applyFill="1" applyBorder="1"/>
    <xf numFmtId="165" fontId="10" fillId="9" borderId="0" xfId="0" applyNumberFormat="1" applyFont="1" applyFill="1" applyAlignment="1">
      <alignment horizontal="center"/>
    </xf>
    <xf numFmtId="165" fontId="11" fillId="9" borderId="0" xfId="0" applyNumberFormat="1" applyFont="1" applyFill="1" applyAlignment="1">
      <alignment horizontal="center"/>
    </xf>
    <xf numFmtId="0" fontId="11" fillId="9" borderId="5" xfId="0" applyFont="1" applyFill="1" applyBorder="1" applyAlignment="1">
      <alignment vertical="center" wrapText="1"/>
    </xf>
    <xf numFmtId="0" fontId="11" fillId="7" borderId="21" xfId="0" applyFont="1" applyFill="1" applyBorder="1"/>
    <xf numFmtId="0" fontId="11" fillId="7" borderId="0" xfId="0" applyFont="1" applyFill="1"/>
    <xf numFmtId="0" fontId="11" fillId="7" borderId="3" xfId="0" applyFont="1" applyFill="1" applyBorder="1"/>
    <xf numFmtId="0" fontId="13" fillId="7" borderId="5" xfId="0" applyFont="1" applyFill="1" applyBorder="1" applyAlignment="1">
      <alignment vertical="center" wrapText="1"/>
    </xf>
    <xf numFmtId="0" fontId="15" fillId="7" borderId="11" xfId="0" applyFont="1" applyFill="1" applyBorder="1" applyAlignment="1">
      <alignment horizontal="centerContinuous" vertical="center"/>
    </xf>
    <xf numFmtId="6" fontId="11" fillId="7" borderId="0" xfId="0" applyNumberFormat="1" applyFont="1" applyFill="1"/>
    <xf numFmtId="0" fontId="11" fillId="7" borderId="0" xfId="0" applyFont="1" applyFill="1" applyAlignment="1">
      <alignment vertical="center"/>
    </xf>
    <xf numFmtId="0" fontId="15" fillId="7" borderId="0" xfId="0" applyFont="1" applyFill="1" applyAlignment="1">
      <alignment horizontal="center" vertical="center"/>
    </xf>
    <xf numFmtId="0" fontId="11" fillId="7" borderId="13" xfId="0" applyFont="1" applyFill="1" applyBorder="1"/>
    <xf numFmtId="165" fontId="11" fillId="7" borderId="0" xfId="0" applyNumberFormat="1" applyFont="1" applyFill="1" applyAlignment="1">
      <alignment horizontal="center"/>
    </xf>
    <xf numFmtId="166" fontId="11" fillId="7" borderId="0" xfId="0" applyNumberFormat="1" applyFont="1" applyFill="1" applyAlignment="1">
      <alignment horizontal="center"/>
    </xf>
    <xf numFmtId="0" fontId="28" fillId="7" borderId="0" xfId="0" quotePrefix="1" applyFont="1" applyFill="1" applyAlignment="1">
      <alignment horizontal="center" vertical="center" wrapText="1"/>
    </xf>
    <xf numFmtId="0" fontId="0" fillId="7" borderId="0" xfId="0" applyFill="1"/>
    <xf numFmtId="0" fontId="11" fillId="7" borderId="1" xfId="0" applyFont="1" applyFill="1" applyBorder="1" applyAlignment="1">
      <alignment horizontal="center" vertical="center" wrapText="1"/>
    </xf>
    <xf numFmtId="0" fontId="34" fillId="7" borderId="0" xfId="0" applyFont="1" applyFill="1" applyAlignment="1">
      <alignment vertical="center"/>
    </xf>
    <xf numFmtId="0" fontId="34" fillId="7" borderId="0" xfId="0" applyFont="1" applyFill="1"/>
    <xf numFmtId="0" fontId="10" fillId="7" borderId="0" xfId="0" quotePrefix="1" applyFont="1" applyFill="1" applyAlignment="1">
      <alignment horizontal="center" vertical="center"/>
    </xf>
    <xf numFmtId="6" fontId="11" fillId="7" borderId="1" xfId="0" applyNumberFormat="1" applyFont="1" applyFill="1" applyBorder="1" applyAlignment="1">
      <alignment vertical="center"/>
    </xf>
    <xf numFmtId="2" fontId="11" fillId="7" borderId="1" xfId="0" applyNumberFormat="1" applyFont="1" applyFill="1" applyBorder="1" applyAlignment="1">
      <alignment horizontal="center" vertical="center"/>
    </xf>
    <xf numFmtId="9" fontId="11" fillId="7" borderId="1" xfId="0" applyNumberFormat="1" applyFont="1" applyFill="1" applyBorder="1" applyAlignment="1">
      <alignment horizontal="center" vertical="center"/>
    </xf>
    <xf numFmtId="164" fontId="11" fillId="7" borderId="1" xfId="0" applyNumberFormat="1" applyFont="1" applyFill="1" applyBorder="1" applyAlignment="1">
      <alignment horizontal="center" vertical="center"/>
    </xf>
    <xf numFmtId="41" fontId="11" fillId="7" borderId="0" xfId="0" applyNumberFormat="1" applyFont="1" applyFill="1" applyAlignment="1">
      <alignment horizontal="right" vertical="center"/>
    </xf>
    <xf numFmtId="170" fontId="11" fillId="7" borderId="0" xfId="0" applyNumberFormat="1" applyFont="1" applyFill="1" applyAlignment="1">
      <alignment horizontal="center" vertical="center"/>
    </xf>
    <xf numFmtId="41" fontId="11" fillId="7" borderId="0" xfId="0" applyNumberFormat="1" applyFont="1" applyFill="1" applyAlignment="1">
      <alignment vertical="center"/>
    </xf>
    <xf numFmtId="0" fontId="11" fillId="7" borderId="0" xfId="0" applyFont="1" applyFill="1" applyAlignment="1">
      <alignment horizontal="right" vertical="center"/>
    </xf>
    <xf numFmtId="6" fontId="11" fillId="7" borderId="0" xfId="0" applyNumberFormat="1" applyFont="1" applyFill="1" applyAlignment="1">
      <alignment vertical="center"/>
    </xf>
    <xf numFmtId="0" fontId="11" fillId="7" borderId="0" xfId="0" quotePrefix="1" applyFont="1" applyFill="1" applyAlignment="1">
      <alignment horizontal="left" vertical="center"/>
    </xf>
    <xf numFmtId="0" fontId="11" fillId="7" borderId="3" xfId="0" applyFont="1" applyFill="1" applyBorder="1" applyAlignment="1">
      <alignment vertical="center"/>
    </xf>
    <xf numFmtId="0" fontId="15" fillId="7" borderId="11" xfId="0" applyFont="1" applyFill="1" applyBorder="1" applyAlignment="1">
      <alignment horizontal="center" vertical="center"/>
    </xf>
    <xf numFmtId="0" fontId="10" fillId="7" borderId="3" xfId="0" applyFont="1" applyFill="1" applyBorder="1" applyAlignment="1">
      <alignment horizontal="center" vertical="center" wrapText="1"/>
    </xf>
    <xf numFmtId="0" fontId="34" fillId="7" borderId="3" xfId="0" applyFont="1" applyFill="1" applyBorder="1" applyAlignment="1">
      <alignment vertical="center"/>
    </xf>
    <xf numFmtId="41" fontId="11" fillId="7" borderId="3" xfId="0" applyNumberFormat="1" applyFont="1" applyFill="1" applyBorder="1" applyAlignment="1">
      <alignment vertical="center"/>
    </xf>
    <xf numFmtId="0" fontId="10" fillId="7" borderId="3" xfId="0" applyFont="1" applyFill="1" applyBorder="1" applyAlignment="1">
      <alignment vertical="center" wrapText="1"/>
    </xf>
    <xf numFmtId="0" fontId="10" fillId="7" borderId="3" xfId="0" applyFont="1" applyFill="1" applyBorder="1" applyAlignment="1">
      <alignment vertical="top" wrapText="1"/>
    </xf>
    <xf numFmtId="0" fontId="11" fillId="7" borderId="14" xfId="0" applyFont="1" applyFill="1" applyBorder="1"/>
    <xf numFmtId="10" fontId="16" fillId="4" borderId="1" xfId="0" quotePrefix="1" applyNumberFormat="1" applyFont="1" applyFill="1" applyBorder="1" applyAlignment="1">
      <alignment horizontal="center" vertical="center"/>
    </xf>
    <xf numFmtId="0" fontId="15" fillId="7" borderId="1" xfId="0" quotePrefix="1" applyFont="1" applyFill="1" applyBorder="1" applyAlignment="1">
      <alignment horizontal="center" vertical="center" wrapText="1"/>
    </xf>
    <xf numFmtId="167" fontId="7" fillId="7" borderId="0" xfId="4" quotePrefix="1" applyNumberFormat="1" applyFont="1" applyFill="1" applyAlignment="1">
      <alignment horizontal="center"/>
    </xf>
    <xf numFmtId="0" fontId="8" fillId="7" borderId="1" xfId="4" applyFill="1" applyBorder="1" applyAlignment="1">
      <alignment horizontal="center" vertical="center"/>
    </xf>
    <xf numFmtId="0" fontId="14" fillId="7" borderId="0" xfId="0" applyFont="1" applyFill="1" applyAlignment="1">
      <alignment horizontal="center" vertical="center"/>
    </xf>
    <xf numFmtId="0" fontId="15" fillId="0" borderId="22" xfId="0" quotePrefix="1" applyFont="1" applyBorder="1" applyAlignment="1">
      <alignment horizontal="center" vertical="center" wrapText="1"/>
    </xf>
    <xf numFmtId="0" fontId="15" fillId="4" borderId="18" xfId="0" quotePrefix="1" applyFont="1" applyFill="1" applyBorder="1" applyAlignment="1">
      <alignment horizontal="center" vertical="center" wrapText="1"/>
    </xf>
    <xf numFmtId="10" fontId="15" fillId="4" borderId="1" xfId="0" quotePrefix="1" applyNumberFormat="1" applyFont="1" applyFill="1" applyBorder="1" applyAlignment="1">
      <alignment horizontal="center" vertical="center"/>
    </xf>
    <xf numFmtId="10" fontId="15" fillId="4" borderId="1" xfId="0" applyNumberFormat="1" applyFont="1" applyFill="1" applyBorder="1" applyAlignment="1">
      <alignment horizontal="center" vertical="center"/>
    </xf>
    <xf numFmtId="6" fontId="14" fillId="4" borderId="18" xfId="0" applyNumberFormat="1" applyFont="1" applyFill="1" applyBorder="1" applyAlignment="1">
      <alignment horizontal="right" vertical="center"/>
    </xf>
    <xf numFmtId="0" fontId="15" fillId="7" borderId="0" xfId="0" applyFont="1" applyFill="1" applyAlignment="1">
      <alignment horizontal="center" vertical="center" wrapText="1"/>
    </xf>
    <xf numFmtId="0" fontId="15" fillId="4" borderId="19" xfId="0" quotePrefix="1" applyFont="1" applyFill="1" applyBorder="1" applyAlignment="1">
      <alignment horizontal="center" vertical="center" wrapText="1"/>
    </xf>
    <xf numFmtId="0" fontId="15" fillId="4" borderId="19" xfId="0" applyFont="1" applyFill="1" applyBorder="1" applyAlignment="1">
      <alignment horizontal="center" vertical="center" wrapText="1"/>
    </xf>
    <xf numFmtId="14" fontId="15" fillId="4" borderId="19" xfId="0" quotePrefix="1" applyNumberFormat="1" applyFont="1" applyFill="1" applyBorder="1" applyAlignment="1">
      <alignment horizontal="center" vertical="center" wrapText="1"/>
    </xf>
    <xf numFmtId="10" fontId="16" fillId="4" borderId="19" xfId="0" quotePrefix="1" applyNumberFormat="1" applyFont="1" applyFill="1" applyBorder="1" applyAlignment="1">
      <alignment horizontal="center" vertical="center"/>
    </xf>
    <xf numFmtId="6" fontId="14" fillId="4" borderId="19" xfId="0" applyNumberFormat="1" applyFont="1" applyFill="1" applyBorder="1" applyAlignment="1">
      <alignment horizontal="right" vertical="center"/>
    </xf>
    <xf numFmtId="2" fontId="14" fillId="4" borderId="19" xfId="1" applyNumberFormat="1" applyFont="1" applyFill="1" applyBorder="1" applyAlignment="1">
      <alignment horizontal="center" vertical="center"/>
    </xf>
    <xf numFmtId="6" fontId="15" fillId="3" borderId="19" xfId="0" applyNumberFormat="1" applyFont="1" applyFill="1" applyBorder="1" applyAlignment="1">
      <alignment vertical="center"/>
    </xf>
    <xf numFmtId="0" fontId="15" fillId="0" borderId="1" xfId="0" quotePrefix="1" applyFont="1" applyBorder="1" applyAlignment="1">
      <alignment horizontal="center" vertical="center" wrapText="1"/>
    </xf>
    <xf numFmtId="6" fontId="15" fillId="4" borderId="1" xfId="0" applyNumberFormat="1" applyFont="1" applyFill="1" applyBorder="1" applyAlignment="1">
      <alignment vertical="center"/>
    </xf>
    <xf numFmtId="4" fontId="16" fillId="4" borderId="1" xfId="0" applyNumberFormat="1" applyFont="1" applyFill="1" applyBorder="1" applyAlignment="1">
      <alignment horizontal="center" vertical="center"/>
    </xf>
    <xf numFmtId="4" fontId="17" fillId="4" borderId="1" xfId="0" applyNumberFormat="1" applyFont="1" applyFill="1" applyBorder="1" applyAlignment="1">
      <alignment horizontal="center" vertical="center"/>
    </xf>
    <xf numFmtId="4" fontId="15" fillId="4" borderId="1" xfId="0" applyNumberFormat="1" applyFont="1" applyFill="1" applyBorder="1" applyAlignment="1">
      <alignment horizontal="center" vertical="center"/>
    </xf>
    <xf numFmtId="10" fontId="14" fillId="4" borderId="1" xfId="1" applyNumberFormat="1" applyFont="1" applyFill="1" applyBorder="1" applyAlignment="1">
      <alignment horizontal="center" vertical="center"/>
    </xf>
    <xf numFmtId="4" fontId="14" fillId="4" borderId="1" xfId="0" applyNumberFormat="1" applyFont="1" applyFill="1" applyBorder="1" applyAlignment="1">
      <alignment horizontal="center" vertical="center"/>
    </xf>
    <xf numFmtId="6" fontId="14" fillId="4" borderId="1" xfId="0" applyNumberFormat="1" applyFont="1" applyFill="1" applyBorder="1" applyAlignment="1">
      <alignment vertical="center"/>
    </xf>
    <xf numFmtId="9" fontId="14" fillId="4" borderId="1" xfId="1" applyFont="1" applyFill="1" applyBorder="1" applyAlignment="1">
      <alignment horizontal="center" vertical="center"/>
    </xf>
    <xf numFmtId="14" fontId="15" fillId="7" borderId="1" xfId="0" quotePrefix="1" applyNumberFormat="1" applyFont="1" applyFill="1" applyBorder="1" applyAlignment="1">
      <alignment horizontal="center" vertical="center" wrapText="1"/>
    </xf>
    <xf numFmtId="0" fontId="15" fillId="7" borderId="1" xfId="0" applyFont="1" applyFill="1" applyBorder="1" applyAlignment="1">
      <alignment horizontal="center" vertical="center"/>
    </xf>
    <xf numFmtId="10" fontId="15" fillId="7" borderId="1" xfId="0" quotePrefix="1" applyNumberFormat="1" applyFont="1" applyFill="1" applyBorder="1" applyAlignment="1">
      <alignment horizontal="center" vertical="center"/>
    </xf>
    <xf numFmtId="6" fontId="14" fillId="7" borderId="1" xfId="0" applyNumberFormat="1" applyFont="1" applyFill="1" applyBorder="1" applyAlignment="1">
      <alignment horizontal="right" vertical="center"/>
    </xf>
    <xf numFmtId="2" fontId="14" fillId="7" borderId="1" xfId="1" applyNumberFormat="1" applyFont="1" applyFill="1" applyBorder="1" applyAlignment="1">
      <alignment horizontal="center" vertical="center"/>
    </xf>
    <xf numFmtId="0" fontId="11" fillId="7" borderId="15" xfId="0" applyFont="1" applyFill="1" applyBorder="1" applyAlignment="1">
      <alignment vertical="center" wrapText="1"/>
    </xf>
    <xf numFmtId="4" fontId="16" fillId="4" borderId="18" xfId="0" applyNumberFormat="1" applyFont="1" applyFill="1" applyBorder="1" applyAlignment="1">
      <alignment horizontal="center" vertical="center"/>
    </xf>
    <xf numFmtId="4" fontId="17" fillId="4" borderId="18" xfId="0" applyNumberFormat="1" applyFont="1" applyFill="1" applyBorder="1" applyAlignment="1">
      <alignment horizontal="center" vertical="center"/>
    </xf>
    <xf numFmtId="4" fontId="15" fillId="4" borderId="18" xfId="0" applyNumberFormat="1" applyFont="1" applyFill="1" applyBorder="1" applyAlignment="1">
      <alignment horizontal="center" vertical="center"/>
    </xf>
    <xf numFmtId="10" fontId="14" fillId="4" borderId="18" xfId="1" applyNumberFormat="1" applyFont="1" applyFill="1" applyBorder="1" applyAlignment="1">
      <alignment horizontal="center" vertical="center"/>
    </xf>
    <xf numFmtId="4" fontId="14" fillId="4" borderId="18" xfId="0" applyNumberFormat="1" applyFont="1" applyFill="1" applyBorder="1" applyAlignment="1">
      <alignment horizontal="center" vertical="center"/>
    </xf>
    <xf numFmtId="6" fontId="14" fillId="4" borderId="18" xfId="0" applyNumberFormat="1" applyFont="1" applyFill="1" applyBorder="1" applyAlignment="1">
      <alignment vertical="center"/>
    </xf>
    <xf numFmtId="9" fontId="14" fillId="4" borderId="18" xfId="1" applyFont="1" applyFill="1" applyBorder="1" applyAlignment="1">
      <alignment horizontal="center" vertical="center"/>
    </xf>
    <xf numFmtId="0" fontId="13" fillId="7" borderId="2" xfId="0" applyFont="1" applyFill="1" applyBorder="1" applyAlignment="1">
      <alignment vertical="center" wrapText="1"/>
    </xf>
    <xf numFmtId="0" fontId="13" fillId="7" borderId="0" xfId="0" applyFont="1" applyFill="1" applyAlignment="1">
      <alignment vertical="center" wrapText="1"/>
    </xf>
    <xf numFmtId="0" fontId="13" fillId="7" borderId="0" xfId="0" applyFont="1" applyFill="1" applyAlignment="1">
      <alignment horizontal="centerContinuous" vertical="center" wrapText="1" readingOrder="1"/>
    </xf>
    <xf numFmtId="0" fontId="15" fillId="7" borderId="25" xfId="0" applyFont="1" applyFill="1" applyBorder="1" applyAlignment="1">
      <alignment horizontal="centerContinuous" vertical="center"/>
    </xf>
    <xf numFmtId="14" fontId="15" fillId="0" borderId="22" xfId="0" quotePrefix="1" applyNumberFormat="1" applyFont="1" applyBorder="1" applyAlignment="1">
      <alignment horizontal="center" vertical="center" wrapText="1"/>
    </xf>
    <xf numFmtId="0" fontId="15" fillId="0" borderId="22" xfId="0" applyFont="1" applyBorder="1" applyAlignment="1">
      <alignment horizontal="center" vertical="center" wrapText="1"/>
    </xf>
    <xf numFmtId="9" fontId="15" fillId="0" borderId="22" xfId="0" applyNumberFormat="1" applyFont="1" applyBorder="1" applyAlignment="1">
      <alignment horizontal="center" vertical="center" wrapText="1"/>
    </xf>
    <xf numFmtId="6" fontId="14" fillId="0" borderId="22" xfId="0" applyNumberFormat="1" applyFont="1" applyBorder="1" applyAlignment="1">
      <alignment horizontal="right" vertical="center"/>
    </xf>
    <xf numFmtId="2" fontId="14" fillId="0" borderId="22" xfId="1" applyNumberFormat="1" applyFont="1" applyFill="1" applyBorder="1" applyAlignment="1">
      <alignment horizontal="center" vertical="center"/>
    </xf>
    <xf numFmtId="6" fontId="15" fillId="3" borderId="22" xfId="0" applyNumberFormat="1" applyFont="1" applyFill="1" applyBorder="1" applyAlignment="1">
      <alignment vertical="center"/>
    </xf>
    <xf numFmtId="0" fontId="15" fillId="4" borderId="25" xfId="0" applyFont="1" applyFill="1" applyBorder="1" applyAlignment="1">
      <alignment horizontal="centerContinuous" vertical="center"/>
    </xf>
    <xf numFmtId="0" fontId="15" fillId="5" borderId="22" xfId="0" applyFont="1" applyFill="1" applyBorder="1" applyAlignment="1">
      <alignment horizontal="center" vertical="center"/>
    </xf>
    <xf numFmtId="0" fontId="15" fillId="0" borderId="25" xfId="0" applyFont="1" applyBorder="1" applyAlignment="1">
      <alignment horizontal="left" vertical="center"/>
    </xf>
    <xf numFmtId="4" fontId="16" fillId="0" borderId="22" xfId="0" applyNumberFormat="1" applyFont="1" applyBorder="1" applyAlignment="1">
      <alignment horizontal="center" vertical="center"/>
    </xf>
    <xf numFmtId="4" fontId="17" fillId="0" borderId="22" xfId="0" applyNumberFormat="1" applyFont="1" applyBorder="1" applyAlignment="1">
      <alignment horizontal="center" vertical="center"/>
    </xf>
    <xf numFmtId="4" fontId="15" fillId="0" borderId="22" xfId="0" applyNumberFormat="1" applyFont="1" applyBorder="1" applyAlignment="1">
      <alignment horizontal="center" vertical="center"/>
    </xf>
    <xf numFmtId="10" fontId="14" fillId="0" borderId="22" xfId="1" applyNumberFormat="1" applyFont="1" applyFill="1" applyBorder="1" applyAlignment="1">
      <alignment horizontal="center" vertical="center"/>
    </xf>
    <xf numFmtId="0" fontId="15" fillId="4" borderId="22" xfId="0" applyFont="1" applyFill="1" applyBorder="1" applyAlignment="1">
      <alignment horizontal="centerContinuous" vertical="center"/>
    </xf>
    <xf numFmtId="0" fontId="15" fillId="0" borderId="22" xfId="0" applyFont="1" applyBorder="1" applyAlignment="1">
      <alignment horizontal="center" vertical="center"/>
    </xf>
    <xf numFmtId="9" fontId="14" fillId="0" borderId="22" xfId="1" applyFont="1" applyFill="1" applyBorder="1" applyAlignment="1">
      <alignment horizontal="center" vertical="center"/>
    </xf>
    <xf numFmtId="0" fontId="15" fillId="6" borderId="25" xfId="0" applyFont="1" applyFill="1" applyBorder="1" applyAlignment="1">
      <alignment horizontal="center" vertical="center"/>
    </xf>
    <xf numFmtId="0" fontId="15" fillId="7" borderId="10" xfId="0" applyFont="1" applyFill="1" applyBorder="1" applyAlignment="1">
      <alignment horizontal="center" vertical="center"/>
    </xf>
    <xf numFmtId="0" fontId="15" fillId="7" borderId="25" xfId="0" applyFont="1" applyFill="1" applyBorder="1" applyAlignment="1">
      <alignment horizontal="center" vertical="center"/>
    </xf>
    <xf numFmtId="0" fontId="14" fillId="7" borderId="3" xfId="0" applyFont="1" applyFill="1" applyBorder="1" applyAlignment="1">
      <alignment horizontal="center" vertical="center" wrapText="1"/>
    </xf>
    <xf numFmtId="0" fontId="14" fillId="7" borderId="0" xfId="0" applyFont="1" applyFill="1" applyAlignment="1">
      <alignment horizontal="center" vertical="center" wrapText="1"/>
    </xf>
    <xf numFmtId="0" fontId="14" fillId="7" borderId="23" xfId="0" applyFont="1" applyFill="1" applyBorder="1" applyAlignment="1">
      <alignment horizontal="center" vertical="center" wrapText="1"/>
    </xf>
    <xf numFmtId="0" fontId="15" fillId="7" borderId="3" xfId="0" applyFont="1" applyFill="1" applyBorder="1" applyAlignment="1">
      <alignment horizontal="center" vertical="center" wrapText="1"/>
    </xf>
    <xf numFmtId="167" fontId="15" fillId="7" borderId="3" xfId="0" applyNumberFormat="1" applyFont="1" applyFill="1" applyBorder="1" applyAlignment="1">
      <alignment horizontal="right" vertical="center" wrapText="1"/>
    </xf>
    <xf numFmtId="0" fontId="14" fillId="7" borderId="3" xfId="0" applyFont="1" applyFill="1" applyBorder="1" applyAlignment="1">
      <alignment horizontal="left" vertical="center" indent="2"/>
    </xf>
    <xf numFmtId="0" fontId="11" fillId="7" borderId="23" xfId="0" applyFont="1" applyFill="1" applyBorder="1" applyAlignment="1">
      <alignment vertical="center"/>
    </xf>
    <xf numFmtId="0" fontId="15" fillId="7" borderId="3" xfId="0" quotePrefix="1" applyFont="1" applyFill="1" applyBorder="1" applyAlignment="1">
      <alignment horizontal="center" vertical="center"/>
    </xf>
    <xf numFmtId="0" fontId="15" fillId="7" borderId="23" xfId="0" applyFont="1" applyFill="1" applyBorder="1" applyAlignment="1">
      <alignment horizontal="center" vertical="center"/>
    </xf>
    <xf numFmtId="167" fontId="15" fillId="7" borderId="3" xfId="0" quotePrefix="1" applyNumberFormat="1" applyFont="1" applyFill="1" applyBorder="1" applyAlignment="1">
      <alignment horizontal="right" vertical="center"/>
    </xf>
    <xf numFmtId="0" fontId="14" fillId="7" borderId="0" xfId="0" quotePrefix="1" applyFont="1" applyFill="1" applyAlignment="1">
      <alignment horizontal="center" vertical="center"/>
    </xf>
    <xf numFmtId="0" fontId="14" fillId="7" borderId="23" xfId="0" quotePrefix="1" applyFont="1" applyFill="1" applyBorder="1" applyAlignment="1">
      <alignment horizontal="center" vertical="center"/>
    </xf>
    <xf numFmtId="167" fontId="15" fillId="7" borderId="0" xfId="0" applyNumberFormat="1" applyFont="1" applyFill="1" applyAlignment="1">
      <alignment vertical="top"/>
    </xf>
    <xf numFmtId="167" fontId="15" fillId="7" borderId="23" xfId="0" applyNumberFormat="1" applyFont="1" applyFill="1" applyBorder="1" applyAlignment="1">
      <alignment vertical="top"/>
    </xf>
    <xf numFmtId="0" fontId="11" fillId="7" borderId="23" xfId="0" applyFont="1" applyFill="1" applyBorder="1"/>
    <xf numFmtId="0" fontId="12" fillId="7" borderId="3" xfId="0" applyFont="1" applyFill="1" applyBorder="1"/>
    <xf numFmtId="0" fontId="12" fillId="7" borderId="0" xfId="0" applyFont="1" applyFill="1"/>
    <xf numFmtId="0" fontId="12" fillId="7" borderId="23" xfId="0" applyFont="1" applyFill="1" applyBorder="1"/>
    <xf numFmtId="0" fontId="10" fillId="7" borderId="16" xfId="0" quotePrefix="1" applyFont="1" applyFill="1" applyBorder="1" applyAlignment="1">
      <alignment horizontal="left"/>
    </xf>
    <xf numFmtId="0" fontId="11" fillId="7" borderId="26" xfId="0" applyFont="1" applyFill="1" applyBorder="1"/>
    <xf numFmtId="165" fontId="10" fillId="7" borderId="0" xfId="0" applyNumberFormat="1" applyFont="1" applyFill="1" applyAlignment="1">
      <alignment horizontal="center"/>
    </xf>
    <xf numFmtId="165" fontId="10" fillId="7" borderId="23" xfId="0" applyNumberFormat="1" applyFont="1" applyFill="1" applyBorder="1" applyAlignment="1">
      <alignment horizontal="center"/>
    </xf>
    <xf numFmtId="0" fontId="11" fillId="7" borderId="3" xfId="0" applyFont="1" applyFill="1" applyBorder="1" applyAlignment="1">
      <alignment horizontal="center"/>
    </xf>
    <xf numFmtId="0" fontId="10" fillId="7" borderId="0" xfId="0" applyFont="1" applyFill="1" applyAlignment="1">
      <alignment horizontal="center"/>
    </xf>
    <xf numFmtId="0" fontId="10" fillId="7" borderId="23" xfId="0" applyFont="1" applyFill="1" applyBorder="1" applyAlignment="1">
      <alignment horizontal="center"/>
    </xf>
    <xf numFmtId="0" fontId="11" fillId="7" borderId="3" xfId="0" quotePrefix="1" applyFont="1" applyFill="1" applyBorder="1" applyAlignment="1">
      <alignment horizontal="left"/>
    </xf>
    <xf numFmtId="165" fontId="11" fillId="7" borderId="23" xfId="0" applyNumberFormat="1" applyFont="1" applyFill="1" applyBorder="1" applyAlignment="1">
      <alignment horizontal="center"/>
    </xf>
    <xf numFmtId="168" fontId="11" fillId="7" borderId="0" xfId="0" applyNumberFormat="1" applyFont="1" applyFill="1" applyAlignment="1">
      <alignment horizontal="center"/>
    </xf>
    <xf numFmtId="168" fontId="11" fillId="7" borderId="23" xfId="0" applyNumberFormat="1" applyFont="1" applyFill="1" applyBorder="1" applyAlignment="1">
      <alignment horizontal="center"/>
    </xf>
    <xf numFmtId="168" fontId="19" fillId="7" borderId="3" xfId="0" applyNumberFormat="1" applyFont="1" applyFill="1" applyBorder="1" applyAlignment="1">
      <alignment horizontal="center"/>
    </xf>
    <xf numFmtId="166" fontId="11" fillId="7" borderId="23" xfId="0" applyNumberFormat="1" applyFont="1" applyFill="1" applyBorder="1" applyAlignment="1">
      <alignment horizontal="center"/>
    </xf>
    <xf numFmtId="0" fontId="27" fillId="7" borderId="3" xfId="0" quotePrefix="1" applyFont="1" applyFill="1" applyBorder="1" applyAlignment="1">
      <alignment horizontal="left" vertical="center" wrapText="1"/>
    </xf>
    <xf numFmtId="0" fontId="11" fillId="7" borderId="0" xfId="0" quotePrefix="1" applyFont="1" applyFill="1" applyAlignment="1">
      <alignment horizontal="center" vertical="center" wrapText="1"/>
    </xf>
    <xf numFmtId="0" fontId="28" fillId="7" borderId="23" xfId="0" quotePrefix="1" applyFont="1" applyFill="1" applyBorder="1" applyAlignment="1">
      <alignment horizontal="center" vertical="center" wrapText="1"/>
    </xf>
    <xf numFmtId="0" fontId="11" fillId="7" borderId="14" xfId="0" quotePrefix="1" applyFont="1" applyFill="1" applyBorder="1" applyAlignment="1">
      <alignment horizontal="left" vertical="center" wrapText="1"/>
    </xf>
    <xf numFmtId="0" fontId="28" fillId="7" borderId="15" xfId="0" applyFont="1" applyFill="1" applyBorder="1" applyAlignment="1">
      <alignment vertical="center" wrapText="1"/>
    </xf>
    <xf numFmtId="0" fontId="11" fillId="7" borderId="27" xfId="0" applyFont="1" applyFill="1" applyBorder="1" applyAlignment="1">
      <alignment vertical="center" wrapText="1"/>
    </xf>
    <xf numFmtId="0" fontId="15" fillId="3" borderId="1" xfId="0" applyFont="1" applyFill="1" applyBorder="1" applyAlignment="1">
      <alignment horizontal="center" vertical="center" wrapText="1"/>
    </xf>
    <xf numFmtId="169" fontId="24" fillId="7" borderId="0" xfId="4" applyNumberFormat="1" applyFont="1" applyFill="1" applyAlignment="1">
      <alignment vertical="center" wrapText="1"/>
    </xf>
    <xf numFmtId="169" fontId="24" fillId="7" borderId="1" xfId="4" applyNumberFormat="1" applyFont="1" applyFill="1" applyBorder="1" applyAlignment="1">
      <alignment vertical="center" wrapText="1"/>
    </xf>
    <xf numFmtId="0" fontId="22" fillId="7" borderId="1" xfId="4" applyFont="1" applyFill="1" applyBorder="1"/>
    <xf numFmtId="165" fontId="24" fillId="7" borderId="1" xfId="4" applyNumberFormat="1" applyFont="1" applyFill="1" applyBorder="1" applyAlignment="1">
      <alignment horizontal="center" vertical="center"/>
    </xf>
    <xf numFmtId="0" fontId="20" fillId="7" borderId="19" xfId="4" applyFont="1" applyFill="1" applyBorder="1" applyAlignment="1">
      <alignment horizontal="center"/>
    </xf>
    <xf numFmtId="0" fontId="25" fillId="7" borderId="1" xfId="4" applyFont="1" applyFill="1" applyBorder="1" applyAlignment="1">
      <alignment horizontal="center" vertical="center" wrapText="1"/>
    </xf>
    <xf numFmtId="0" fontId="22" fillId="7" borderId="1" xfId="4" applyFont="1" applyFill="1" applyBorder="1" applyAlignment="1">
      <alignment horizontal="center" vertical="center" wrapText="1"/>
    </xf>
    <xf numFmtId="0" fontId="22" fillId="7" borderId="1" xfId="4" quotePrefix="1" applyFont="1" applyFill="1" applyBorder="1" applyAlignment="1">
      <alignment horizontal="center" vertical="center" wrapText="1"/>
    </xf>
    <xf numFmtId="0" fontId="21" fillId="7" borderId="1" xfId="4" applyFont="1" applyFill="1" applyBorder="1" applyAlignment="1">
      <alignment horizontal="center" vertical="center" wrapText="1"/>
    </xf>
    <xf numFmtId="0" fontId="6" fillId="7" borderId="1" xfId="4" quotePrefix="1" applyFont="1" applyFill="1" applyBorder="1" applyAlignment="1">
      <alignment horizontal="left" vertical="center" wrapText="1"/>
    </xf>
    <xf numFmtId="0" fontId="5" fillId="7" borderId="1" xfId="4" quotePrefix="1" applyFont="1" applyFill="1" applyBorder="1" applyAlignment="1">
      <alignment horizontal="left" vertical="center" wrapText="1"/>
    </xf>
    <xf numFmtId="0" fontId="3" fillId="7" borderId="1" xfId="4" quotePrefix="1" applyFont="1" applyFill="1" applyBorder="1" applyAlignment="1">
      <alignment horizontal="left" vertical="center" wrapText="1"/>
    </xf>
    <xf numFmtId="0" fontId="4" fillId="7" borderId="1" xfId="4" quotePrefix="1" applyFont="1" applyFill="1" applyBorder="1" applyAlignment="1">
      <alignment horizontal="justify" vertical="center" wrapText="1"/>
    </xf>
    <xf numFmtId="0" fontId="2" fillId="7" borderId="1" xfId="4" quotePrefix="1" applyFont="1" applyFill="1" applyBorder="1" applyAlignment="1">
      <alignment horizontal="left" vertical="center" wrapText="1"/>
    </xf>
    <xf numFmtId="4" fontId="14" fillId="7" borderId="22" xfId="0" applyNumberFormat="1" applyFont="1" applyFill="1" applyBorder="1" applyAlignment="1">
      <alignment horizontal="center" vertical="center"/>
    </xf>
    <xf numFmtId="4" fontId="15" fillId="7" borderId="22" xfId="0" applyNumberFormat="1" applyFont="1" applyFill="1" applyBorder="1" applyAlignment="1">
      <alignment horizontal="center" vertical="center"/>
    </xf>
    <xf numFmtId="6" fontId="14" fillId="7" borderId="22" xfId="0" applyNumberFormat="1" applyFont="1" applyFill="1" applyBorder="1" applyAlignment="1">
      <alignment vertical="center"/>
    </xf>
    <xf numFmtId="0" fontId="18" fillId="5" borderId="1" xfId="0" applyFont="1" applyFill="1" applyBorder="1" applyAlignment="1">
      <alignment horizontal="center" vertical="center"/>
    </xf>
    <xf numFmtId="0" fontId="1" fillId="7" borderId="1" xfId="4" quotePrefix="1" applyFont="1" applyFill="1" applyBorder="1" applyAlignment="1">
      <alignment horizontal="left" vertical="center" wrapText="1"/>
    </xf>
    <xf numFmtId="0" fontId="8" fillId="0" borderId="1" xfId="4" applyBorder="1" applyAlignment="1">
      <alignment horizontal="center" vertical="center"/>
    </xf>
    <xf numFmtId="0" fontId="30" fillId="0" borderId="1" xfId="5" applyFont="1" applyBorder="1" applyAlignment="1">
      <alignment vertical="center"/>
    </xf>
    <xf numFmtId="0" fontId="15" fillId="7" borderId="0" xfId="0" applyFont="1" applyFill="1" applyAlignment="1">
      <alignment horizontal="center" vertical="center"/>
    </xf>
    <xf numFmtId="0" fontId="14" fillId="7" borderId="0" xfId="0" applyFont="1" applyFill="1" applyAlignment="1">
      <alignment horizontal="center" vertical="center"/>
    </xf>
    <xf numFmtId="0" fontId="25" fillId="7" borderId="1" xfId="4"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5" fillId="7" borderId="10" xfId="0" applyFont="1" applyFill="1" applyBorder="1" applyAlignment="1">
      <alignment vertical="top" wrapText="1"/>
    </xf>
    <xf numFmtId="0" fontId="15" fillId="7" borderId="11" xfId="0" applyFont="1" applyFill="1" applyBorder="1" applyAlignment="1">
      <alignment horizontal="center" vertical="center" wrapText="1"/>
    </xf>
    <xf numFmtId="0" fontId="15" fillId="7" borderId="25" xfId="0" applyFont="1" applyFill="1" applyBorder="1" applyAlignment="1">
      <alignment horizontal="center" vertical="center" wrapText="1"/>
    </xf>
    <xf numFmtId="0" fontId="15" fillId="0" borderId="19" xfId="0" quotePrefix="1" applyFont="1" applyBorder="1" applyAlignment="1">
      <alignment horizontal="center" vertical="center" wrapText="1"/>
    </xf>
    <xf numFmtId="167" fontId="14" fillId="7" borderId="16" xfId="0" quotePrefix="1" applyNumberFormat="1" applyFont="1" applyFill="1" applyBorder="1" applyAlignment="1">
      <alignment horizontal="left" vertical="center" wrapText="1"/>
    </xf>
    <xf numFmtId="167" fontId="14" fillId="7" borderId="13" xfId="0" quotePrefix="1" applyNumberFormat="1" applyFont="1" applyFill="1" applyBorder="1" applyAlignment="1">
      <alignment horizontal="left" vertical="center" wrapText="1"/>
    </xf>
    <xf numFmtId="167" fontId="14" fillId="7" borderId="26" xfId="0" quotePrefix="1" applyNumberFormat="1" applyFont="1" applyFill="1" applyBorder="1" applyAlignment="1">
      <alignment horizontal="left" vertical="center" wrapText="1"/>
    </xf>
    <xf numFmtId="167" fontId="14" fillId="7" borderId="3" xfId="0" quotePrefix="1" applyNumberFormat="1" applyFont="1" applyFill="1" applyBorder="1" applyAlignment="1">
      <alignment horizontal="left" vertical="center" wrapText="1"/>
    </xf>
    <xf numFmtId="167" fontId="14" fillId="7" borderId="0" xfId="0" quotePrefix="1" applyNumberFormat="1" applyFont="1" applyFill="1" applyAlignment="1">
      <alignment horizontal="left" vertical="center" wrapText="1"/>
    </xf>
    <xf numFmtId="167" fontId="14" fillId="7" borderId="23" xfId="0" quotePrefix="1" applyNumberFormat="1" applyFont="1" applyFill="1" applyBorder="1" applyAlignment="1">
      <alignment horizontal="left" vertical="center" wrapText="1"/>
    </xf>
    <xf numFmtId="167" fontId="14" fillId="7" borderId="14" xfId="0" quotePrefix="1" applyNumberFormat="1" applyFont="1" applyFill="1" applyBorder="1" applyAlignment="1">
      <alignment horizontal="left" vertical="center" wrapText="1"/>
    </xf>
    <xf numFmtId="167" fontId="14" fillId="7" borderId="15" xfId="0" quotePrefix="1" applyNumberFormat="1" applyFont="1" applyFill="1" applyBorder="1" applyAlignment="1">
      <alignment horizontal="left" vertical="center" wrapText="1"/>
    </xf>
    <xf numFmtId="167" fontId="14" fillId="7" borderId="27" xfId="0" quotePrefix="1" applyNumberFormat="1" applyFont="1" applyFill="1" applyBorder="1" applyAlignment="1">
      <alignment horizontal="left" vertical="center" wrapText="1"/>
    </xf>
    <xf numFmtId="0" fontId="14" fillId="0" borderId="28" xfId="0" applyFont="1" applyBorder="1" applyAlignment="1">
      <alignment horizontal="left" vertical="center" wrapText="1"/>
    </xf>
    <xf numFmtId="0" fontId="14" fillId="0" borderId="22" xfId="0" applyFont="1" applyBorder="1" applyAlignment="1">
      <alignment horizontal="left" vertical="center"/>
    </xf>
    <xf numFmtId="0" fontId="15" fillId="7" borderId="0" xfId="0" applyFont="1" applyFill="1" applyAlignment="1">
      <alignment horizontal="center" vertical="center"/>
    </xf>
    <xf numFmtId="0" fontId="14" fillId="7" borderId="0" xfId="0" applyFont="1" applyFill="1" applyAlignment="1">
      <alignment horizontal="center" vertical="center"/>
    </xf>
    <xf numFmtId="0" fontId="11" fillId="7" borderId="6" xfId="0" applyFont="1" applyFill="1" applyBorder="1" applyAlignment="1">
      <alignment horizontal="center"/>
    </xf>
    <xf numFmtId="0" fontId="11" fillId="7" borderId="4" xfId="0" applyFont="1" applyFill="1" applyBorder="1" applyAlignment="1">
      <alignment horizontal="center"/>
    </xf>
    <xf numFmtId="0" fontId="14" fillId="7" borderId="16" xfId="0" quotePrefix="1" applyFont="1" applyFill="1" applyBorder="1" applyAlignment="1">
      <alignment horizontal="left" vertical="center"/>
    </xf>
    <xf numFmtId="0" fontId="14" fillId="7" borderId="13" xfId="0" quotePrefix="1" applyFont="1" applyFill="1" applyBorder="1" applyAlignment="1">
      <alignment horizontal="left" vertical="center"/>
    </xf>
    <xf numFmtId="0" fontId="14" fillId="7" borderId="26" xfId="0" quotePrefix="1" applyFont="1" applyFill="1" applyBorder="1" applyAlignment="1">
      <alignment horizontal="left" vertical="center"/>
    </xf>
    <xf numFmtId="0" fontId="14" fillId="7" borderId="17" xfId="0" quotePrefix="1" applyFont="1" applyFill="1" applyBorder="1" applyAlignment="1">
      <alignment horizontal="left" vertical="center"/>
    </xf>
    <xf numFmtId="0" fontId="14" fillId="7" borderId="5" xfId="0" quotePrefix="1" applyFont="1" applyFill="1" applyBorder="1" applyAlignment="1">
      <alignment horizontal="left" vertical="center"/>
    </xf>
    <xf numFmtId="0" fontId="14" fillId="7" borderId="24" xfId="0" quotePrefix="1" applyFont="1" applyFill="1" applyBorder="1" applyAlignment="1">
      <alignment horizontal="left" vertical="center"/>
    </xf>
    <xf numFmtId="0" fontId="20" fillId="7" borderId="18" xfId="4" quotePrefix="1" applyFont="1" applyFill="1" applyBorder="1" applyAlignment="1">
      <alignment horizontal="center"/>
    </xf>
    <xf numFmtId="0" fontId="20" fillId="7" borderId="11" xfId="4" applyFont="1" applyFill="1" applyBorder="1" applyAlignment="1">
      <alignment horizontal="center"/>
    </xf>
    <xf numFmtId="0" fontId="20" fillId="7" borderId="19" xfId="4" applyFont="1" applyFill="1" applyBorder="1" applyAlignment="1">
      <alignment horizontal="center"/>
    </xf>
    <xf numFmtId="0" fontId="25" fillId="7" borderId="1" xfId="4" applyFont="1" applyFill="1" applyBorder="1" applyAlignment="1">
      <alignment horizontal="center" vertical="center" wrapText="1"/>
    </xf>
    <xf numFmtId="0" fontId="20" fillId="7" borderId="1" xfId="4" applyFont="1" applyFill="1" applyBorder="1" applyAlignment="1">
      <alignment horizontal="center" vertical="center"/>
    </xf>
    <xf numFmtId="0" fontId="26" fillId="7" borderId="0" xfId="4" applyFont="1" applyFill="1" applyAlignment="1">
      <alignment horizontal="center"/>
    </xf>
    <xf numFmtId="0" fontId="25" fillId="7" borderId="0" xfId="4" applyFont="1" applyFill="1" applyAlignment="1">
      <alignment horizontal="center"/>
    </xf>
    <xf numFmtId="0" fontId="22" fillId="7" borderId="0" xfId="4" applyFont="1" applyFill="1" applyAlignment="1">
      <alignment horizontal="center"/>
    </xf>
    <xf numFmtId="0" fontId="21" fillId="7" borderId="0" xfId="4" applyFont="1" applyFill="1" applyAlignment="1">
      <alignment horizontal="center"/>
    </xf>
    <xf numFmtId="0" fontId="23" fillId="7" borderId="0" xfId="4" applyFont="1" applyFill="1" applyAlignment="1">
      <alignment horizontal="center" vertical="center" wrapText="1"/>
    </xf>
    <xf numFmtId="167" fontId="14" fillId="9" borderId="16" xfId="0" quotePrefix="1" applyNumberFormat="1" applyFont="1" applyFill="1" applyBorder="1" applyAlignment="1">
      <alignment horizontal="left" vertical="center" wrapText="1"/>
    </xf>
    <xf numFmtId="167" fontId="14" fillId="9" borderId="13" xfId="0" quotePrefix="1" applyNumberFormat="1" applyFont="1" applyFill="1" applyBorder="1" applyAlignment="1">
      <alignment horizontal="left" vertical="center" wrapText="1"/>
    </xf>
    <xf numFmtId="167" fontId="14" fillId="9" borderId="3" xfId="0" quotePrefix="1" applyNumberFormat="1" applyFont="1" applyFill="1" applyBorder="1" applyAlignment="1">
      <alignment horizontal="left" vertical="center" wrapText="1"/>
    </xf>
    <xf numFmtId="167" fontId="14" fillId="9" borderId="0" xfId="0" quotePrefix="1" applyNumberFormat="1" applyFont="1" applyFill="1" applyAlignment="1">
      <alignment horizontal="left" vertical="center" wrapText="1"/>
    </xf>
    <xf numFmtId="167" fontId="14" fillId="9" borderId="14" xfId="0" quotePrefix="1" applyNumberFormat="1" applyFont="1" applyFill="1" applyBorder="1" applyAlignment="1">
      <alignment horizontal="left" vertical="center" wrapText="1"/>
    </xf>
    <xf numFmtId="167" fontId="14" fillId="9" borderId="15" xfId="0" quotePrefix="1" applyNumberFormat="1" applyFont="1" applyFill="1" applyBorder="1" applyAlignment="1">
      <alignment horizontal="left" vertical="center" wrapText="1"/>
    </xf>
    <xf numFmtId="0" fontId="11" fillId="0" borderId="6" xfId="0" applyFont="1" applyBorder="1" applyAlignment="1">
      <alignment horizontal="center"/>
    </xf>
    <xf numFmtId="0" fontId="11" fillId="0" borderId="4" xfId="0" applyFont="1" applyBorder="1" applyAlignment="1">
      <alignment horizontal="center"/>
    </xf>
    <xf numFmtId="0" fontId="14" fillId="0" borderId="16" xfId="0" quotePrefix="1" applyFont="1" applyBorder="1" applyAlignment="1">
      <alignment horizontal="left" vertical="center"/>
    </xf>
    <xf numFmtId="0" fontId="14" fillId="0" borderId="13" xfId="0" quotePrefix="1" applyFont="1" applyBorder="1" applyAlignment="1">
      <alignment horizontal="left" vertical="center"/>
    </xf>
    <xf numFmtId="0" fontId="14" fillId="0" borderId="17" xfId="0" quotePrefix="1" applyFont="1" applyBorder="1" applyAlignment="1">
      <alignment horizontal="left" vertical="center"/>
    </xf>
    <xf numFmtId="0" fontId="14" fillId="0" borderId="5" xfId="0" quotePrefix="1" applyFont="1" applyBorder="1" applyAlignment="1">
      <alignment horizontal="left" vertical="center"/>
    </xf>
    <xf numFmtId="0" fontId="15" fillId="0" borderId="0" xfId="0" applyFont="1" applyAlignment="1">
      <alignment horizontal="center" vertical="center"/>
    </xf>
    <xf numFmtId="0" fontId="14" fillId="0" borderId="0" xfId="0" applyFont="1" applyAlignment="1">
      <alignment horizontal="center" vertical="center"/>
    </xf>
  </cellXfs>
  <cellStyles count="6">
    <cellStyle name="Millares 2" xfId="2"/>
    <cellStyle name="Normal" xfId="0" builtinId="0"/>
    <cellStyle name="Normal 2" xfId="3"/>
    <cellStyle name="Normal 2 2" xfId="5"/>
    <cellStyle name="Normal 3" xfId="4"/>
    <cellStyle name="Porcentaje" xfId="1" builtinId="5"/>
  </cellStyles>
  <dxfs count="99">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5" tint="0.39994506668294322"/>
        </patternFill>
      </fill>
    </dxf>
    <dxf>
      <fill>
        <patternFill>
          <bgColor theme="5" tint="0.39994506668294322"/>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9" tint="0.59996337778862885"/>
        </patternFill>
      </fill>
    </dxf>
    <dxf>
      <fill>
        <patternFill>
          <bgColor theme="9" tint="0.39994506668294322"/>
        </patternFill>
      </fill>
    </dxf>
    <dxf>
      <fill>
        <patternFill>
          <bgColor theme="5" tint="0.39994506668294322"/>
        </patternFill>
      </fill>
    </dxf>
    <dxf>
      <font>
        <color rgb="FF006100"/>
      </font>
      <fill>
        <patternFill>
          <bgColor rgb="FFC6EFCE"/>
        </patternFill>
      </fill>
    </dxf>
    <dxf>
      <font>
        <color rgb="FF9C0006"/>
      </font>
      <fill>
        <patternFill>
          <bgColor rgb="FFFFC7CE"/>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158146</xdr:rowOff>
    </xdr:to>
    <xdr:pic>
      <xdr:nvPicPr>
        <xdr:cNvPr id="2" name="3 Imagen" descr="Logo de SDG.jpg">
          <a:extLst>
            <a:ext uri="{FF2B5EF4-FFF2-40B4-BE49-F238E27FC236}">
              <a16:creationId xmlns:a16="http://schemas.microsoft.com/office/drawing/2014/main" id="{794872E6-0005-42B7-80CA-251CEE33E25F}"/>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19909"/>
        </a:xfrm>
        <a:prstGeom prst="rect">
          <a:avLst/>
        </a:prstGeom>
        <a:noFill/>
        <a:ln w="9525">
          <a:noFill/>
          <a:miter lim="800000"/>
          <a:headEnd/>
          <a:tailEnd/>
        </a:ln>
      </xdr:spPr>
    </xdr:pic>
    <xdr:clientData/>
  </xdr:twoCellAnchor>
  <xdr:twoCellAnchor editAs="oneCell">
    <xdr:from>
      <xdr:col>6</xdr:col>
      <xdr:colOff>1404256</xdr:colOff>
      <xdr:row>46</xdr:row>
      <xdr:rowOff>43543</xdr:rowOff>
    </xdr:from>
    <xdr:to>
      <xdr:col>7</xdr:col>
      <xdr:colOff>615042</xdr:colOff>
      <xdr:row>50</xdr:row>
      <xdr:rowOff>63657</xdr:rowOff>
    </xdr:to>
    <xdr:pic>
      <xdr:nvPicPr>
        <xdr:cNvPr id="4" name="Imagen 3">
          <a:extLst>
            <a:ext uri="{FF2B5EF4-FFF2-40B4-BE49-F238E27FC236}">
              <a16:creationId xmlns:a16="http://schemas.microsoft.com/office/drawing/2014/main" id="{F0D592FB-811E-41A3-9B50-F1F60EDCE713}"/>
            </a:ext>
          </a:extLst>
        </xdr:cNvPr>
        <xdr:cNvPicPr/>
      </xdr:nvPicPr>
      <xdr:blipFill rotWithShape="1">
        <a:blip xmlns:r="http://schemas.openxmlformats.org/officeDocument/2006/relationships" r:embed="rId2">
          <a:biLevel thresh="50000"/>
          <a:extLst>
            <a:ext uri="{BEBA8EAE-BF5A-486C-A8C5-ECC9F3942E4B}">
              <a14:imgProps xmlns:a14="http://schemas.microsoft.com/office/drawing/2010/main">
                <a14:imgLayer r:embed="rId3">
                  <a14:imgEffect>
                    <a14:backgroundRemoval t="38021" b="62161" l="27251" r="41219"/>
                  </a14:imgEffect>
                </a14:imgLayer>
              </a14:imgProps>
            </a:ext>
          </a:extLst>
        </a:blip>
        <a:srcRect l="25505" t="35003" r="57035" b="34822"/>
        <a:stretch/>
      </xdr:blipFill>
      <xdr:spPr bwMode="auto">
        <a:xfrm>
          <a:off x="13574485" y="14064343"/>
          <a:ext cx="1246414" cy="803886"/>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1249680</xdr:colOff>
      <xdr:row>38</xdr:row>
      <xdr:rowOff>76200</xdr:rowOff>
    </xdr:from>
    <xdr:to>
      <xdr:col>5</xdr:col>
      <xdr:colOff>1223554</xdr:colOff>
      <xdr:row>42</xdr:row>
      <xdr:rowOff>133326</xdr:rowOff>
    </xdr:to>
    <xdr:pic>
      <xdr:nvPicPr>
        <xdr:cNvPr id="3" name="Imagen 2">
          <a:extLst>
            <a:ext uri="{FF2B5EF4-FFF2-40B4-BE49-F238E27FC236}">
              <a16:creationId xmlns:a16="http://schemas.microsoft.com/office/drawing/2014/main" id="{2FCD4425-2DF0-41C4-B53B-C04EBA298ECD}"/>
            </a:ext>
          </a:extLst>
        </xdr:cNvPr>
        <xdr:cNvPicPr/>
      </xdr:nvPicPr>
      <xdr:blipFill rotWithShape="1">
        <a:blip xmlns:r="http://schemas.openxmlformats.org/officeDocument/2006/relationships" r:embed="rId1">
          <a:biLevel thresh="50000"/>
          <a:extLst>
            <a:ext uri="{BEBA8EAE-BF5A-486C-A8C5-ECC9F3942E4B}">
              <a14:imgProps xmlns:a14="http://schemas.microsoft.com/office/drawing/2010/main">
                <a14:imgLayer r:embed="rId2">
                  <a14:imgEffect>
                    <a14:backgroundRemoval t="38021" b="62161" l="27251" r="41219"/>
                  </a14:imgEffect>
                </a14:imgLayer>
              </a14:imgProps>
            </a:ext>
          </a:extLst>
        </a:blip>
        <a:srcRect l="25505" t="35003" r="57035" b="34822"/>
        <a:stretch/>
      </xdr:blipFill>
      <xdr:spPr bwMode="auto">
        <a:xfrm>
          <a:off x="6743700" y="28582620"/>
          <a:ext cx="1246414" cy="803886"/>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158146</xdr:rowOff>
    </xdr:to>
    <xdr:pic>
      <xdr:nvPicPr>
        <xdr:cNvPr id="2" name="3 Imagen" descr="Logo de SDG.jpg">
          <a:extLst>
            <a:ext uri="{FF2B5EF4-FFF2-40B4-BE49-F238E27FC236}">
              <a16:creationId xmlns:a16="http://schemas.microsoft.com/office/drawing/2014/main" id="{B567073C-E44B-45F9-98B2-9A9BDBB6BB2E}"/>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1800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424296</xdr:colOff>
      <xdr:row>23</xdr:row>
      <xdr:rowOff>8660</xdr:rowOff>
    </xdr:from>
    <xdr:to>
      <xdr:col>3</xdr:col>
      <xdr:colOff>393766</xdr:colOff>
      <xdr:row>23</xdr:row>
      <xdr:rowOff>780293</xdr:rowOff>
    </xdr:to>
    <xdr:pic>
      <xdr:nvPicPr>
        <xdr:cNvPr id="2" name="Imagen 1">
          <a:extLst>
            <a:ext uri="{FF2B5EF4-FFF2-40B4-BE49-F238E27FC236}">
              <a16:creationId xmlns:a16="http://schemas.microsoft.com/office/drawing/2014/main" id="{A8449D82-E816-48B0-05F9-FD594524CD55}"/>
            </a:ext>
          </a:extLst>
        </xdr:cNvPr>
        <xdr:cNvPicPr>
          <a:picLocks noChangeAspect="1"/>
        </xdr:cNvPicPr>
      </xdr:nvPicPr>
      <xdr:blipFill>
        <a:blip xmlns:r="http://schemas.openxmlformats.org/officeDocument/2006/relationships" r:embed="rId1"/>
        <a:stretch>
          <a:fillRect/>
        </a:stretch>
      </xdr:blipFill>
      <xdr:spPr>
        <a:xfrm>
          <a:off x="424296" y="22911955"/>
          <a:ext cx="4610743" cy="771633"/>
        </a:xfrm>
        <a:prstGeom prst="rect">
          <a:avLst/>
        </a:prstGeom>
      </xdr:spPr>
    </xdr:pic>
    <xdr:clientData/>
  </xdr:twoCellAnchor>
  <xdr:twoCellAnchor editAs="oneCell">
    <xdr:from>
      <xdr:col>0</xdr:col>
      <xdr:colOff>580158</xdr:colOff>
      <xdr:row>21</xdr:row>
      <xdr:rowOff>34636</xdr:rowOff>
    </xdr:from>
    <xdr:to>
      <xdr:col>3</xdr:col>
      <xdr:colOff>1986608</xdr:colOff>
      <xdr:row>21</xdr:row>
      <xdr:rowOff>891886</xdr:rowOff>
    </xdr:to>
    <xdr:pic>
      <xdr:nvPicPr>
        <xdr:cNvPr id="3" name="Imagen 2">
          <a:extLst>
            <a:ext uri="{FF2B5EF4-FFF2-40B4-BE49-F238E27FC236}">
              <a16:creationId xmlns:a16="http://schemas.microsoft.com/office/drawing/2014/main" id="{C42C98D7-D8EA-5489-DDBA-7B67247497C7}"/>
            </a:ext>
          </a:extLst>
        </xdr:cNvPr>
        <xdr:cNvPicPr>
          <a:picLocks noChangeAspect="1"/>
        </xdr:cNvPicPr>
      </xdr:nvPicPr>
      <xdr:blipFill>
        <a:blip xmlns:r="http://schemas.openxmlformats.org/officeDocument/2006/relationships" r:embed="rId2"/>
        <a:stretch>
          <a:fillRect/>
        </a:stretch>
      </xdr:blipFill>
      <xdr:spPr>
        <a:xfrm>
          <a:off x="580158" y="20903045"/>
          <a:ext cx="6047723" cy="857250"/>
        </a:xfrm>
        <a:prstGeom prst="rect">
          <a:avLst/>
        </a:prstGeom>
      </xdr:spPr>
    </xdr:pic>
    <xdr:clientData/>
  </xdr:twoCellAnchor>
  <xdr:twoCellAnchor editAs="oneCell">
    <xdr:from>
      <xdr:col>0</xdr:col>
      <xdr:colOff>658092</xdr:colOff>
      <xdr:row>3</xdr:row>
      <xdr:rowOff>43296</xdr:rowOff>
    </xdr:from>
    <xdr:to>
      <xdr:col>3</xdr:col>
      <xdr:colOff>1350819</xdr:colOff>
      <xdr:row>3</xdr:row>
      <xdr:rowOff>1138460</xdr:rowOff>
    </xdr:to>
    <xdr:pic>
      <xdr:nvPicPr>
        <xdr:cNvPr id="4" name="Imagen 3">
          <a:extLst>
            <a:ext uri="{FF2B5EF4-FFF2-40B4-BE49-F238E27FC236}">
              <a16:creationId xmlns:a16="http://schemas.microsoft.com/office/drawing/2014/main" id="{3E2C500D-D143-3E3F-E05E-5BD6F8C234B8}"/>
            </a:ext>
          </a:extLst>
        </xdr:cNvPr>
        <xdr:cNvPicPr>
          <a:picLocks noChangeAspect="1"/>
        </xdr:cNvPicPr>
      </xdr:nvPicPr>
      <xdr:blipFill>
        <a:blip xmlns:r="http://schemas.openxmlformats.org/officeDocument/2006/relationships" r:embed="rId3"/>
        <a:stretch>
          <a:fillRect/>
        </a:stretch>
      </xdr:blipFill>
      <xdr:spPr>
        <a:xfrm>
          <a:off x="658092" y="623455"/>
          <a:ext cx="5334000" cy="1095164"/>
        </a:xfrm>
        <a:prstGeom prst="rect">
          <a:avLst/>
        </a:prstGeom>
      </xdr:spPr>
    </xdr:pic>
    <xdr:clientData/>
  </xdr:twoCellAnchor>
  <xdr:twoCellAnchor editAs="oneCell">
    <xdr:from>
      <xdr:col>0</xdr:col>
      <xdr:colOff>753341</xdr:colOff>
      <xdr:row>5</xdr:row>
      <xdr:rowOff>43296</xdr:rowOff>
    </xdr:from>
    <xdr:to>
      <xdr:col>3</xdr:col>
      <xdr:colOff>510886</xdr:colOff>
      <xdr:row>5</xdr:row>
      <xdr:rowOff>1182201</xdr:rowOff>
    </xdr:to>
    <xdr:pic>
      <xdr:nvPicPr>
        <xdr:cNvPr id="5" name="Imagen 4">
          <a:extLst>
            <a:ext uri="{FF2B5EF4-FFF2-40B4-BE49-F238E27FC236}">
              <a16:creationId xmlns:a16="http://schemas.microsoft.com/office/drawing/2014/main" id="{12292016-34B7-D20E-C7E9-02017132EF7E}"/>
            </a:ext>
          </a:extLst>
        </xdr:cNvPr>
        <xdr:cNvPicPr>
          <a:picLocks noChangeAspect="1"/>
        </xdr:cNvPicPr>
      </xdr:nvPicPr>
      <xdr:blipFill>
        <a:blip xmlns:r="http://schemas.openxmlformats.org/officeDocument/2006/relationships" r:embed="rId4"/>
        <a:stretch>
          <a:fillRect/>
        </a:stretch>
      </xdr:blipFill>
      <xdr:spPr>
        <a:xfrm>
          <a:off x="753341" y="2060864"/>
          <a:ext cx="4398818" cy="1138905"/>
        </a:xfrm>
        <a:prstGeom prst="rect">
          <a:avLst/>
        </a:prstGeom>
      </xdr:spPr>
    </xdr:pic>
    <xdr:clientData/>
  </xdr:twoCellAnchor>
  <xdr:twoCellAnchor editAs="oneCell">
    <xdr:from>
      <xdr:col>1</xdr:col>
      <xdr:colOff>51954</xdr:colOff>
      <xdr:row>7</xdr:row>
      <xdr:rowOff>17318</xdr:rowOff>
    </xdr:from>
    <xdr:to>
      <xdr:col>3</xdr:col>
      <xdr:colOff>1307522</xdr:colOff>
      <xdr:row>7</xdr:row>
      <xdr:rowOff>1425778</xdr:rowOff>
    </xdr:to>
    <xdr:pic>
      <xdr:nvPicPr>
        <xdr:cNvPr id="6" name="Imagen 5">
          <a:extLst>
            <a:ext uri="{FF2B5EF4-FFF2-40B4-BE49-F238E27FC236}">
              <a16:creationId xmlns:a16="http://schemas.microsoft.com/office/drawing/2014/main" id="{A1B50A97-F68D-A9AA-7D69-6B35A87F8FCF}"/>
            </a:ext>
          </a:extLst>
        </xdr:cNvPr>
        <xdr:cNvPicPr>
          <a:picLocks noChangeAspect="1"/>
        </xdr:cNvPicPr>
      </xdr:nvPicPr>
      <xdr:blipFill>
        <a:blip xmlns:r="http://schemas.openxmlformats.org/officeDocument/2006/relationships" r:embed="rId5"/>
        <a:stretch>
          <a:fillRect/>
        </a:stretch>
      </xdr:blipFill>
      <xdr:spPr>
        <a:xfrm>
          <a:off x="813954" y="3524250"/>
          <a:ext cx="5134841" cy="1408460"/>
        </a:xfrm>
        <a:prstGeom prst="rect">
          <a:avLst/>
        </a:prstGeom>
      </xdr:spPr>
    </xdr:pic>
    <xdr:clientData/>
  </xdr:twoCellAnchor>
  <xdr:twoCellAnchor editAs="oneCell">
    <xdr:from>
      <xdr:col>1</xdr:col>
      <xdr:colOff>69273</xdr:colOff>
      <xdr:row>9</xdr:row>
      <xdr:rowOff>0</xdr:rowOff>
    </xdr:from>
    <xdr:to>
      <xdr:col>3</xdr:col>
      <xdr:colOff>724533</xdr:colOff>
      <xdr:row>9</xdr:row>
      <xdr:rowOff>1209844</xdr:rowOff>
    </xdr:to>
    <xdr:pic>
      <xdr:nvPicPr>
        <xdr:cNvPr id="7" name="Imagen 6">
          <a:extLst>
            <a:ext uri="{FF2B5EF4-FFF2-40B4-BE49-F238E27FC236}">
              <a16:creationId xmlns:a16="http://schemas.microsoft.com/office/drawing/2014/main" id="{6EBB7734-0C6D-90D1-D532-A8D5245A3609}"/>
            </a:ext>
          </a:extLst>
        </xdr:cNvPr>
        <xdr:cNvPicPr>
          <a:picLocks noChangeAspect="1"/>
        </xdr:cNvPicPr>
      </xdr:nvPicPr>
      <xdr:blipFill>
        <a:blip xmlns:r="http://schemas.openxmlformats.org/officeDocument/2006/relationships" r:embed="rId6"/>
        <a:stretch>
          <a:fillRect/>
        </a:stretch>
      </xdr:blipFill>
      <xdr:spPr>
        <a:xfrm>
          <a:off x="831273" y="5654386"/>
          <a:ext cx="4534533" cy="1209844"/>
        </a:xfrm>
        <a:prstGeom prst="rect">
          <a:avLst/>
        </a:prstGeom>
      </xdr:spPr>
    </xdr:pic>
    <xdr:clientData/>
  </xdr:twoCellAnchor>
  <xdr:twoCellAnchor editAs="oneCell">
    <xdr:from>
      <xdr:col>1</xdr:col>
      <xdr:colOff>43295</xdr:colOff>
      <xdr:row>11</xdr:row>
      <xdr:rowOff>34636</xdr:rowOff>
    </xdr:from>
    <xdr:to>
      <xdr:col>3</xdr:col>
      <xdr:colOff>346363</xdr:colOff>
      <xdr:row>11</xdr:row>
      <xdr:rowOff>1002252</xdr:rowOff>
    </xdr:to>
    <xdr:pic>
      <xdr:nvPicPr>
        <xdr:cNvPr id="8" name="Imagen 7">
          <a:extLst>
            <a:ext uri="{FF2B5EF4-FFF2-40B4-BE49-F238E27FC236}">
              <a16:creationId xmlns:a16="http://schemas.microsoft.com/office/drawing/2014/main" id="{824EB43F-88FD-C770-CA57-B447D2B2D84F}"/>
            </a:ext>
          </a:extLst>
        </xdr:cNvPr>
        <xdr:cNvPicPr>
          <a:picLocks noChangeAspect="1"/>
        </xdr:cNvPicPr>
      </xdr:nvPicPr>
      <xdr:blipFill>
        <a:blip xmlns:r="http://schemas.openxmlformats.org/officeDocument/2006/relationships" r:embed="rId7"/>
        <a:stretch>
          <a:fillRect/>
        </a:stretch>
      </xdr:blipFill>
      <xdr:spPr>
        <a:xfrm>
          <a:off x="805295" y="7377545"/>
          <a:ext cx="4182341" cy="967616"/>
        </a:xfrm>
        <a:prstGeom prst="rect">
          <a:avLst/>
        </a:prstGeom>
      </xdr:spPr>
    </xdr:pic>
    <xdr:clientData/>
  </xdr:twoCellAnchor>
  <xdr:twoCellAnchor editAs="oneCell">
    <xdr:from>
      <xdr:col>1</xdr:col>
      <xdr:colOff>0</xdr:colOff>
      <xdr:row>13</xdr:row>
      <xdr:rowOff>1</xdr:rowOff>
    </xdr:from>
    <xdr:to>
      <xdr:col>3</xdr:col>
      <xdr:colOff>718704</xdr:colOff>
      <xdr:row>13</xdr:row>
      <xdr:rowOff>1068933</xdr:rowOff>
    </xdr:to>
    <xdr:pic>
      <xdr:nvPicPr>
        <xdr:cNvPr id="9" name="Imagen 8">
          <a:extLst>
            <a:ext uri="{FF2B5EF4-FFF2-40B4-BE49-F238E27FC236}">
              <a16:creationId xmlns:a16="http://schemas.microsoft.com/office/drawing/2014/main" id="{19E0F06C-282B-E93D-1753-783CD32E22D9}"/>
            </a:ext>
          </a:extLst>
        </xdr:cNvPr>
        <xdr:cNvPicPr>
          <a:picLocks noChangeAspect="1"/>
        </xdr:cNvPicPr>
      </xdr:nvPicPr>
      <xdr:blipFill>
        <a:blip xmlns:r="http://schemas.openxmlformats.org/officeDocument/2006/relationships" r:embed="rId8"/>
        <a:stretch>
          <a:fillRect/>
        </a:stretch>
      </xdr:blipFill>
      <xdr:spPr>
        <a:xfrm>
          <a:off x="762000" y="8693728"/>
          <a:ext cx="4597977" cy="1068932"/>
        </a:xfrm>
        <a:prstGeom prst="rect">
          <a:avLst/>
        </a:prstGeom>
      </xdr:spPr>
    </xdr:pic>
    <xdr:clientData/>
  </xdr:twoCellAnchor>
  <xdr:twoCellAnchor editAs="oneCell">
    <xdr:from>
      <xdr:col>1</xdr:col>
      <xdr:colOff>0</xdr:colOff>
      <xdr:row>15</xdr:row>
      <xdr:rowOff>0</xdr:rowOff>
    </xdr:from>
    <xdr:to>
      <xdr:col>3</xdr:col>
      <xdr:colOff>1455471</xdr:colOff>
      <xdr:row>15</xdr:row>
      <xdr:rowOff>657317</xdr:rowOff>
    </xdr:to>
    <xdr:pic>
      <xdr:nvPicPr>
        <xdr:cNvPr id="10" name="Imagen 9">
          <a:extLst>
            <a:ext uri="{FF2B5EF4-FFF2-40B4-BE49-F238E27FC236}">
              <a16:creationId xmlns:a16="http://schemas.microsoft.com/office/drawing/2014/main" id="{85E111FB-18C2-8D8F-2D5B-F7E1F1F997BE}"/>
            </a:ext>
          </a:extLst>
        </xdr:cNvPr>
        <xdr:cNvPicPr>
          <a:picLocks noChangeAspect="1"/>
        </xdr:cNvPicPr>
      </xdr:nvPicPr>
      <xdr:blipFill>
        <a:blip xmlns:r="http://schemas.openxmlformats.org/officeDocument/2006/relationships" r:embed="rId9"/>
        <a:stretch>
          <a:fillRect/>
        </a:stretch>
      </xdr:blipFill>
      <xdr:spPr>
        <a:xfrm>
          <a:off x="762000" y="10546773"/>
          <a:ext cx="5334744" cy="657317"/>
        </a:xfrm>
        <a:prstGeom prst="rect">
          <a:avLst/>
        </a:prstGeom>
      </xdr:spPr>
    </xdr:pic>
    <xdr:clientData/>
  </xdr:twoCellAnchor>
  <xdr:twoCellAnchor editAs="oneCell">
    <xdr:from>
      <xdr:col>1</xdr:col>
      <xdr:colOff>95249</xdr:colOff>
      <xdr:row>17</xdr:row>
      <xdr:rowOff>34635</xdr:rowOff>
    </xdr:from>
    <xdr:to>
      <xdr:col>3</xdr:col>
      <xdr:colOff>1004453</xdr:colOff>
      <xdr:row>17</xdr:row>
      <xdr:rowOff>949766</xdr:rowOff>
    </xdr:to>
    <xdr:pic>
      <xdr:nvPicPr>
        <xdr:cNvPr id="11" name="Imagen 10">
          <a:extLst>
            <a:ext uri="{FF2B5EF4-FFF2-40B4-BE49-F238E27FC236}">
              <a16:creationId xmlns:a16="http://schemas.microsoft.com/office/drawing/2014/main" id="{7E64AD68-DD5C-6B45-EDC8-CC3CB582081A}"/>
            </a:ext>
          </a:extLst>
        </xdr:cNvPr>
        <xdr:cNvPicPr>
          <a:picLocks noChangeAspect="1"/>
        </xdr:cNvPicPr>
      </xdr:nvPicPr>
      <xdr:blipFill>
        <a:blip xmlns:r="http://schemas.openxmlformats.org/officeDocument/2006/relationships" r:embed="rId10"/>
        <a:stretch>
          <a:fillRect/>
        </a:stretch>
      </xdr:blipFill>
      <xdr:spPr>
        <a:xfrm>
          <a:off x="857249" y="11724408"/>
          <a:ext cx="4788477" cy="915131"/>
        </a:xfrm>
        <a:prstGeom prst="rect">
          <a:avLst/>
        </a:prstGeom>
      </xdr:spPr>
    </xdr:pic>
    <xdr:clientData/>
  </xdr:twoCellAnchor>
  <xdr:twoCellAnchor editAs="oneCell">
    <xdr:from>
      <xdr:col>1</xdr:col>
      <xdr:colOff>34636</xdr:colOff>
      <xdr:row>19</xdr:row>
      <xdr:rowOff>17317</xdr:rowOff>
    </xdr:from>
    <xdr:to>
      <xdr:col>3</xdr:col>
      <xdr:colOff>692727</xdr:colOff>
      <xdr:row>19</xdr:row>
      <xdr:rowOff>712228</xdr:rowOff>
    </xdr:to>
    <xdr:pic>
      <xdr:nvPicPr>
        <xdr:cNvPr id="12" name="Imagen 11">
          <a:extLst>
            <a:ext uri="{FF2B5EF4-FFF2-40B4-BE49-F238E27FC236}">
              <a16:creationId xmlns:a16="http://schemas.microsoft.com/office/drawing/2014/main" id="{CD8A4BD3-4B89-93C8-F3DC-CBCFDD845160}"/>
            </a:ext>
          </a:extLst>
        </xdr:cNvPr>
        <xdr:cNvPicPr>
          <a:picLocks noChangeAspect="1"/>
        </xdr:cNvPicPr>
      </xdr:nvPicPr>
      <xdr:blipFill>
        <a:blip xmlns:r="http://schemas.openxmlformats.org/officeDocument/2006/relationships" r:embed="rId11"/>
        <a:stretch>
          <a:fillRect/>
        </a:stretch>
      </xdr:blipFill>
      <xdr:spPr>
        <a:xfrm>
          <a:off x="796636" y="13101203"/>
          <a:ext cx="4537364" cy="69491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89"/>
  <sheetViews>
    <sheetView tabSelected="1" zoomScale="70" zoomScaleNormal="70" workbookViewId="0">
      <selection activeCell="C14" sqref="C14"/>
    </sheetView>
  </sheetViews>
  <sheetFormatPr baseColWidth="10" defaultColWidth="18.7109375" defaultRowHeight="15" x14ac:dyDescent="0.25"/>
  <cols>
    <col min="1" max="1" width="1.42578125" style="140" customWidth="1"/>
    <col min="2" max="2" width="57.28515625" style="140" customWidth="1"/>
    <col min="3" max="30" width="29.7109375" style="140" customWidth="1"/>
    <col min="31" max="46" width="34.28515625" style="140" customWidth="1"/>
    <col min="47" max="49" width="29.7109375" style="140" customWidth="1"/>
    <col min="50" max="50" width="21.5703125" style="140" bestFit="1" customWidth="1"/>
    <col min="51" max="52" width="18.7109375" style="140" customWidth="1"/>
    <col min="53" max="16384" width="18.7109375" style="140"/>
  </cols>
  <sheetData>
    <row r="1" spans="1:52" ht="13.9" customHeight="1" x14ac:dyDescent="0.25">
      <c r="A1" s="139"/>
      <c r="B1" s="317"/>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c r="AQ1" s="214"/>
      <c r="AR1" s="214"/>
      <c r="AS1" s="214"/>
      <c r="AT1" s="214"/>
      <c r="AU1" s="214"/>
      <c r="AV1" s="214"/>
      <c r="AW1" s="313" t="s">
        <v>140</v>
      </c>
    </row>
    <row r="2" spans="1:52" ht="13.9" customHeight="1" x14ac:dyDescent="0.25">
      <c r="A2" s="141"/>
      <c r="B2" s="318"/>
      <c r="C2" s="215"/>
      <c r="D2" s="215"/>
      <c r="E2" s="215"/>
      <c r="F2" s="215"/>
      <c r="G2" s="215"/>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5"/>
      <c r="AG2" s="215"/>
      <c r="AH2" s="215"/>
      <c r="AI2" s="215"/>
      <c r="AJ2" s="215"/>
      <c r="AK2" s="215"/>
      <c r="AL2" s="215"/>
      <c r="AM2" s="215"/>
      <c r="AN2" s="215"/>
      <c r="AO2" s="215"/>
      <c r="AP2" s="215"/>
      <c r="AQ2" s="215"/>
      <c r="AR2" s="215"/>
      <c r="AS2" s="215"/>
      <c r="AT2" s="215"/>
      <c r="AU2" s="215"/>
      <c r="AV2" s="215"/>
      <c r="AW2" s="314"/>
    </row>
    <row r="3" spans="1:52" ht="26.25" x14ac:dyDescent="0.25">
      <c r="A3" s="141"/>
      <c r="B3" s="318"/>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314"/>
    </row>
    <row r="4" spans="1:52" ht="13.9" customHeight="1" x14ac:dyDescent="0.25">
      <c r="A4" s="141"/>
      <c r="B4" s="318"/>
      <c r="C4" s="215"/>
      <c r="D4" s="215"/>
      <c r="E4" s="215"/>
      <c r="F4" s="215"/>
      <c r="G4" s="215"/>
      <c r="H4" s="215"/>
      <c r="I4" s="215"/>
      <c r="J4" s="215"/>
      <c r="K4" s="215"/>
      <c r="L4" s="215"/>
      <c r="M4" s="215"/>
      <c r="N4" s="215"/>
      <c r="O4" s="215"/>
      <c r="P4" s="215"/>
      <c r="Q4" s="215"/>
      <c r="R4" s="215"/>
      <c r="S4" s="215"/>
      <c r="T4" s="215"/>
      <c r="U4" s="215"/>
      <c r="V4" s="215"/>
      <c r="W4" s="215"/>
      <c r="X4" s="215"/>
      <c r="Y4" s="215"/>
      <c r="Z4" s="215"/>
      <c r="AA4" s="215"/>
      <c r="AB4" s="215"/>
      <c r="AC4" s="215"/>
      <c r="AD4" s="215"/>
      <c r="AE4" s="215"/>
      <c r="AF4" s="215"/>
      <c r="AG4" s="215"/>
      <c r="AH4" s="215"/>
      <c r="AI4" s="215"/>
      <c r="AJ4" s="215"/>
      <c r="AK4" s="215"/>
      <c r="AL4" s="215"/>
      <c r="AM4" s="215"/>
      <c r="AN4" s="215"/>
      <c r="AO4" s="215"/>
      <c r="AP4" s="215"/>
      <c r="AQ4" s="215"/>
      <c r="AR4" s="215"/>
      <c r="AS4" s="215"/>
      <c r="AT4" s="215"/>
      <c r="AU4" s="215"/>
      <c r="AV4" s="215"/>
      <c r="AW4" s="314"/>
    </row>
    <row r="5" spans="1:52" ht="13.9" customHeight="1" x14ac:dyDescent="0.25">
      <c r="A5" s="141"/>
      <c r="B5" s="318"/>
      <c r="C5" s="142"/>
      <c r="D5" s="142"/>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314"/>
    </row>
    <row r="6" spans="1:52" ht="54" customHeight="1" x14ac:dyDescent="0.25">
      <c r="A6" s="141"/>
      <c r="B6" s="299" t="s">
        <v>146</v>
      </c>
      <c r="C6" s="143"/>
      <c r="D6" s="143"/>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217"/>
      <c r="AY6" s="144"/>
      <c r="AZ6" s="144"/>
    </row>
    <row r="7" spans="1:52" ht="63" customHeight="1" x14ac:dyDescent="0.25">
      <c r="A7" s="141"/>
      <c r="B7" s="300" t="s">
        <v>147</v>
      </c>
      <c r="C7" s="301"/>
      <c r="D7" s="301"/>
      <c r="E7" s="301"/>
      <c r="F7" s="301"/>
      <c r="G7" s="301"/>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2"/>
    </row>
    <row r="8" spans="1:52" ht="78.75" x14ac:dyDescent="0.25">
      <c r="A8" s="141"/>
      <c r="B8" s="21" t="s">
        <v>0</v>
      </c>
      <c r="C8" s="51" t="s">
        <v>148</v>
      </c>
      <c r="D8" s="180" t="s">
        <v>149</v>
      </c>
      <c r="E8" s="192" t="s">
        <v>150</v>
      </c>
      <c r="F8" s="51" t="s">
        <v>151</v>
      </c>
      <c r="G8" s="51" t="s">
        <v>152</v>
      </c>
      <c r="H8" s="192" t="s">
        <v>153</v>
      </c>
      <c r="I8" s="303" t="s">
        <v>154</v>
      </c>
      <c r="J8" s="303" t="s">
        <v>155</v>
      </c>
      <c r="K8" s="185" t="s">
        <v>156</v>
      </c>
      <c r="L8" s="51" t="s">
        <v>157</v>
      </c>
      <c r="M8" s="175" t="s">
        <v>158</v>
      </c>
      <c r="N8" s="185" t="s">
        <v>159</v>
      </c>
      <c r="O8" s="51" t="s">
        <v>160</v>
      </c>
      <c r="P8" s="175" t="s">
        <v>161</v>
      </c>
      <c r="Q8" s="180" t="s">
        <v>162</v>
      </c>
      <c r="R8" s="180" t="s">
        <v>163</v>
      </c>
      <c r="S8" s="192" t="s">
        <v>164</v>
      </c>
      <c r="T8" s="180" t="s">
        <v>165</v>
      </c>
      <c r="U8" s="180" t="s">
        <v>166</v>
      </c>
      <c r="V8" s="192" t="s">
        <v>167</v>
      </c>
      <c r="W8" s="51" t="s">
        <v>168</v>
      </c>
      <c r="X8" s="51" t="s">
        <v>169</v>
      </c>
      <c r="Y8" s="192" t="s">
        <v>171</v>
      </c>
      <c r="Z8" s="51" t="s">
        <v>172</v>
      </c>
      <c r="AA8" s="51" t="s">
        <v>173</v>
      </c>
      <c r="AB8" s="192" t="s">
        <v>174</v>
      </c>
      <c r="AC8" s="51" t="s">
        <v>175</v>
      </c>
      <c r="AD8" s="51" t="s">
        <v>176</v>
      </c>
      <c r="AE8" s="175" t="s">
        <v>177</v>
      </c>
      <c r="AF8" s="51" t="s">
        <v>178</v>
      </c>
      <c r="AG8" s="51" t="s">
        <v>179</v>
      </c>
      <c r="AH8" s="175" t="s">
        <v>180</v>
      </c>
      <c r="AI8" s="51" t="s">
        <v>181</v>
      </c>
      <c r="AJ8" s="51" t="s">
        <v>182</v>
      </c>
      <c r="AK8" s="175" t="s">
        <v>183</v>
      </c>
      <c r="AL8" s="51" t="s">
        <v>184</v>
      </c>
      <c r="AM8" s="51" t="s">
        <v>185</v>
      </c>
      <c r="AN8" s="175" t="s">
        <v>186</v>
      </c>
      <c r="AO8" s="303" t="s">
        <v>187</v>
      </c>
      <c r="AP8" s="303" t="s">
        <v>188</v>
      </c>
      <c r="AQ8" s="51" t="s">
        <v>189</v>
      </c>
      <c r="AR8" s="51" t="s">
        <v>190</v>
      </c>
      <c r="AS8" s="179" t="s">
        <v>191</v>
      </c>
      <c r="AT8" s="303" t="s">
        <v>192</v>
      </c>
      <c r="AU8" s="51" t="s">
        <v>193</v>
      </c>
      <c r="AV8" s="51" t="s">
        <v>194</v>
      </c>
      <c r="AW8" s="179" t="s">
        <v>195</v>
      </c>
      <c r="AY8" s="152" t="s">
        <v>24</v>
      </c>
    </row>
    <row r="9" spans="1:52" s="145" customFormat="1" ht="15.75" x14ac:dyDescent="0.25">
      <c r="A9" s="168"/>
      <c r="B9" s="20"/>
      <c r="C9" s="68" t="s">
        <v>60</v>
      </c>
      <c r="D9" s="68" t="s">
        <v>61</v>
      </c>
      <c r="E9" s="274">
        <v>1</v>
      </c>
      <c r="F9" s="68" t="s">
        <v>60</v>
      </c>
      <c r="G9" s="68" t="s">
        <v>61</v>
      </c>
      <c r="H9" s="274">
        <f>+E9+1</f>
        <v>2</v>
      </c>
      <c r="I9" s="274">
        <f>+H9+1</f>
        <v>3</v>
      </c>
      <c r="J9" s="274">
        <f>+I9+1</f>
        <v>4</v>
      </c>
      <c r="K9" s="186" t="s">
        <v>60</v>
      </c>
      <c r="L9" s="68" t="s">
        <v>61</v>
      </c>
      <c r="M9" s="274">
        <f>+J9+1</f>
        <v>5</v>
      </c>
      <c r="N9" s="186" t="s">
        <v>60</v>
      </c>
      <c r="O9" s="68" t="s">
        <v>61</v>
      </c>
      <c r="P9" s="274">
        <f>+M9+1</f>
        <v>6</v>
      </c>
      <c r="Q9" s="68" t="s">
        <v>60</v>
      </c>
      <c r="R9" s="68" t="s">
        <v>61</v>
      </c>
      <c r="S9" s="274">
        <f>+P9+1</f>
        <v>7</v>
      </c>
      <c r="T9" s="68" t="s">
        <v>60</v>
      </c>
      <c r="U9" s="68" t="s">
        <v>61</v>
      </c>
      <c r="V9" s="274">
        <f>+S9+1</f>
        <v>8</v>
      </c>
      <c r="W9" s="68" t="s">
        <v>60</v>
      </c>
      <c r="X9" s="68" t="s">
        <v>61</v>
      </c>
      <c r="Y9" s="274">
        <f>+V9+1</f>
        <v>9</v>
      </c>
      <c r="Z9" s="68" t="s">
        <v>60</v>
      </c>
      <c r="AA9" s="68" t="s">
        <v>61</v>
      </c>
      <c r="AB9" s="274">
        <f>+Y9+1</f>
        <v>10</v>
      </c>
      <c r="AC9" s="68" t="s">
        <v>60</v>
      </c>
      <c r="AD9" s="68" t="s">
        <v>61</v>
      </c>
      <c r="AE9" s="274">
        <f>+AB9+1</f>
        <v>11</v>
      </c>
      <c r="AF9" s="68" t="s">
        <v>60</v>
      </c>
      <c r="AG9" s="68" t="s">
        <v>61</v>
      </c>
      <c r="AH9" s="274">
        <f>+AE9+1</f>
        <v>12</v>
      </c>
      <c r="AI9" s="68" t="s">
        <v>60</v>
      </c>
      <c r="AJ9" s="68" t="s">
        <v>61</v>
      </c>
      <c r="AK9" s="274">
        <f>+AH9+1</f>
        <v>13</v>
      </c>
      <c r="AL9" s="68" t="s">
        <v>60</v>
      </c>
      <c r="AM9" s="68" t="s">
        <v>61</v>
      </c>
      <c r="AN9" s="274">
        <f>+AK9+1</f>
        <v>14</v>
      </c>
      <c r="AO9" s="274">
        <f>+AN9+1</f>
        <v>15</v>
      </c>
      <c r="AP9" s="274">
        <f>+AO9+1</f>
        <v>16</v>
      </c>
      <c r="AQ9" s="68" t="s">
        <v>60</v>
      </c>
      <c r="AR9" s="68" t="s">
        <v>61</v>
      </c>
      <c r="AS9" s="274">
        <f>+AP9+1</f>
        <v>17</v>
      </c>
      <c r="AT9" s="274">
        <f>+AS9+1</f>
        <v>18</v>
      </c>
      <c r="AU9" s="68" t="s">
        <v>60</v>
      </c>
      <c r="AV9" s="68" t="s">
        <v>61</v>
      </c>
      <c r="AW9" s="274">
        <f>+AT9+1</f>
        <v>19</v>
      </c>
      <c r="AZ9" s="140"/>
    </row>
    <row r="10" spans="1:52" s="145" customFormat="1" ht="31.5" x14ac:dyDescent="0.25">
      <c r="A10" s="166"/>
      <c r="B10" s="35" t="s">
        <v>54</v>
      </c>
      <c r="C10" s="83" t="str">
        <f t="shared" ref="C10:D10" si="0">IF(YEAR(C69)=2024,"31-DIC.-2023 RUP","31-DIC.-2022 RUP")</f>
        <v>31-DIC.-2023 RUP</v>
      </c>
      <c r="D10" s="83" t="str">
        <f t="shared" si="0"/>
        <v>31-DIC.-2023 RUP</v>
      </c>
      <c r="E10" s="41"/>
      <c r="F10" s="83" t="str">
        <f t="shared" ref="F10:G10" si="1">IF(YEAR(F69)=2024,"31-DIC.-2023 RUP","31-DIC.-2022 RUP")</f>
        <v>31-DIC.-2023 RUP</v>
      </c>
      <c r="G10" s="83" t="str">
        <f t="shared" si="1"/>
        <v>31-DIC.-2023 RUP</v>
      </c>
      <c r="H10" s="41"/>
      <c r="I10" s="201" t="str">
        <f>IF(YEAR(I67)=2024,"31-DIC.-2023 RUP","31-DIC.-2022 RUP")</f>
        <v>31-DIC.-2022 RUP</v>
      </c>
      <c r="J10" s="201" t="str">
        <f>IF(YEAR(J67)=2024,"31-DIC.-2023 RUP","31-DIC.-2022 RUP")</f>
        <v>31-DIC.-2022 RUP</v>
      </c>
      <c r="K10" s="187" t="str">
        <f>IF(YEAR(K69)=2024,"31-DIC.-2023 RUP","31-DIC.-2022 RUP")</f>
        <v>31-DIC.-2023 RUP</v>
      </c>
      <c r="L10" s="83" t="str">
        <f>IF(YEAR(L69)=2024,"31-DIC.-2023 RUP","31-DIC.-2022 RUP")</f>
        <v>31-DIC.-2023 RUP</v>
      </c>
      <c r="M10" s="41" t="str">
        <f>IF(YEAR(E69)=2024,"31-DIC.-2023 RUP","31-DIC.-2022 RUP")</f>
        <v>31-DIC.-2022 RUP</v>
      </c>
      <c r="N10" s="187" t="str">
        <f>IF(YEAR(N69)=2024,"31-DIC.-2023 RUP","31-DIC.-2022 RUP")</f>
        <v>31-DIC.-2023 RUP</v>
      </c>
      <c r="O10" s="83" t="str">
        <f>IF(YEAR(O69)=2024,"31-DIC.-2023 RUP","31-DIC.-2022 RUP")</f>
        <v>31-DIC.-2023 RUP</v>
      </c>
      <c r="P10" s="41" t="str">
        <f>IF(YEAR(H69)=2024,"31-DIC.-2023 RUP","31-DIC.-2022 RUP")</f>
        <v>31-DIC.-2022 RUP</v>
      </c>
      <c r="Q10" s="83" t="str">
        <f>IF(YEAR(Q69)=2024,"31-DIC.-2023 RUP","31-DIC.-2022 RUP")</f>
        <v>31-DIC.-2023 RUP</v>
      </c>
      <c r="R10" s="83" t="str">
        <f>IF(YEAR(R69)=2024,"31-DIC.-2023 RUP","31-DIC.-2022 RUP")</f>
        <v>31-DIC.-2023 RUP</v>
      </c>
      <c r="S10" s="41"/>
      <c r="T10" s="83" t="str">
        <f>IF(YEAR(T69)=2024,"31-DIC.-2023 RUP","31-DIC.-2022 RUP")</f>
        <v>31-DIC.-2023 RUP</v>
      </c>
      <c r="U10" s="83" t="str">
        <f>IF(YEAR(U69)=2024,"31-DIC.-2023 RUP","31-DIC.-2022 RUP")</f>
        <v>31-DIC.-2023 RUP</v>
      </c>
      <c r="V10" s="41"/>
      <c r="W10" s="83" t="str">
        <f t="shared" ref="W10:X10" si="2">IF(YEAR(W68)=2024,"31-DIC.-2023 RUP","31-DIC.-2022 RUP")</f>
        <v>31-DIC.-2023 RUP</v>
      </c>
      <c r="X10" s="83" t="str">
        <f t="shared" si="2"/>
        <v>31-DIC.-2023 RUP</v>
      </c>
      <c r="Y10" s="41"/>
      <c r="Z10" s="83" t="str">
        <f t="shared" ref="Z10:AA10" si="3">IF(YEAR(Z68)=2024,"31-DIC.-2023 RUP","31-DIC.-2022 RUP")</f>
        <v>31-DIC.-2023 RUP</v>
      </c>
      <c r="AA10" s="83" t="str">
        <f t="shared" si="3"/>
        <v>31-DIC.-2023 RUP</v>
      </c>
      <c r="AB10" s="41"/>
      <c r="AC10" s="83" t="str">
        <f>IF(YEAR(AC69)=2024,"31-DIC.-2023 RUP","31-DIC.-2022 RUP")</f>
        <v>31-DIC.-2023 RUP</v>
      </c>
      <c r="AD10" s="83" t="str">
        <f>IF(YEAR(AD69)=2024,"31-DIC.-2023 RUP","31-DIC.-2022 RUP")</f>
        <v>31-DIC.-2023 RUP</v>
      </c>
      <c r="AE10" s="41"/>
      <c r="AF10" s="83" t="str">
        <f>IF(YEAR(AF69)=2024,"31-DIC.-2023 RUP","31-DIC.-2022 RUP")</f>
        <v>31-DIC.-2023 RUP</v>
      </c>
      <c r="AG10" s="83" t="str">
        <f>IF(YEAR(AG69)=2024,"31-DIC.-2023 RUP","31-DIC.-2022 RUP")</f>
        <v>31-DIC.-2023 RUP</v>
      </c>
      <c r="AH10" s="41"/>
      <c r="AI10" s="83" t="str">
        <f>IF(YEAR(AI69)=2024,"31-DIC.-2023 RUP","31-DIC.-2022 RUP")</f>
        <v>31-DIC.-2023 RUP</v>
      </c>
      <c r="AJ10" s="83" t="str">
        <f>IF(YEAR(AJ69)=2024,"31-DIC.-2023 RUP","31-DIC.-2022 RUP")</f>
        <v>31-DIC.-2023 RUP</v>
      </c>
      <c r="AK10" s="41"/>
      <c r="AL10" s="83" t="str">
        <f>IF(YEAR(AL69)=2024,"31-DIC.-2023 RUP","31-DIC.-2022 RUP")</f>
        <v>31-DIC.-2023 RUP</v>
      </c>
      <c r="AM10" s="83" t="str">
        <f>IF(YEAR(AM69)=2024,"31-DIC.-2023 RUP","31-DIC.-2022 RUP")</f>
        <v>31-DIC.-2023 RUP</v>
      </c>
      <c r="AN10" s="41"/>
      <c r="AO10" s="201" t="str">
        <f>IF(YEAR(AO67)=2024,"31-DIC.-2023 RUP","31-DIC.-2022 RUP")</f>
        <v>31-DIC.-2022 RUP</v>
      </c>
      <c r="AP10" s="201" t="str">
        <f>IF(YEAR(AP67)=2024,"31-DIC.-2023 RUP","31-DIC.-2022 RUP")</f>
        <v>31-DIC.-2022 RUP</v>
      </c>
      <c r="AQ10" s="83" t="str">
        <f t="shared" ref="AQ10:AR10" si="4">IF(YEAR(AQ68)=2024,"31-DIC.-2023 RUP","31-DIC.-2022 RUP")</f>
        <v>31-DIC.-2023 RUP</v>
      </c>
      <c r="AR10" s="83" t="str">
        <f t="shared" si="4"/>
        <v>31-DIC.-2023 RUP</v>
      </c>
      <c r="AS10" s="218" t="str">
        <f>IF(YEAR(AB69)=2024,"31-DIC.-2023 RUP","31-DIC.-2022 RUP")</f>
        <v>31-DIC.-2022 RUP</v>
      </c>
      <c r="AT10" s="201" t="str">
        <f>IF(YEAR(AT67)=2024,"31-DIC.-2023 RUP","31-DIC.-2022 RUP")</f>
        <v>31-DIC.-2022 RUP</v>
      </c>
      <c r="AU10" s="83" t="str">
        <f t="shared" ref="AU10:AV10" si="5">IF(YEAR(AU68)=2024,"31-DIC.-2023 RUP","31-DIC.-2022 RUP")</f>
        <v>31-DIC.-2023 RUP</v>
      </c>
      <c r="AV10" s="83" t="str">
        <f t="shared" si="5"/>
        <v>31-DIC.-2023 RUP</v>
      </c>
      <c r="AW10" s="218" t="str">
        <f>IF(YEAR(AE69)=2024,"31-DIC.-2023 RUP","31-DIC.-2022 RUP")</f>
        <v>31-DIC.-2022 RUP</v>
      </c>
      <c r="AZ10" s="140"/>
    </row>
    <row r="11" spans="1:52" s="145" customFormat="1" ht="15.75" x14ac:dyDescent="0.25">
      <c r="A11" s="166"/>
      <c r="B11" s="20" t="s">
        <v>1</v>
      </c>
      <c r="C11" s="69" t="str">
        <f t="shared" ref="C11:D11" si="6">IF(C72&lt;=$B$72,"VIGENTE","NO VIGENTE")</f>
        <v>VIGENTE</v>
      </c>
      <c r="D11" s="69" t="str">
        <f t="shared" si="6"/>
        <v>VIGENTE</v>
      </c>
      <c r="E11" s="22" t="str">
        <f>IF(E72&lt;=$B$73,"VIGENTE","NO VIGENTE")</f>
        <v>VIGENTE</v>
      </c>
      <c r="F11" s="69" t="str">
        <f>IF(F72&lt;=$B$73,"VIGENTE","NO VIGENTE")</f>
        <v>VIGENTE</v>
      </c>
      <c r="G11" s="69" t="str">
        <f>IF(G72&lt;=$B$73,"VIGENTE","NO VIGENTE")</f>
        <v>VIGENTE</v>
      </c>
      <c r="H11" s="22" t="str">
        <f>IF(H72&lt;=$B$73,"VIGENTE","NO VIGENTE")</f>
        <v>VIGENTE</v>
      </c>
      <c r="I11" s="202" t="str">
        <f t="shared" ref="I11:J11" si="7">IF(I70&lt;=$B$70,"VIGENTE","NO VIGENTE")</f>
        <v>VIGENTE</v>
      </c>
      <c r="J11" s="202" t="str">
        <f t="shared" si="7"/>
        <v>VIGENTE</v>
      </c>
      <c r="K11" s="79" t="str">
        <f t="shared" ref="K11:M11" si="8">IF(K72&lt;=$B$73,"VIGENTE","NO VIGENTE")</f>
        <v>VIGENTE</v>
      </c>
      <c r="L11" s="69" t="str">
        <f t="shared" si="8"/>
        <v>VIGENTE</v>
      </c>
      <c r="M11" s="22" t="str">
        <f t="shared" si="8"/>
        <v>VIGENTE</v>
      </c>
      <c r="N11" s="79" t="str">
        <f t="shared" ref="N11:P11" si="9">IF(N72&lt;=$B$73,"VIGENTE","NO VIGENTE")</f>
        <v>VIGENTE</v>
      </c>
      <c r="O11" s="69" t="str">
        <f t="shared" si="9"/>
        <v>VIGENTE</v>
      </c>
      <c r="P11" s="22" t="str">
        <f t="shared" si="9"/>
        <v>VIGENTE</v>
      </c>
      <c r="Q11" s="69" t="str">
        <f t="shared" ref="Q11:R11" si="10">IF(Q70&lt;=$B$71,"VIGENTE","NO VIGENTE")</f>
        <v>VIGENTE</v>
      </c>
      <c r="R11" s="69" t="str">
        <f t="shared" si="10"/>
        <v>VIGENTE</v>
      </c>
      <c r="S11" s="22" t="str">
        <f>IF(S72&lt;=$B$73,"VIGENTE","NO VIGENTE")</f>
        <v>VIGENTE</v>
      </c>
      <c r="T11" s="69" t="str">
        <f t="shared" ref="T11:U11" si="11">IF(T70&lt;=$B$71,"VIGENTE","NO VIGENTE")</f>
        <v>VIGENTE</v>
      </c>
      <c r="U11" s="69" t="str">
        <f t="shared" si="11"/>
        <v>VIGENTE</v>
      </c>
      <c r="V11" s="22" t="str">
        <f>IF(V72&lt;=$B$73,"VIGENTE","NO VIGENTE")</f>
        <v>VIGENTE</v>
      </c>
      <c r="W11" s="69" t="str">
        <f t="shared" ref="W11:X11" si="12">IF(W71&lt;=$B$71,"VIGENTE","NO VIGENTE")</f>
        <v>VIGENTE</v>
      </c>
      <c r="X11" s="69" t="str">
        <f t="shared" si="12"/>
        <v>VIGENTE</v>
      </c>
      <c r="Y11" s="22" t="str">
        <f t="shared" ref="Y11:AE11" si="13">IF(Y72&lt;=$B$73,"VIGENTE","NO VIGENTE")</f>
        <v>VIGENTE</v>
      </c>
      <c r="Z11" s="69" t="str">
        <f t="shared" ref="Z11:AA11" si="14">IF(Z71&lt;=$B$71,"VIGENTE","NO VIGENTE")</f>
        <v>VIGENTE</v>
      </c>
      <c r="AA11" s="69" t="str">
        <f t="shared" si="14"/>
        <v>VIGENTE</v>
      </c>
      <c r="AB11" s="22" t="str">
        <f t="shared" ref="AB11" si="15">IF(AB72&lt;=$B$73,"VIGENTE","NO VIGENTE")</f>
        <v>VIGENTE</v>
      </c>
      <c r="AC11" s="69" t="str">
        <f t="shared" si="13"/>
        <v>VIGENTE</v>
      </c>
      <c r="AD11" s="69" t="str">
        <f t="shared" si="13"/>
        <v>VIGENTE</v>
      </c>
      <c r="AE11" s="22" t="str">
        <f t="shared" si="13"/>
        <v>VIGENTE</v>
      </c>
      <c r="AF11" s="69" t="str">
        <f t="shared" ref="AF11:AH11" si="16">IF(AF72&lt;=$B$73,"VIGENTE","NO VIGENTE")</f>
        <v>VIGENTE</v>
      </c>
      <c r="AG11" s="69" t="str">
        <f t="shared" si="16"/>
        <v>VIGENTE</v>
      </c>
      <c r="AH11" s="22" t="str">
        <f t="shared" si="16"/>
        <v>VIGENTE</v>
      </c>
      <c r="AI11" s="69" t="str">
        <f t="shared" ref="AI11:AK11" si="17">IF(AI72&lt;=$B$73,"VIGENTE","NO VIGENTE")</f>
        <v>VIGENTE</v>
      </c>
      <c r="AJ11" s="69" t="str">
        <f t="shared" si="17"/>
        <v>VIGENTE</v>
      </c>
      <c r="AK11" s="22" t="str">
        <f t="shared" si="17"/>
        <v>VIGENTE</v>
      </c>
      <c r="AL11" s="69" t="str">
        <f t="shared" ref="AL11:AN11" si="18">IF(AL72&lt;=$B$73,"VIGENTE","NO VIGENTE")</f>
        <v>VIGENTE</v>
      </c>
      <c r="AM11" s="69" t="str">
        <f t="shared" si="18"/>
        <v>VIGENTE</v>
      </c>
      <c r="AN11" s="22" t="str">
        <f t="shared" si="18"/>
        <v>VIGENTE</v>
      </c>
      <c r="AO11" s="202" t="str">
        <f t="shared" ref="AO11:AP11" si="19">IF(AO70&lt;=$B$70,"VIGENTE","NO VIGENTE")</f>
        <v>VIGENTE</v>
      </c>
      <c r="AP11" s="202" t="str">
        <f t="shared" si="19"/>
        <v>VIGENTE</v>
      </c>
      <c r="AQ11" s="69" t="str">
        <f t="shared" ref="AQ11:AR11" si="20">IF(AQ71&lt;=$B$72,"VIGENTE","NO VIGENTE")</f>
        <v>VIGENTE</v>
      </c>
      <c r="AR11" s="69" t="str">
        <f t="shared" si="20"/>
        <v>VIGENTE</v>
      </c>
      <c r="AS11" s="219" t="str">
        <f>IF(AS72&lt;=$B$73,"VIGENTE","NO VIGENTE")</f>
        <v>VIGENTE</v>
      </c>
      <c r="AT11" s="202" t="str">
        <f t="shared" ref="AT11" si="21">IF(AT70&lt;=$B$70,"VIGENTE","NO VIGENTE")</f>
        <v>VIGENTE</v>
      </c>
      <c r="AU11" s="69" t="str">
        <f t="shared" ref="AU11:AV11" si="22">IF(AU71&lt;=$B$72,"VIGENTE","NO VIGENTE")</f>
        <v>VIGENTE</v>
      </c>
      <c r="AV11" s="69" t="str">
        <f t="shared" si="22"/>
        <v>VIGENTE</v>
      </c>
      <c r="AW11" s="219" t="str">
        <f>IF(AW72&lt;=$B$73,"VIGENTE","NO VIGENTE")</f>
        <v>VIGENTE</v>
      </c>
      <c r="AZ11" s="140"/>
    </row>
    <row r="12" spans="1:52" s="153" customFormat="1" ht="18.75" x14ac:dyDescent="0.3">
      <c r="A12" s="169"/>
      <c r="B12" s="20" t="s">
        <v>2</v>
      </c>
      <c r="C12" s="181">
        <v>0.75</v>
      </c>
      <c r="D12" s="182">
        <v>0.25</v>
      </c>
      <c r="E12" s="7">
        <f>SUM(C12:D12)</f>
        <v>1</v>
      </c>
      <c r="F12" s="181">
        <v>0.9</v>
      </c>
      <c r="G12" s="182">
        <v>0.1</v>
      </c>
      <c r="H12" s="7">
        <v>1</v>
      </c>
      <c r="I12" s="203">
        <v>1</v>
      </c>
      <c r="J12" s="203">
        <v>1</v>
      </c>
      <c r="K12" s="188">
        <v>0.25</v>
      </c>
      <c r="L12" s="174">
        <v>0.75</v>
      </c>
      <c r="M12" s="7">
        <f>SUM(K12:L12)</f>
        <v>1</v>
      </c>
      <c r="N12" s="188">
        <v>0.1</v>
      </c>
      <c r="O12" s="174">
        <v>0.9</v>
      </c>
      <c r="P12" s="7">
        <f>SUM(N12:O12)</f>
        <v>1</v>
      </c>
      <c r="Q12" s="181">
        <v>0.9</v>
      </c>
      <c r="R12" s="182">
        <v>0.1</v>
      </c>
      <c r="S12" s="7">
        <f>SUM(Q12:R12)</f>
        <v>1</v>
      </c>
      <c r="T12" s="181">
        <v>0.9</v>
      </c>
      <c r="U12" s="182">
        <v>0.1</v>
      </c>
      <c r="V12" s="7">
        <f>SUM(T12:U12)</f>
        <v>1</v>
      </c>
      <c r="W12" s="181">
        <v>0.5</v>
      </c>
      <c r="X12" s="182">
        <v>0.5</v>
      </c>
      <c r="Y12" s="7">
        <f>SUM(W12:X12)</f>
        <v>1</v>
      </c>
      <c r="Z12" s="181">
        <v>0.5</v>
      </c>
      <c r="AA12" s="182">
        <v>0.5</v>
      </c>
      <c r="AB12" s="7">
        <f>SUM(Z12:AA12)</f>
        <v>1</v>
      </c>
      <c r="AC12" s="174">
        <v>0.5</v>
      </c>
      <c r="AD12" s="174">
        <v>0.5</v>
      </c>
      <c r="AE12" s="7">
        <f>SUM(AC12:AD12)</f>
        <v>1</v>
      </c>
      <c r="AF12" s="174">
        <v>0.5</v>
      </c>
      <c r="AG12" s="174">
        <v>0.5</v>
      </c>
      <c r="AH12" s="7">
        <f>SUM(AF12:AG12)</f>
        <v>1</v>
      </c>
      <c r="AI12" s="174">
        <v>0.9</v>
      </c>
      <c r="AJ12" s="174">
        <v>0.1</v>
      </c>
      <c r="AK12" s="7">
        <f>SUM(AI12:AJ12)</f>
        <v>1</v>
      </c>
      <c r="AL12" s="174">
        <v>0.9</v>
      </c>
      <c r="AM12" s="174">
        <v>0.1</v>
      </c>
      <c r="AN12" s="7">
        <f>SUM(AL12:AM12)</f>
        <v>1</v>
      </c>
      <c r="AO12" s="203">
        <v>1</v>
      </c>
      <c r="AP12" s="203">
        <v>1</v>
      </c>
      <c r="AQ12" s="181">
        <v>0.9</v>
      </c>
      <c r="AR12" s="182">
        <v>0.1</v>
      </c>
      <c r="AS12" s="220">
        <f>SUM(AQ12:AR12)</f>
        <v>1</v>
      </c>
      <c r="AT12" s="203">
        <v>1</v>
      </c>
      <c r="AU12" s="181">
        <v>0.9</v>
      </c>
      <c r="AV12" s="182">
        <v>0.1</v>
      </c>
      <c r="AW12" s="220">
        <f>SUM(AU12:AV12)</f>
        <v>1</v>
      </c>
      <c r="AZ12" s="154"/>
    </row>
    <row r="13" spans="1:52" s="145" customFormat="1" ht="15.75" x14ac:dyDescent="0.25">
      <c r="A13" s="166"/>
      <c r="B13" s="20" t="s">
        <v>3</v>
      </c>
      <c r="C13" s="183">
        <v>1806657067</v>
      </c>
      <c r="D13" s="183">
        <v>1580957000</v>
      </c>
      <c r="E13" s="29">
        <f>SUM((C13*C$12),(D13*D$12))</f>
        <v>1750232050.25</v>
      </c>
      <c r="F13" s="70">
        <v>2149056056</v>
      </c>
      <c r="G13" s="70">
        <v>20000000</v>
      </c>
      <c r="H13" s="29">
        <f>SUM((F13*D$12),(G13*E$12))</f>
        <v>557264014</v>
      </c>
      <c r="I13" s="204">
        <v>1834807134</v>
      </c>
      <c r="J13" s="204">
        <v>5251275692</v>
      </c>
      <c r="K13" s="189">
        <v>1121346000</v>
      </c>
      <c r="L13" s="70">
        <v>1869054045</v>
      </c>
      <c r="M13" s="29">
        <f>SUM((K13*K$12),(L13*L$12))</f>
        <v>1682127033.75</v>
      </c>
      <c r="N13" s="189">
        <v>398994486</v>
      </c>
      <c r="O13" s="70">
        <v>9337378897</v>
      </c>
      <c r="P13" s="29">
        <f>SUM((N13*N$12),(O13*O$12))</f>
        <v>8443540455.9000006</v>
      </c>
      <c r="Q13" s="183">
        <v>3550706961</v>
      </c>
      <c r="R13" s="183">
        <v>222458896</v>
      </c>
      <c r="S13" s="29">
        <f>SUM((Q13*Q$12),(R13*R$12))</f>
        <v>3217882154.5</v>
      </c>
      <c r="T13" s="183">
        <v>655851580</v>
      </c>
      <c r="U13" s="183">
        <v>940944419</v>
      </c>
      <c r="V13" s="29">
        <f>SUM((T13*T$12),(U13*U$12))</f>
        <v>684360863.89999998</v>
      </c>
      <c r="W13" s="183">
        <v>1277603217</v>
      </c>
      <c r="X13" s="183">
        <v>7111101017</v>
      </c>
      <c r="Y13" s="29">
        <f>SUM((W13*W$12),(X13*X$12))</f>
        <v>4194352117</v>
      </c>
      <c r="Z13" s="183">
        <v>649949783</v>
      </c>
      <c r="AA13" s="183">
        <v>570256833</v>
      </c>
      <c r="AB13" s="29">
        <f>SUM((Z13*Z$12),(AA13*AA$12))</f>
        <v>610103308</v>
      </c>
      <c r="AC13" s="70">
        <v>1417318032</v>
      </c>
      <c r="AD13" s="70">
        <v>654460937</v>
      </c>
      <c r="AE13" s="29">
        <f>SUM((AC13*AC$12),(AD13*AD$12))</f>
        <v>1035889484.5</v>
      </c>
      <c r="AF13" s="70">
        <v>1222131446</v>
      </c>
      <c r="AG13" s="70">
        <v>1556873739</v>
      </c>
      <c r="AH13" s="29">
        <f>SUM((AF13*AF$12),(AG13*AG$12))</f>
        <v>1389502592.5</v>
      </c>
      <c r="AI13" s="70">
        <v>1597987473</v>
      </c>
      <c r="AJ13" s="70">
        <v>584221908</v>
      </c>
      <c r="AK13" s="29">
        <f>SUM((AI13*AI$12),(AJ13*AJ$12))</f>
        <v>1496610916.5</v>
      </c>
      <c r="AL13" s="70">
        <v>1443577346</v>
      </c>
      <c r="AM13" s="70">
        <v>283412223</v>
      </c>
      <c r="AN13" s="29">
        <f>SUM((AL13*AL$12),(AM13*AM$12))</f>
        <v>1327560833.7</v>
      </c>
      <c r="AO13" s="204">
        <v>4508671140</v>
      </c>
      <c r="AP13" s="204">
        <v>4491555369</v>
      </c>
      <c r="AQ13" s="70">
        <v>580000000</v>
      </c>
      <c r="AR13" s="70">
        <v>400000000</v>
      </c>
      <c r="AS13" s="221">
        <f>SUM((AQ13*AQ$12),(AR13*AR$12))</f>
        <v>562000000</v>
      </c>
      <c r="AT13" s="204">
        <v>1443112217</v>
      </c>
      <c r="AU13" s="70">
        <v>2228059059</v>
      </c>
      <c r="AV13" s="70">
        <v>1827908146</v>
      </c>
      <c r="AW13" s="221">
        <f>SUM((AU13*AU$12),(AV13*AV$12))</f>
        <v>2188043967.7000003</v>
      </c>
      <c r="AZ13" s="140"/>
    </row>
    <row r="14" spans="1:52" s="145" customFormat="1" ht="15.75" x14ac:dyDescent="0.25">
      <c r="A14" s="166"/>
      <c r="B14" s="20" t="s">
        <v>4</v>
      </c>
      <c r="C14" s="183">
        <v>469026306</v>
      </c>
      <c r="D14" s="183">
        <v>20903300</v>
      </c>
      <c r="E14" s="29">
        <f>SUM((C14*C$12),(D14*D$12))</f>
        <v>356995554.5</v>
      </c>
      <c r="F14" s="70">
        <v>37656995</v>
      </c>
      <c r="G14" s="70">
        <v>0</v>
      </c>
      <c r="H14" s="29">
        <f t="shared" ref="H14:H20" si="23">SUM((F14*D$12),(G14*E$12))</f>
        <v>9414248.75</v>
      </c>
      <c r="I14" s="204">
        <v>30000000</v>
      </c>
      <c r="J14" s="204">
        <v>84108544</v>
      </c>
      <c r="K14" s="189">
        <v>106704000</v>
      </c>
      <c r="L14" s="70">
        <v>858339395</v>
      </c>
      <c r="M14" s="29">
        <f t="shared" ref="M14:M16" si="24">SUM((K14*K$12),(L14*L$12))</f>
        <v>670430546.25</v>
      </c>
      <c r="N14" s="189">
        <v>135158495</v>
      </c>
      <c r="O14" s="70">
        <v>1743070199</v>
      </c>
      <c r="P14" s="29">
        <f t="shared" ref="P14:P16" si="25">SUM((N14*N$12),(O14*O$12))</f>
        <v>1582279028.6000001</v>
      </c>
      <c r="Q14" s="183">
        <v>704004732</v>
      </c>
      <c r="R14" s="183">
        <v>56443325</v>
      </c>
      <c r="S14" s="29">
        <f t="shared" ref="S14:S20" si="26">SUM((Q14*Q$12),(R14*R$12))</f>
        <v>639248591.30000007</v>
      </c>
      <c r="T14" s="183">
        <v>237831909</v>
      </c>
      <c r="U14" s="183">
        <v>7297667</v>
      </c>
      <c r="V14" s="29">
        <f t="shared" ref="V14:V17" si="27">SUM((T14*T$12),(U14*U$12))</f>
        <v>214778484.79999998</v>
      </c>
      <c r="W14" s="183">
        <v>122770000</v>
      </c>
      <c r="X14" s="183">
        <v>1524450223</v>
      </c>
      <c r="Y14" s="29">
        <f t="shared" ref="Y14:Y20" si="28">SUM((W14*W$12),(X14*X$12))</f>
        <v>823610111.5</v>
      </c>
      <c r="Z14" s="183">
        <v>251037058</v>
      </c>
      <c r="AA14" s="183">
        <v>186141113</v>
      </c>
      <c r="AB14" s="29">
        <f t="shared" ref="AB14:AB17" si="29">SUM((Z14*Z$12),(AA14*AA$12))</f>
        <v>218589085.5</v>
      </c>
      <c r="AC14" s="70">
        <v>293782825</v>
      </c>
      <c r="AD14" s="70">
        <v>25070821</v>
      </c>
      <c r="AE14" s="29">
        <f t="shared" ref="AE14:AE17" si="30">SUM((AC14*AC$12),(AD14*AD$12))</f>
        <v>159426823</v>
      </c>
      <c r="AF14" s="70">
        <v>183167604</v>
      </c>
      <c r="AG14" s="70">
        <v>123907364</v>
      </c>
      <c r="AH14" s="29">
        <f t="shared" ref="AH14:AH17" si="31">SUM((AF14*AF$12),(AG14*AG$12))</f>
        <v>153537484</v>
      </c>
      <c r="AI14" s="70">
        <v>283061519</v>
      </c>
      <c r="AJ14" s="70">
        <v>245255797</v>
      </c>
      <c r="AK14" s="29">
        <f t="shared" ref="AK14:AK17" si="32">SUM((AI14*AI$12),(AJ14*AJ$12))</f>
        <v>279280946.80000001</v>
      </c>
      <c r="AL14" s="70">
        <v>614345756</v>
      </c>
      <c r="AM14" s="70">
        <v>45741603</v>
      </c>
      <c r="AN14" s="29">
        <f t="shared" ref="AN14:AN17" si="33">SUM((AL14*AL$12),(AM14*AM$12))</f>
        <v>557485340.69999993</v>
      </c>
      <c r="AO14" s="204">
        <v>623902435</v>
      </c>
      <c r="AP14" s="204">
        <v>1212508964</v>
      </c>
      <c r="AQ14" s="70">
        <v>0</v>
      </c>
      <c r="AR14" s="70">
        <v>0</v>
      </c>
      <c r="AS14" s="221">
        <f>SUM((AQ14*AQ$12),(AR14*AR$12))</f>
        <v>0</v>
      </c>
      <c r="AT14" s="204">
        <v>171331219</v>
      </c>
      <c r="AU14" s="70">
        <v>45356166</v>
      </c>
      <c r="AV14" s="70">
        <v>429455482</v>
      </c>
      <c r="AW14" s="221">
        <f>SUM((AU14*AU$12),(AV14*AV$12))</f>
        <v>83766097.599999994</v>
      </c>
      <c r="AZ14" s="140"/>
    </row>
    <row r="15" spans="1:52" s="145" customFormat="1" ht="15.75" x14ac:dyDescent="0.25">
      <c r="A15" s="166"/>
      <c r="B15" s="20" t="s">
        <v>5</v>
      </c>
      <c r="C15" s="183">
        <v>3054009333</v>
      </c>
      <c r="D15" s="183">
        <v>1708285000</v>
      </c>
      <c r="E15" s="29">
        <f>SUM((C15*C$12),(D15*D$12))</f>
        <v>2717578249.75</v>
      </c>
      <c r="F15" s="70">
        <v>2283623056</v>
      </c>
      <c r="G15" s="70">
        <v>20000000</v>
      </c>
      <c r="H15" s="29">
        <f t="shared" si="23"/>
        <v>590905764</v>
      </c>
      <c r="I15" s="204">
        <v>2587477134</v>
      </c>
      <c r="J15" s="204">
        <v>5261183692</v>
      </c>
      <c r="K15" s="189">
        <v>1596994000</v>
      </c>
      <c r="L15" s="70">
        <v>2829635381</v>
      </c>
      <c r="M15" s="29">
        <f t="shared" si="24"/>
        <v>2521475035.75</v>
      </c>
      <c r="N15" s="189">
        <v>1182959487</v>
      </c>
      <c r="O15" s="70">
        <v>10212878897</v>
      </c>
      <c r="P15" s="29">
        <f t="shared" si="25"/>
        <v>9309886956.0000019</v>
      </c>
      <c r="Q15" s="183">
        <v>4008785304</v>
      </c>
      <c r="R15" s="183">
        <v>291678749</v>
      </c>
      <c r="S15" s="29">
        <f t="shared" si="26"/>
        <v>3637074648.5</v>
      </c>
      <c r="T15" s="183">
        <v>678708540</v>
      </c>
      <c r="U15" s="183">
        <v>1156057768</v>
      </c>
      <c r="V15" s="29">
        <f t="shared" si="27"/>
        <v>726443462.79999995</v>
      </c>
      <c r="W15" s="183">
        <v>1858453217</v>
      </c>
      <c r="X15" s="183">
        <v>7174046010</v>
      </c>
      <c r="Y15" s="29">
        <f t="shared" si="28"/>
        <v>4516249613.5</v>
      </c>
      <c r="Z15" s="183">
        <v>1126576525</v>
      </c>
      <c r="AA15" s="183">
        <v>1017991482</v>
      </c>
      <c r="AB15" s="29">
        <f t="shared" si="29"/>
        <v>1072284003.5</v>
      </c>
      <c r="AC15" s="70">
        <v>1417318032</v>
      </c>
      <c r="AD15" s="70">
        <v>683806406</v>
      </c>
      <c r="AE15" s="29">
        <f t="shared" si="30"/>
        <v>1050562219</v>
      </c>
      <c r="AF15" s="70">
        <v>1253529506</v>
      </c>
      <c r="AG15" s="70">
        <v>1558896660</v>
      </c>
      <c r="AH15" s="29">
        <f t="shared" si="31"/>
        <v>1406213083</v>
      </c>
      <c r="AI15" s="70">
        <v>2402707712</v>
      </c>
      <c r="AJ15" s="70">
        <v>1003638439</v>
      </c>
      <c r="AK15" s="29">
        <f t="shared" si="32"/>
        <v>2262800784.7000003</v>
      </c>
      <c r="AL15" s="70">
        <v>2545772380</v>
      </c>
      <c r="AM15" s="70">
        <v>283412223</v>
      </c>
      <c r="AN15" s="29">
        <f t="shared" si="33"/>
        <v>2319536364.3000002</v>
      </c>
      <c r="AO15" s="204">
        <v>5276533239</v>
      </c>
      <c r="AP15" s="204">
        <v>7010958887</v>
      </c>
      <c r="AQ15" s="70">
        <v>580000000</v>
      </c>
      <c r="AR15" s="70">
        <v>400000000</v>
      </c>
      <c r="AS15" s="221">
        <f>SUM((AQ15*AQ$12),(AR15*AR$12))</f>
        <v>562000000</v>
      </c>
      <c r="AT15" s="204">
        <v>1474899403</v>
      </c>
      <c r="AU15" s="70">
        <v>2924282073</v>
      </c>
      <c r="AV15" s="70">
        <v>2123898897</v>
      </c>
      <c r="AW15" s="221">
        <f>SUM((AU15*AU$12),(AV15*AV$12))</f>
        <v>2844243755.4000001</v>
      </c>
      <c r="AZ15" s="140"/>
    </row>
    <row r="16" spans="1:52" s="145" customFormat="1" ht="15.75" x14ac:dyDescent="0.25">
      <c r="A16" s="166"/>
      <c r="B16" s="20" t="s">
        <v>6</v>
      </c>
      <c r="C16" s="183">
        <v>1956698884</v>
      </c>
      <c r="D16" s="183">
        <v>20903300</v>
      </c>
      <c r="E16" s="29">
        <f>SUM((C16*C$12),(D16*D$12))</f>
        <v>1472749988</v>
      </c>
      <c r="F16" s="70">
        <v>37656995</v>
      </c>
      <c r="G16" s="70">
        <v>0</v>
      </c>
      <c r="H16" s="29">
        <f t="shared" si="23"/>
        <v>9414248.75</v>
      </c>
      <c r="I16" s="204">
        <v>30000000</v>
      </c>
      <c r="J16" s="204">
        <v>151375922</v>
      </c>
      <c r="K16" s="189">
        <v>106704000</v>
      </c>
      <c r="L16" s="70">
        <v>1399767523</v>
      </c>
      <c r="M16" s="29">
        <f t="shared" si="24"/>
        <v>1076501642.25</v>
      </c>
      <c r="N16" s="189">
        <v>338130229</v>
      </c>
      <c r="O16" s="70">
        <v>2552267801</v>
      </c>
      <c r="P16" s="29">
        <f t="shared" si="25"/>
        <v>2330854043.8000002</v>
      </c>
      <c r="Q16" s="183">
        <v>1159919303</v>
      </c>
      <c r="R16" s="183">
        <v>101699339</v>
      </c>
      <c r="S16" s="29">
        <f t="shared" si="26"/>
        <v>1054097306.6</v>
      </c>
      <c r="T16" s="183">
        <v>237831909</v>
      </c>
      <c r="U16" s="183">
        <v>221117015</v>
      </c>
      <c r="V16" s="29">
        <f t="shared" si="27"/>
        <v>236160419.59999999</v>
      </c>
      <c r="W16" s="183">
        <v>272770000</v>
      </c>
      <c r="X16" s="183">
        <v>3238196917</v>
      </c>
      <c r="Y16" s="29">
        <f t="shared" si="28"/>
        <v>1755483458.5</v>
      </c>
      <c r="Z16" s="183">
        <v>251037058</v>
      </c>
      <c r="AA16" s="183">
        <v>186141113</v>
      </c>
      <c r="AB16" s="29">
        <f t="shared" si="29"/>
        <v>218589085.5</v>
      </c>
      <c r="AC16" s="70">
        <v>608445406</v>
      </c>
      <c r="AD16" s="70">
        <v>95070821</v>
      </c>
      <c r="AE16" s="29">
        <f t="shared" si="30"/>
        <v>351758113.5</v>
      </c>
      <c r="AF16" s="70">
        <v>854232037</v>
      </c>
      <c r="AG16" s="70">
        <v>123907364</v>
      </c>
      <c r="AH16" s="29">
        <f t="shared" si="31"/>
        <v>489069700.5</v>
      </c>
      <c r="AI16" s="70">
        <v>875419945</v>
      </c>
      <c r="AJ16" s="70">
        <v>245255797</v>
      </c>
      <c r="AK16" s="29">
        <f t="shared" si="32"/>
        <v>812403530.20000005</v>
      </c>
      <c r="AL16" s="70">
        <v>1374070524</v>
      </c>
      <c r="AM16" s="70">
        <v>61376069</v>
      </c>
      <c r="AN16" s="29">
        <f t="shared" si="33"/>
        <v>1242801078.5000002</v>
      </c>
      <c r="AO16" s="204">
        <v>2071170849</v>
      </c>
      <c r="AP16" s="204">
        <v>1212508964</v>
      </c>
      <c r="AQ16" s="70">
        <v>2667900</v>
      </c>
      <c r="AR16" s="70">
        <v>0</v>
      </c>
      <c r="AS16" s="221">
        <f>SUM((AQ16*AQ$12),(AR16*AR$12))</f>
        <v>2401110</v>
      </c>
      <c r="AT16" s="204">
        <v>361723446</v>
      </c>
      <c r="AU16" s="70">
        <v>229830069</v>
      </c>
      <c r="AV16" s="70">
        <v>429455482</v>
      </c>
      <c r="AW16" s="221">
        <f>SUM((AU16*AU$12),(AV16*AV$12))</f>
        <v>249792610.30000001</v>
      </c>
      <c r="AZ16" s="140"/>
    </row>
    <row r="17" spans="1:53" s="145" customFormat="1" ht="15.75" x14ac:dyDescent="0.25">
      <c r="A17" s="166"/>
      <c r="B17" s="20" t="s">
        <v>7</v>
      </c>
      <c r="C17" s="183">
        <v>1097310449</v>
      </c>
      <c r="D17" s="183">
        <v>1687381700</v>
      </c>
      <c r="E17" s="29">
        <f>SUM((C17*C$12),(D17*D$12))</f>
        <v>1244828261.75</v>
      </c>
      <c r="F17" s="70">
        <v>2245966061</v>
      </c>
      <c r="G17" s="70">
        <v>20000000</v>
      </c>
      <c r="H17" s="29">
        <f t="shared" si="23"/>
        <v>581491515.25</v>
      </c>
      <c r="I17" s="204">
        <v>2557477134</v>
      </c>
      <c r="J17" s="204">
        <v>5109807770</v>
      </c>
      <c r="K17" s="189">
        <v>1490290000</v>
      </c>
      <c r="L17" s="70">
        <v>1429867858</v>
      </c>
      <c r="M17" s="29">
        <f>SUM((K17*K$12),(L17*L$12))</f>
        <v>1444973393.5</v>
      </c>
      <c r="N17" s="189">
        <v>844829258</v>
      </c>
      <c r="O17" s="70">
        <v>7660611096</v>
      </c>
      <c r="P17" s="29">
        <f>SUM((N17*N$12),(O17*O$12))</f>
        <v>6979032912.2000008</v>
      </c>
      <c r="Q17" s="183">
        <v>2848866001</v>
      </c>
      <c r="R17" s="183">
        <v>189979410</v>
      </c>
      <c r="S17" s="29">
        <f t="shared" si="26"/>
        <v>2582977341.9000001</v>
      </c>
      <c r="T17" s="183">
        <v>440876631</v>
      </c>
      <c r="U17" s="183">
        <v>934940753</v>
      </c>
      <c r="V17" s="29">
        <f t="shared" si="27"/>
        <v>490283043.20000005</v>
      </c>
      <c r="W17" s="183">
        <v>1585683217</v>
      </c>
      <c r="X17" s="183">
        <v>3935849093</v>
      </c>
      <c r="Y17" s="29">
        <f t="shared" si="28"/>
        <v>2760766155</v>
      </c>
      <c r="Z17" s="183">
        <v>875539467</v>
      </c>
      <c r="AA17" s="183">
        <v>831850369</v>
      </c>
      <c r="AB17" s="29">
        <f t="shared" si="29"/>
        <v>853694918</v>
      </c>
      <c r="AC17" s="70">
        <v>808872626</v>
      </c>
      <c r="AD17" s="70">
        <v>588735585</v>
      </c>
      <c r="AE17" s="29">
        <f t="shared" si="30"/>
        <v>698804105.5</v>
      </c>
      <c r="AF17" s="70">
        <v>399297469</v>
      </c>
      <c r="AG17" s="70">
        <v>1434989296</v>
      </c>
      <c r="AH17" s="29">
        <f t="shared" si="31"/>
        <v>917143382.5</v>
      </c>
      <c r="AI17" s="70">
        <v>1527287767</v>
      </c>
      <c r="AJ17" s="70">
        <v>758382642</v>
      </c>
      <c r="AK17" s="29">
        <f t="shared" si="32"/>
        <v>1450397254.5</v>
      </c>
      <c r="AL17" s="70">
        <v>1171701856</v>
      </c>
      <c r="AM17" s="70">
        <v>222036154</v>
      </c>
      <c r="AN17" s="29">
        <f t="shared" si="33"/>
        <v>1076735285.8</v>
      </c>
      <c r="AO17" s="204">
        <v>3205362390</v>
      </c>
      <c r="AP17" s="204">
        <v>5798449923</v>
      </c>
      <c r="AQ17" s="70">
        <v>577332100</v>
      </c>
      <c r="AR17" s="70">
        <v>400000000</v>
      </c>
      <c r="AS17" s="221">
        <f>SUM((AQ17*AQ$12),(AR17*AR$12))</f>
        <v>559598890</v>
      </c>
      <c r="AT17" s="204">
        <v>1113175957</v>
      </c>
      <c r="AU17" s="70">
        <v>2694452004</v>
      </c>
      <c r="AV17" s="70">
        <v>1694443415</v>
      </c>
      <c r="AW17" s="221">
        <f>SUM((AU17*AU$12),(AV17*AV$12))</f>
        <v>2594451145.0999999</v>
      </c>
      <c r="AZ17" s="140"/>
    </row>
    <row r="18" spans="1:53" s="145" customFormat="1" ht="15.75" x14ac:dyDescent="0.25">
      <c r="A18" s="166"/>
      <c r="B18" s="20" t="s">
        <v>8</v>
      </c>
      <c r="C18" s="70">
        <f t="shared" ref="C18:D18" si="34">+C15-C16-C17</f>
        <v>0</v>
      </c>
      <c r="D18" s="70">
        <f t="shared" si="34"/>
        <v>0</v>
      </c>
      <c r="E18" s="29">
        <f t="shared" ref="E18:AV18" si="35">+E15-E16-E17</f>
        <v>0</v>
      </c>
      <c r="F18" s="70">
        <f t="shared" si="35"/>
        <v>0</v>
      </c>
      <c r="G18" s="70">
        <f t="shared" si="35"/>
        <v>0</v>
      </c>
      <c r="H18" s="29">
        <f t="shared" si="35"/>
        <v>0</v>
      </c>
      <c r="I18" s="29">
        <f t="shared" si="35"/>
        <v>0</v>
      </c>
      <c r="J18" s="29">
        <f t="shared" ref="J18" si="36">+J15-J16-J17</f>
        <v>0</v>
      </c>
      <c r="K18" s="189">
        <f t="shared" si="35"/>
        <v>0</v>
      </c>
      <c r="L18" s="70">
        <f t="shared" si="35"/>
        <v>0</v>
      </c>
      <c r="M18" s="29">
        <f t="shared" si="35"/>
        <v>0</v>
      </c>
      <c r="N18" s="189">
        <f t="shared" ref="N18:P18" si="37">+N15-N16-N17</f>
        <v>0</v>
      </c>
      <c r="O18" s="70">
        <f t="shared" si="37"/>
        <v>0</v>
      </c>
      <c r="P18" s="29">
        <f t="shared" si="37"/>
        <v>0</v>
      </c>
      <c r="Q18" s="70">
        <f t="shared" ref="Q18:R18" si="38">+Q15-Q16-Q17</f>
        <v>0</v>
      </c>
      <c r="R18" s="70">
        <f t="shared" si="38"/>
        <v>0</v>
      </c>
      <c r="S18" s="29">
        <f t="shared" si="35"/>
        <v>0</v>
      </c>
      <c r="T18" s="70">
        <f t="shared" si="35"/>
        <v>0</v>
      </c>
      <c r="U18" s="70">
        <f t="shared" si="35"/>
        <v>0</v>
      </c>
      <c r="V18" s="29">
        <f t="shared" ref="V18" si="39">+V15-V16-V17</f>
        <v>0</v>
      </c>
      <c r="W18" s="70">
        <f t="shared" ref="W18:X18" si="40">+W15-W16-W17</f>
        <v>0</v>
      </c>
      <c r="X18" s="70">
        <f t="shared" si="40"/>
        <v>0</v>
      </c>
      <c r="Y18" s="29">
        <f t="shared" si="35"/>
        <v>0</v>
      </c>
      <c r="Z18" s="70">
        <f t="shared" si="35"/>
        <v>0</v>
      </c>
      <c r="AA18" s="70">
        <f t="shared" si="35"/>
        <v>0</v>
      </c>
      <c r="AB18" s="29">
        <f t="shared" ref="AB18" si="41">+AB15-AB16-AB17</f>
        <v>0</v>
      </c>
      <c r="AC18" s="70">
        <f t="shared" si="35"/>
        <v>0</v>
      </c>
      <c r="AD18" s="70">
        <f t="shared" si="35"/>
        <v>0</v>
      </c>
      <c r="AE18" s="29">
        <f t="shared" si="35"/>
        <v>0</v>
      </c>
      <c r="AF18" s="70">
        <f t="shared" ref="AF18:AH18" si="42">+AF15-AF16-AF17</f>
        <v>0</v>
      </c>
      <c r="AG18" s="70">
        <f t="shared" si="42"/>
        <v>0</v>
      </c>
      <c r="AH18" s="29">
        <f t="shared" si="42"/>
        <v>0</v>
      </c>
      <c r="AI18" s="70">
        <f t="shared" ref="AI18:AK18" si="43">+AI15-AI16-AI17</f>
        <v>0</v>
      </c>
      <c r="AJ18" s="70">
        <f t="shared" si="43"/>
        <v>0</v>
      </c>
      <c r="AK18" s="29">
        <f t="shared" si="43"/>
        <v>0</v>
      </c>
      <c r="AL18" s="70">
        <f t="shared" ref="AL18:AO18" si="44">+AL15-AL16-AL17</f>
        <v>0</v>
      </c>
      <c r="AM18" s="70">
        <f t="shared" si="44"/>
        <v>0</v>
      </c>
      <c r="AN18" s="29">
        <f t="shared" si="44"/>
        <v>0</v>
      </c>
      <c r="AO18" s="29">
        <f t="shared" si="44"/>
        <v>0</v>
      </c>
      <c r="AP18" s="29">
        <f t="shared" ref="AP18:AR18" si="45">+AP15-AP16-AP17</f>
        <v>0</v>
      </c>
      <c r="AQ18" s="70">
        <f t="shared" si="45"/>
        <v>0</v>
      </c>
      <c r="AR18" s="70">
        <f t="shared" si="45"/>
        <v>0</v>
      </c>
      <c r="AS18" s="221">
        <f>+AS15-AS16-AS17</f>
        <v>0</v>
      </c>
      <c r="AT18" s="29">
        <f t="shared" ref="AT18" si="46">+AT15-AT16-AT17</f>
        <v>0</v>
      </c>
      <c r="AU18" s="70">
        <f t="shared" si="35"/>
        <v>0</v>
      </c>
      <c r="AV18" s="70">
        <f t="shared" si="35"/>
        <v>0</v>
      </c>
      <c r="AW18" s="221">
        <f>+AW15-AW16-AW17</f>
        <v>0</v>
      </c>
      <c r="AZ18" s="140"/>
    </row>
    <row r="19" spans="1:53" s="145" customFormat="1" ht="15.75" x14ac:dyDescent="0.25">
      <c r="A19" s="166"/>
      <c r="B19" s="20" t="s">
        <v>9</v>
      </c>
      <c r="C19" s="183">
        <v>556702646</v>
      </c>
      <c r="D19" s="183">
        <v>225967500</v>
      </c>
      <c r="E19" s="29">
        <f>SUM((C19*C$12),(D19*D$12))</f>
        <v>474018859.5</v>
      </c>
      <c r="F19" s="70">
        <v>329873865</v>
      </c>
      <c r="G19" s="70">
        <v>0</v>
      </c>
      <c r="H19" s="29">
        <f t="shared" si="23"/>
        <v>82468466.25</v>
      </c>
      <c r="I19" s="204">
        <v>408058312</v>
      </c>
      <c r="J19" s="204">
        <v>539978428</v>
      </c>
      <c r="K19" s="189">
        <v>571894000</v>
      </c>
      <c r="L19" s="70">
        <v>412376300</v>
      </c>
      <c r="M19" s="29">
        <f t="shared" ref="M19:M20" si="47">SUM((K19*K$12),(L19*L$12))</f>
        <v>452255725</v>
      </c>
      <c r="N19" s="189">
        <v>374825423</v>
      </c>
      <c r="O19" s="70">
        <v>4599550904</v>
      </c>
      <c r="P19" s="29">
        <f t="shared" ref="P19:P20" si="48">SUM((N19*N$12),(O19*O$12))</f>
        <v>4177078355.9000001</v>
      </c>
      <c r="Q19" s="183">
        <v>258516407</v>
      </c>
      <c r="R19" s="183">
        <v>42552648</v>
      </c>
      <c r="S19" s="29">
        <f t="shared" si="26"/>
        <v>236920031.10000002</v>
      </c>
      <c r="T19" s="183">
        <v>126639778</v>
      </c>
      <c r="U19" s="183">
        <v>16216409</v>
      </c>
      <c r="V19" s="29">
        <f t="shared" ref="V19:V20" si="49">SUM((T19*T$12),(U19*U$12))</f>
        <v>115597441.10000001</v>
      </c>
      <c r="W19" s="183">
        <v>759529969</v>
      </c>
      <c r="X19" s="183">
        <v>4149988710</v>
      </c>
      <c r="Y19" s="29">
        <f t="shared" si="28"/>
        <v>2454759339.5</v>
      </c>
      <c r="Z19" s="183">
        <v>107260304</v>
      </c>
      <c r="AA19" s="183">
        <v>169602500</v>
      </c>
      <c r="AB19" s="29">
        <f t="shared" ref="AB19:AB20" si="50">SUM((Z19*Z$12),(AA19*AA$12))</f>
        <v>138431402</v>
      </c>
      <c r="AC19" s="70">
        <v>778214646</v>
      </c>
      <c r="AD19" s="70">
        <v>44081396</v>
      </c>
      <c r="AE19" s="29">
        <f>SUM((AC19*AC$12),(AD19*AD$12))</f>
        <v>411148021</v>
      </c>
      <c r="AF19" s="70">
        <v>169230323</v>
      </c>
      <c r="AG19" s="70">
        <v>118095169</v>
      </c>
      <c r="AH19" s="29">
        <f>SUM((AF19*AF$12),(AG19*AG$12))</f>
        <v>143662746</v>
      </c>
      <c r="AI19" s="70">
        <v>507937475</v>
      </c>
      <c r="AJ19" s="70">
        <v>261363321</v>
      </c>
      <c r="AK19" s="29">
        <f>SUM((AI19*AI$12),(AJ19*AJ$12))</f>
        <v>483280059.60000002</v>
      </c>
      <c r="AL19" s="70">
        <v>419969276</v>
      </c>
      <c r="AM19" s="70">
        <v>3484210</v>
      </c>
      <c r="AN19" s="29">
        <f>SUM((AL19*AL$12),(AM19*AM$12))</f>
        <v>378320769.40000004</v>
      </c>
      <c r="AO19" s="204">
        <v>228928177</v>
      </c>
      <c r="AP19" s="204">
        <v>1411671166</v>
      </c>
      <c r="AQ19" s="70">
        <v>477332100</v>
      </c>
      <c r="AR19" s="70">
        <v>0</v>
      </c>
      <c r="AS19" s="221">
        <f>SUM((AQ19*AQ$12),(AR19*AR$12))</f>
        <v>429598890</v>
      </c>
      <c r="AT19" s="204">
        <v>107684847</v>
      </c>
      <c r="AU19" s="70">
        <v>195414227</v>
      </c>
      <c r="AV19" s="70">
        <v>546946621</v>
      </c>
      <c r="AW19" s="221">
        <f>SUM((AU19*AU$12),(AV19*AV$12))</f>
        <v>230567466.40000001</v>
      </c>
      <c r="AZ19" s="140"/>
    </row>
    <row r="20" spans="1:53" s="145" customFormat="1" ht="15.75" x14ac:dyDescent="0.25">
      <c r="A20" s="166"/>
      <c r="B20" s="20" t="s">
        <v>10</v>
      </c>
      <c r="C20" s="183">
        <v>889400</v>
      </c>
      <c r="D20" s="183">
        <v>1947800</v>
      </c>
      <c r="E20" s="29">
        <f>SUM((C20*C$12),(D20*D$12))</f>
        <v>1154000</v>
      </c>
      <c r="F20" s="70">
        <v>0</v>
      </c>
      <c r="G20" s="70">
        <v>0</v>
      </c>
      <c r="H20" s="29">
        <f t="shared" si="23"/>
        <v>0</v>
      </c>
      <c r="I20" s="204">
        <v>0</v>
      </c>
      <c r="J20" s="204">
        <v>95137</v>
      </c>
      <c r="K20" s="189">
        <v>1839000</v>
      </c>
      <c r="L20" s="70">
        <v>85089946</v>
      </c>
      <c r="M20" s="29">
        <f t="shared" si="47"/>
        <v>64277209.5</v>
      </c>
      <c r="N20" s="189">
        <v>27484408</v>
      </c>
      <c r="O20" s="70">
        <v>2394789</v>
      </c>
      <c r="P20" s="29">
        <f t="shared" si="48"/>
        <v>4903750.9000000004</v>
      </c>
      <c r="Q20" s="183">
        <v>29253033</v>
      </c>
      <c r="R20" s="183">
        <v>298191</v>
      </c>
      <c r="S20" s="29">
        <f t="shared" si="26"/>
        <v>26357548.800000001</v>
      </c>
      <c r="T20" s="183">
        <v>0</v>
      </c>
      <c r="U20" s="183">
        <v>0</v>
      </c>
      <c r="V20" s="29">
        <f t="shared" si="49"/>
        <v>0</v>
      </c>
      <c r="W20" s="183">
        <v>35940000</v>
      </c>
      <c r="X20" s="183">
        <v>26671042</v>
      </c>
      <c r="Y20" s="29">
        <f t="shared" si="28"/>
        <v>31305521</v>
      </c>
      <c r="Z20" s="183">
        <v>4061350</v>
      </c>
      <c r="AA20" s="183">
        <v>0</v>
      </c>
      <c r="AB20" s="29">
        <f t="shared" si="50"/>
        <v>2030675</v>
      </c>
      <c r="AC20" s="70">
        <v>14312951</v>
      </c>
      <c r="AD20" s="70">
        <v>94551</v>
      </c>
      <c r="AE20" s="29">
        <f>SUM((AC20*AC$12),(AD20*AD$12))</f>
        <v>7203751</v>
      </c>
      <c r="AF20" s="70">
        <v>4576577</v>
      </c>
      <c r="AG20" s="70">
        <v>24670</v>
      </c>
      <c r="AH20" s="29">
        <f>SUM((AF20*AF$12),(AG20*AG$12))</f>
        <v>2300623.5</v>
      </c>
      <c r="AI20" s="70">
        <v>84268510</v>
      </c>
      <c r="AJ20" s="70">
        <v>0</v>
      </c>
      <c r="AK20" s="29">
        <f>SUM((AI20*AI$12),(AJ20*AJ$12))</f>
        <v>75841659</v>
      </c>
      <c r="AL20" s="70">
        <v>58085972</v>
      </c>
      <c r="AM20" s="70">
        <v>137922</v>
      </c>
      <c r="AN20" s="29">
        <f>SUM((AL20*AL$12),(AM20*AM$12))</f>
        <v>52291167.000000007</v>
      </c>
      <c r="AO20" s="204">
        <v>80196032</v>
      </c>
      <c r="AP20" s="204">
        <v>25119966</v>
      </c>
      <c r="AQ20" s="70">
        <v>0</v>
      </c>
      <c r="AR20" s="70">
        <v>0</v>
      </c>
      <c r="AS20" s="221">
        <f>SUM((AQ20*AQ$12),(AR20*AR$12))</f>
        <v>0</v>
      </c>
      <c r="AT20" s="204">
        <v>2474368</v>
      </c>
      <c r="AU20" s="70">
        <v>3694258</v>
      </c>
      <c r="AV20" s="70">
        <v>1927745</v>
      </c>
      <c r="AW20" s="221">
        <f>SUM((AU20*AU$12),(AV20*AV$12))</f>
        <v>3517606.7</v>
      </c>
      <c r="AZ20" s="140"/>
    </row>
    <row r="21" spans="1:53" s="145" customFormat="1" ht="31.5" x14ac:dyDescent="0.25">
      <c r="A21" s="166"/>
      <c r="B21" s="20" t="s">
        <v>11</v>
      </c>
      <c r="C21" s="71">
        <f t="shared" ref="C21:D21" si="51">+C19/C17</f>
        <v>0.50733376913282269</v>
      </c>
      <c r="D21" s="71">
        <f t="shared" si="51"/>
        <v>0.13391605467808498</v>
      </c>
      <c r="E21" s="30">
        <f t="shared" ref="E21:AW21" si="52">+E19/E17</f>
        <v>0.38079056691211083</v>
      </c>
      <c r="F21" s="71">
        <f t="shared" si="52"/>
        <v>0.14687393132428994</v>
      </c>
      <c r="G21" s="71">
        <f t="shared" si="52"/>
        <v>0</v>
      </c>
      <c r="H21" s="30">
        <f t="shared" si="52"/>
        <v>0.1418223036574221</v>
      </c>
      <c r="I21" s="205">
        <f t="shared" si="52"/>
        <v>0.1595550187233854</v>
      </c>
      <c r="J21" s="205">
        <f t="shared" ref="J21" si="53">+J19/J17</f>
        <v>0.10567490056480149</v>
      </c>
      <c r="K21" s="190">
        <f t="shared" si="52"/>
        <v>0.38374678753799596</v>
      </c>
      <c r="L21" s="71">
        <f t="shared" si="52"/>
        <v>0.28840168529755145</v>
      </c>
      <c r="M21" s="30">
        <f t="shared" si="52"/>
        <v>0.31298550342477294</v>
      </c>
      <c r="N21" s="190">
        <f t="shared" ref="N21:P21" si="54">+N19/N17</f>
        <v>0.44367003089753315</v>
      </c>
      <c r="O21" s="71">
        <f t="shared" si="54"/>
        <v>0.60041566480272868</v>
      </c>
      <c r="P21" s="30">
        <f t="shared" si="54"/>
        <v>0.59851821999550647</v>
      </c>
      <c r="Q21" s="71">
        <f t="shared" ref="Q21" si="55">+Q19/Q17</f>
        <v>9.0743617604076982E-2</v>
      </c>
      <c r="R21" s="71">
        <f>+R19/R17</f>
        <v>0.22398557822660886</v>
      </c>
      <c r="S21" s="30">
        <f t="shared" si="52"/>
        <v>9.1723619583021637E-2</v>
      </c>
      <c r="T21" s="71">
        <f t="shared" si="52"/>
        <v>0.28724538588664728</v>
      </c>
      <c r="U21" s="71">
        <f>+U19/U17</f>
        <v>1.7344852011173376E-2</v>
      </c>
      <c r="V21" s="30">
        <f t="shared" ref="V21" si="56">+V19/V17</f>
        <v>0.23577695109648042</v>
      </c>
      <c r="W21" s="71">
        <f t="shared" ref="W21" si="57">+W19/W17</f>
        <v>0.47899224817235359</v>
      </c>
      <c r="X21" s="71">
        <f>+X19/X17</f>
        <v>1.0544074764911218</v>
      </c>
      <c r="Y21" s="30">
        <f t="shared" si="52"/>
        <v>0.88915873409060975</v>
      </c>
      <c r="Z21" s="71">
        <f t="shared" si="52"/>
        <v>0.12250767445986532</v>
      </c>
      <c r="AA21" s="71">
        <f>+AA19/AA17</f>
        <v>0.20388582649050913</v>
      </c>
      <c r="AB21" s="30">
        <f t="shared" ref="AB21" si="58">+AB19/AB17</f>
        <v>0.16215558870177085</v>
      </c>
      <c r="AC21" s="71">
        <f t="shared" si="52"/>
        <v>0.9620978890686307</v>
      </c>
      <c r="AD21" s="71">
        <f t="shared" si="52"/>
        <v>7.4874692685681643E-2</v>
      </c>
      <c r="AE21" s="30">
        <f t="shared" si="52"/>
        <v>0.58835948123948167</v>
      </c>
      <c r="AF21" s="71">
        <f t="shared" ref="AF21:AH21" si="59">+AF19/AF17</f>
        <v>0.42382017452757759</v>
      </c>
      <c r="AG21" s="71">
        <f t="shared" si="59"/>
        <v>8.229689888920258E-2</v>
      </c>
      <c r="AH21" s="30">
        <f t="shared" si="59"/>
        <v>0.15664153363719005</v>
      </c>
      <c r="AI21" s="71">
        <f t="shared" ref="AI21:AK21" si="60">+AI19/AI17</f>
        <v>0.33257483362007445</v>
      </c>
      <c r="AJ21" s="71">
        <f t="shared" si="60"/>
        <v>0.344632519951584</v>
      </c>
      <c r="AK21" s="30">
        <f t="shared" si="60"/>
        <v>0.33320530502976076</v>
      </c>
      <c r="AL21" s="71">
        <f t="shared" ref="AL21:AO21" si="61">+AL19/AL17</f>
        <v>0.35842673957495208</v>
      </c>
      <c r="AM21" s="71">
        <f t="shared" si="61"/>
        <v>1.5692084091854699E-2</v>
      </c>
      <c r="AN21" s="30">
        <f t="shared" si="61"/>
        <v>0.35135912641602784</v>
      </c>
      <c r="AO21" s="205">
        <f t="shared" si="61"/>
        <v>7.1420372845892158E-2</v>
      </c>
      <c r="AP21" s="205">
        <f t="shared" ref="AP21:AS21" si="62">+AP19/AP17</f>
        <v>0.24345664526660774</v>
      </c>
      <c r="AQ21" s="71">
        <f t="shared" si="62"/>
        <v>0.82678946831468403</v>
      </c>
      <c r="AR21" s="71">
        <f t="shared" si="62"/>
        <v>0</v>
      </c>
      <c r="AS21" s="222">
        <f t="shared" si="62"/>
        <v>0.76769074720644992</v>
      </c>
      <c r="AT21" s="205">
        <f t="shared" ref="AT21" si="63">+AT19/AT17</f>
        <v>9.6736590763431302E-2</v>
      </c>
      <c r="AU21" s="71">
        <f t="shared" si="52"/>
        <v>7.2524664276781087E-2</v>
      </c>
      <c r="AV21" s="71">
        <f t="shared" si="52"/>
        <v>0.32278836587765308</v>
      </c>
      <c r="AW21" s="222">
        <f t="shared" si="52"/>
        <v>8.8869457740786667E-2</v>
      </c>
      <c r="AZ21" s="140"/>
    </row>
    <row r="22" spans="1:53" s="145" customFormat="1" ht="31.5" x14ac:dyDescent="0.2">
      <c r="A22" s="166"/>
      <c r="B22" s="20" t="s">
        <v>12</v>
      </c>
      <c r="C22" s="71">
        <f t="shared" ref="C22:I22" si="64">+C19/C15</f>
        <v>0.1822858365181034</v>
      </c>
      <c r="D22" s="71">
        <f t="shared" si="64"/>
        <v>0.13227740101915078</v>
      </c>
      <c r="E22" s="30">
        <f t="shared" si="64"/>
        <v>0.17442694043625304</v>
      </c>
      <c r="F22" s="71">
        <f t="shared" si="64"/>
        <v>0.14445197692906811</v>
      </c>
      <c r="G22" s="71">
        <f t="shared" si="64"/>
        <v>0</v>
      </c>
      <c r="H22" s="30">
        <f t="shared" si="64"/>
        <v>0.13956280556775885</v>
      </c>
      <c r="I22" s="205">
        <f t="shared" si="64"/>
        <v>0.15770508911480877</v>
      </c>
      <c r="J22" s="205">
        <f t="shared" ref="J22" si="65">+J19/J15</f>
        <v>0.10263439933129026</v>
      </c>
      <c r="K22" s="190">
        <f t="shared" ref="K22:M22" si="66">+K19/K15</f>
        <v>0.35810654266703568</v>
      </c>
      <c r="L22" s="71">
        <f t="shared" si="66"/>
        <v>0.14573478362935413</v>
      </c>
      <c r="M22" s="30">
        <f t="shared" si="66"/>
        <v>0.17936157153563839</v>
      </c>
      <c r="N22" s="190">
        <f t="shared" ref="N22:P22" si="67">+N19/N15</f>
        <v>0.31685398115413227</v>
      </c>
      <c r="O22" s="71">
        <f t="shared" si="67"/>
        <v>0.45036771221786476</v>
      </c>
      <c r="P22" s="30">
        <f t="shared" si="67"/>
        <v>0.44867122185710018</v>
      </c>
      <c r="Q22" s="71">
        <f t="shared" ref="Q22" si="68">+Q19/Q15</f>
        <v>6.4487466251198375E-2</v>
      </c>
      <c r="R22" s="71">
        <f>+R19/R15</f>
        <v>0.14588874968056037</v>
      </c>
      <c r="S22" s="30">
        <f>+S19/S15</f>
        <v>6.5140271783453885E-2</v>
      </c>
      <c r="T22" s="71">
        <f t="shared" ref="T22" si="69">+T19/T15</f>
        <v>0.18658933921768539</v>
      </c>
      <c r="U22" s="71">
        <f>+U19/U15</f>
        <v>1.4027334488703509E-2</v>
      </c>
      <c r="V22" s="30">
        <f>+V19/V15</f>
        <v>0.1591279253232479</v>
      </c>
      <c r="W22" s="71">
        <f t="shared" ref="W22" si="70">+W19/W15</f>
        <v>0.40868931326991803</v>
      </c>
      <c r="X22" s="71">
        <f>+X19/X15</f>
        <v>0.57847255289627009</v>
      </c>
      <c r="Y22" s="30">
        <f>+Y19/Y15</f>
        <v>0.54353934117419433</v>
      </c>
      <c r="Z22" s="71">
        <f t="shared" ref="Z22" si="71">+Z19/Z15</f>
        <v>9.5209070684301719E-2</v>
      </c>
      <c r="AA22" s="71">
        <f>+AA19/AA15</f>
        <v>0.16660502862635937</v>
      </c>
      <c r="AB22" s="30">
        <f>+AB19/AB15</f>
        <v>0.12909956834957112</v>
      </c>
      <c r="AC22" s="71">
        <f t="shared" ref="AC22:AD22" si="72">+AC19/AC15</f>
        <v>0.5490755274607273</v>
      </c>
      <c r="AD22" s="71">
        <f t="shared" si="72"/>
        <v>6.4464730972409165E-2</v>
      </c>
      <c r="AE22" s="30">
        <f>+AE19/AE15</f>
        <v>0.39135999140665839</v>
      </c>
      <c r="AF22" s="71">
        <f t="shared" ref="AF22:AG22" si="73">+AF19/AF15</f>
        <v>0.13500306310300764</v>
      </c>
      <c r="AG22" s="71">
        <f t="shared" si="73"/>
        <v>7.5755611022991096E-2</v>
      </c>
      <c r="AH22" s="30">
        <f>+AH19/AH15</f>
        <v>0.10216285692173438</v>
      </c>
      <c r="AI22" s="71">
        <f t="shared" ref="AI22:AJ22" si="74">+AI19/AI15</f>
        <v>0.21140210790649844</v>
      </c>
      <c r="AJ22" s="71">
        <f t="shared" si="74"/>
        <v>0.26041581394632096</v>
      </c>
      <c r="AK22" s="30">
        <f>+AK19/AK15</f>
        <v>0.21357605268113461</v>
      </c>
      <c r="AL22" s="71">
        <f t="shared" ref="AL22:AM22" si="75">+AL19/AL15</f>
        <v>0.16496733144696935</v>
      </c>
      <c r="AM22" s="71">
        <f t="shared" si="75"/>
        <v>1.2293788754481489E-2</v>
      </c>
      <c r="AN22" s="30">
        <f>+AN19/AN15</f>
        <v>0.1631018919223417</v>
      </c>
      <c r="AO22" s="205">
        <f t="shared" ref="AO22:AR22" si="76">+AO19/AO15</f>
        <v>4.3386095875970657E-2</v>
      </c>
      <c r="AP22" s="205">
        <f t="shared" si="76"/>
        <v>0.20135208161291276</v>
      </c>
      <c r="AQ22" s="71">
        <f t="shared" si="76"/>
        <v>0.8229863793103448</v>
      </c>
      <c r="AR22" s="71">
        <f t="shared" si="76"/>
        <v>0</v>
      </c>
      <c r="AS22" s="222">
        <f>+AS19/AS15</f>
        <v>0.76441083629893236</v>
      </c>
      <c r="AT22" s="205">
        <f t="shared" ref="AT22" si="77">+AT19/AT15</f>
        <v>7.3011655426102301E-2</v>
      </c>
      <c r="AU22" s="71">
        <f t="shared" ref="AU22:AV22" si="78">+AU19/AU15</f>
        <v>6.6824684528304049E-2</v>
      </c>
      <c r="AV22" s="71">
        <f t="shared" si="78"/>
        <v>0.25752008335828047</v>
      </c>
      <c r="AW22" s="222">
        <f>+AW19/AW15</f>
        <v>8.1064594397808276E-2</v>
      </c>
      <c r="AY22" s="155" t="s">
        <v>55</v>
      </c>
      <c r="AZ22" s="155" t="s">
        <v>63</v>
      </c>
      <c r="BA22" s="155"/>
    </row>
    <row r="23" spans="1:53" s="145" customFormat="1" ht="15.75" x14ac:dyDescent="0.2">
      <c r="A23" s="166"/>
      <c r="B23" s="8" t="s">
        <v>13</v>
      </c>
      <c r="C23" s="193" t="str">
        <f>IF(C12=1,$AY$23,"")</f>
        <v/>
      </c>
      <c r="D23" s="193" t="str">
        <f>IF(D12=1,$AY$23,"")</f>
        <v/>
      </c>
      <c r="E23" s="40">
        <f>IF(E12=1,$AY$23,"")</f>
        <v>215897184</v>
      </c>
      <c r="F23" s="193"/>
      <c r="G23" s="193"/>
      <c r="H23" s="40">
        <f t="shared" ref="H23:AW23" si="79">IF(H12=1,$AY$23,"")</f>
        <v>215897184</v>
      </c>
      <c r="I23" s="40">
        <f t="shared" si="79"/>
        <v>215897184</v>
      </c>
      <c r="J23" s="40">
        <f t="shared" si="79"/>
        <v>215897184</v>
      </c>
      <c r="K23" s="191" t="str">
        <f t="shared" si="79"/>
        <v/>
      </c>
      <c r="L23" s="40" t="str">
        <f t="shared" si="79"/>
        <v/>
      </c>
      <c r="M23" s="40">
        <f t="shared" si="79"/>
        <v>215897184</v>
      </c>
      <c r="N23" s="191" t="str">
        <f t="shared" si="79"/>
        <v/>
      </c>
      <c r="O23" s="40" t="str">
        <f t="shared" si="79"/>
        <v/>
      </c>
      <c r="P23" s="40">
        <f t="shared" si="79"/>
        <v>215897184</v>
      </c>
      <c r="Q23" s="193" t="str">
        <f t="shared" si="79"/>
        <v/>
      </c>
      <c r="R23" s="193" t="str">
        <f t="shared" si="79"/>
        <v/>
      </c>
      <c r="S23" s="40">
        <f t="shared" si="79"/>
        <v>215897184</v>
      </c>
      <c r="T23" s="193" t="str">
        <f t="shared" si="79"/>
        <v/>
      </c>
      <c r="U23" s="193" t="str">
        <f t="shared" si="79"/>
        <v/>
      </c>
      <c r="V23" s="40">
        <f t="shared" si="79"/>
        <v>215897184</v>
      </c>
      <c r="W23" s="193" t="str">
        <f t="shared" si="79"/>
        <v/>
      </c>
      <c r="X23" s="193" t="str">
        <f t="shared" si="79"/>
        <v/>
      </c>
      <c r="Y23" s="40">
        <f t="shared" si="79"/>
        <v>215897184</v>
      </c>
      <c r="Z23" s="193" t="str">
        <f t="shared" si="79"/>
        <v/>
      </c>
      <c r="AA23" s="193" t="str">
        <f t="shared" si="79"/>
        <v/>
      </c>
      <c r="AB23" s="40">
        <f t="shared" si="79"/>
        <v>215897184</v>
      </c>
      <c r="AC23" s="40" t="str">
        <f t="shared" si="79"/>
        <v/>
      </c>
      <c r="AD23" s="40" t="str">
        <f t="shared" si="79"/>
        <v/>
      </c>
      <c r="AE23" s="40">
        <f t="shared" si="79"/>
        <v>215897184</v>
      </c>
      <c r="AF23" s="40" t="str">
        <f t="shared" si="79"/>
        <v/>
      </c>
      <c r="AG23" s="40" t="str">
        <f t="shared" si="79"/>
        <v/>
      </c>
      <c r="AH23" s="40">
        <f t="shared" si="79"/>
        <v>215897184</v>
      </c>
      <c r="AI23" s="40" t="str">
        <f t="shared" si="79"/>
        <v/>
      </c>
      <c r="AJ23" s="40" t="str">
        <f t="shared" si="79"/>
        <v/>
      </c>
      <c r="AK23" s="40">
        <f t="shared" si="79"/>
        <v>215897184</v>
      </c>
      <c r="AL23" s="40" t="str">
        <f t="shared" si="79"/>
        <v/>
      </c>
      <c r="AM23" s="40" t="str">
        <f t="shared" si="79"/>
        <v/>
      </c>
      <c r="AN23" s="40">
        <f t="shared" si="79"/>
        <v>215897184</v>
      </c>
      <c r="AO23" s="40">
        <f t="shared" si="79"/>
        <v>215897184</v>
      </c>
      <c r="AP23" s="40">
        <f t="shared" si="79"/>
        <v>215897184</v>
      </c>
      <c r="AQ23" s="40" t="str">
        <f t="shared" si="79"/>
        <v/>
      </c>
      <c r="AR23" s="40" t="str">
        <f t="shared" si="79"/>
        <v/>
      </c>
      <c r="AS23" s="223">
        <f t="shared" si="79"/>
        <v>215897184</v>
      </c>
      <c r="AT23" s="40">
        <f t="shared" si="79"/>
        <v>215897184</v>
      </c>
      <c r="AU23" s="40" t="str">
        <f t="shared" si="79"/>
        <v/>
      </c>
      <c r="AV23" s="40" t="str">
        <f t="shared" si="79"/>
        <v/>
      </c>
      <c r="AW23" s="223">
        <f t="shared" si="79"/>
        <v>215897184</v>
      </c>
      <c r="AY23" s="156">
        <v>215897184</v>
      </c>
      <c r="AZ23" s="156">
        <v>215897184</v>
      </c>
    </row>
    <row r="24" spans="1:53" s="145" customFormat="1" ht="15.75" x14ac:dyDescent="0.2">
      <c r="A24" s="166"/>
      <c r="B24" s="31" t="s">
        <v>14</v>
      </c>
      <c r="C24" s="32"/>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224"/>
    </row>
    <row r="25" spans="1:53" s="145" customFormat="1" ht="15.75" x14ac:dyDescent="0.2">
      <c r="A25" s="166"/>
      <c r="B25" s="9" t="s">
        <v>15</v>
      </c>
      <c r="C25" s="10"/>
      <c r="D25" s="10"/>
      <c r="E25" s="292"/>
      <c r="F25" s="10"/>
      <c r="G25" s="10"/>
      <c r="H25" s="10"/>
      <c r="I25" s="10"/>
      <c r="J25" s="10"/>
      <c r="K25" s="10"/>
      <c r="L25" s="10"/>
      <c r="M25" s="10"/>
      <c r="N25" s="10"/>
      <c r="O25" s="10"/>
      <c r="P25" s="10"/>
      <c r="Q25" s="10"/>
      <c r="R25" s="10"/>
      <c r="S25" s="10"/>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225"/>
    </row>
    <row r="26" spans="1:53" s="145" customFormat="1" ht="15.75" x14ac:dyDescent="0.2">
      <c r="A26" s="166"/>
      <c r="B26" s="54" t="s">
        <v>23</v>
      </c>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226"/>
    </row>
    <row r="27" spans="1:53" s="145" customFormat="1" ht="15.75" x14ac:dyDescent="0.2">
      <c r="A27" s="166"/>
      <c r="B27" s="31" t="s">
        <v>14</v>
      </c>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224"/>
    </row>
    <row r="28" spans="1:53" s="145" customFormat="1" ht="22.5" customHeight="1" x14ac:dyDescent="0.2">
      <c r="A28" s="166"/>
      <c r="B28" s="35" t="str">
        <f>CONCATENATE("Índice de Liquidez: Mayor o Igual a ",AY28)</f>
        <v>Índice de Liquidez: Mayor o Igual a 1,2</v>
      </c>
      <c r="C28" s="70"/>
      <c r="D28" s="70"/>
      <c r="E28" s="11" t="str">
        <f>IF(E74="MiPyME",IF(E29&gt;=$AY$28,$B$25,$B$26),IF(E29&gt;=$AZ$28,$B$25,$B$26))</f>
        <v>HÁBIL</v>
      </c>
      <c r="F28" s="70"/>
      <c r="G28" s="70"/>
      <c r="H28" s="11" t="str">
        <f>IF(H74="MiPyME",IF(H29&gt;=$AY$28,$B$25,$B$26),IF(H29&gt;=$AZ$28,$B$25,$B$26))</f>
        <v>HÁBIL</v>
      </c>
      <c r="I28" s="11" t="str">
        <f>IF(I74="MiPyME",IF(I29&gt;=$AY$28,$B$25,$B$26),IF(I29&gt;=$AZ$28,$B$25,$B$26))</f>
        <v>HÁBIL</v>
      </c>
      <c r="J28" s="11" t="str">
        <f>IF(J74="MiPyME",IF(J29&gt;=$AY$28,$B$25,$B$26),IF(J29&gt;=$AZ$28,$B$25,$B$26))</f>
        <v>HÁBIL</v>
      </c>
      <c r="K28" s="194"/>
      <c r="L28" s="194"/>
      <c r="M28" s="11" t="str">
        <f>IF(M74="MiPyME",IF(M29&gt;=$AY$28,$B$25,$B$26),IF(M29&gt;=$AZ$28,$B$25,$B$26))</f>
        <v>HÁBIL</v>
      </c>
      <c r="N28" s="194"/>
      <c r="O28" s="194"/>
      <c r="P28" s="11" t="str">
        <f>IF(P74="MiPyME",IF(P29&gt;=$AY$28,$B$25,$B$26),IF(P29&gt;=$AZ$28,$B$25,$B$26))</f>
        <v>HÁBIL</v>
      </c>
      <c r="Q28" s="194"/>
      <c r="R28" s="194"/>
      <c r="S28" s="11" t="str">
        <f>IF(S74="MiPyME",IF(S29&gt;=$AY$28,$B$25,$B$26),IF(S29&gt;=$AZ$28,$B$25,$B$26))</f>
        <v>HÁBIL</v>
      </c>
      <c r="T28" s="194"/>
      <c r="U28" s="194"/>
      <c r="V28" s="11" t="str">
        <f>IF(V74="MiPyME",IF(V29&gt;=$AY$28,$B$25,$B$26),IF(V29&gt;=$AZ$28,$B$25,$B$26))</f>
        <v>HÁBIL</v>
      </c>
      <c r="W28" s="207"/>
      <c r="X28" s="207"/>
      <c r="Y28" s="11" t="str">
        <f>IF(Y74="MiPyME",IF(Y29&gt;=$AY$28,$B$25,$B$26),IF(Y29&gt;=$AZ$28,$B$25,$B$26))</f>
        <v>HÁBIL</v>
      </c>
      <c r="Z28" s="207"/>
      <c r="AA28" s="207"/>
      <c r="AB28" s="11" t="str">
        <f>IF(AB74="MiPyME",IF(AB29&gt;=$AY$28,$B$25,$B$26),IF(AB29&gt;=$AZ$28,$B$25,$B$26))</f>
        <v>HÁBIL</v>
      </c>
      <c r="AC28" s="207"/>
      <c r="AD28" s="207"/>
      <c r="AE28" s="11" t="str">
        <f>IF(AE74="MiPyME",IF(AE29&gt;=$AY$28,$B$25,$B$26),IF(AE29&gt;=$AZ$28,$B$25,$B$26))</f>
        <v>HÁBIL</v>
      </c>
      <c r="AF28" s="207"/>
      <c r="AG28" s="207"/>
      <c r="AH28" s="11" t="str">
        <f>IF(AH74="MiPyME",IF(AH29&gt;=$AY$28,$B$25,$B$26),IF(AH29&gt;=$AZ$28,$B$25,$B$26))</f>
        <v>HÁBIL</v>
      </c>
      <c r="AI28" s="207"/>
      <c r="AJ28" s="207"/>
      <c r="AK28" s="11" t="str">
        <f>IF(AK74="MiPyME",IF(AK29&gt;=$AY$28,$B$25,$B$26),IF(AK29&gt;=$AZ$28,$B$25,$B$26))</f>
        <v>HÁBIL</v>
      </c>
      <c r="AL28" s="207"/>
      <c r="AM28" s="207"/>
      <c r="AN28" s="11" t="str">
        <f>IF(AN74="MiPyME",IF(AN29&gt;=$AY$28,$B$25,$B$26),IF(AN29&gt;=$AZ$28,$B$25,$B$26))</f>
        <v>HÁBIL</v>
      </c>
      <c r="AO28" s="11" t="str">
        <f>IF(AO74="MiPyME",IF(AO29&gt;=$AY$28,$B$25,$B$26),IF(AO29&gt;=$AZ$28,$B$25,$B$26))</f>
        <v>HÁBIL</v>
      </c>
      <c r="AP28" s="11" t="str">
        <f>IF(AP74="MiPyME",IF(AP29&gt;=$AY$28,$B$25,$B$26),IF(AP29&gt;=$AZ$28,$B$25,$B$26))</f>
        <v>HÁBIL</v>
      </c>
      <c r="AQ28" s="207"/>
      <c r="AR28" s="207"/>
      <c r="AS28" s="227" t="e">
        <f>IF(AS74="MiPyME",IF(AS29&gt;=$AY$28,$B$25,$B$26),IF(AS29&gt;=$AZ$28,$B$25,$B$26))</f>
        <v>#DIV/0!</v>
      </c>
      <c r="AT28" s="11" t="str">
        <f>IF(AT74="MiPyME",IF(AT29&gt;=$AY$28,$B$25,$B$26),IF(AT29&gt;=$AZ$28,$B$25,$B$26))</f>
        <v>HÁBIL</v>
      </c>
      <c r="AU28" s="207"/>
      <c r="AV28" s="207"/>
      <c r="AW28" s="227" t="str">
        <f>IF(AW74="MiPyME",IF(AW29&gt;=$AY$28,$B$25,$B$26),IF(AW29&gt;=$AZ$28,$B$25,$B$26))</f>
        <v>HÁBIL</v>
      </c>
      <c r="AY28" s="157">
        <v>1.2</v>
      </c>
      <c r="AZ28" s="157">
        <v>1.2</v>
      </c>
    </row>
    <row r="29" spans="1:53" s="145" customFormat="1" ht="22.5" customHeight="1" x14ac:dyDescent="0.2">
      <c r="A29" s="166"/>
      <c r="B29" s="19" t="s">
        <v>16</v>
      </c>
      <c r="C29" s="70"/>
      <c r="D29" s="70"/>
      <c r="E29" s="12">
        <f>E13/E14</f>
        <v>4.9026718349513789</v>
      </c>
      <c r="F29" s="70"/>
      <c r="G29" s="70"/>
      <c r="H29" s="12">
        <f>H13/H14</f>
        <v>59.193678518426658</v>
      </c>
      <c r="I29" s="12">
        <f>I13/I14</f>
        <v>61.160237799999997</v>
      </c>
      <c r="J29" s="12">
        <f>J13/J14</f>
        <v>62.434509530922327</v>
      </c>
      <c r="K29" s="195"/>
      <c r="L29" s="195"/>
      <c r="M29" s="12">
        <f>M13/M14</f>
        <v>2.5090250483944145</v>
      </c>
      <c r="N29" s="195"/>
      <c r="O29" s="195"/>
      <c r="P29" s="12">
        <f>P13/P14</f>
        <v>5.3363157213622694</v>
      </c>
      <c r="Q29" s="195"/>
      <c r="R29" s="195"/>
      <c r="S29" s="12">
        <f>S13/S14</f>
        <v>5.0338509905137112</v>
      </c>
      <c r="T29" s="195"/>
      <c r="U29" s="195"/>
      <c r="V29" s="12">
        <f>V13/V14</f>
        <v>3.1863566992628307</v>
      </c>
      <c r="W29" s="208"/>
      <c r="X29" s="208"/>
      <c r="Y29" s="12">
        <f>Y13/Y14</f>
        <v>5.0926428153741776</v>
      </c>
      <c r="Z29" s="208"/>
      <c r="AA29" s="208"/>
      <c r="AB29" s="12">
        <f>AB13/AB14</f>
        <v>2.7910968500758013</v>
      </c>
      <c r="AC29" s="208"/>
      <c r="AD29" s="208"/>
      <c r="AE29" s="12">
        <f>AE13/AE14</f>
        <v>6.4975859457476615</v>
      </c>
      <c r="AF29" s="208"/>
      <c r="AG29" s="208"/>
      <c r="AH29" s="12">
        <f>AH13/AH14</f>
        <v>9.0499242028741325</v>
      </c>
      <c r="AI29" s="208"/>
      <c r="AJ29" s="208"/>
      <c r="AK29" s="12">
        <f>AK13/AK14</f>
        <v>5.3588006401731372</v>
      </c>
      <c r="AL29" s="208"/>
      <c r="AM29" s="208"/>
      <c r="AN29" s="12">
        <f>AN13/AN14</f>
        <v>2.3813376546064222</v>
      </c>
      <c r="AO29" s="12">
        <f>AO13/AO14</f>
        <v>7.2265644226889414</v>
      </c>
      <c r="AP29" s="12">
        <f>AP13/AP14</f>
        <v>3.7043481758539807</v>
      </c>
      <c r="AQ29" s="208"/>
      <c r="AR29" s="208"/>
      <c r="AS29" s="228" t="e">
        <f>AS13/AS14</f>
        <v>#DIV/0!</v>
      </c>
      <c r="AT29" s="12">
        <f>AT13/AT14</f>
        <v>8.4229378943483724</v>
      </c>
      <c r="AU29" s="208"/>
      <c r="AV29" s="208"/>
      <c r="AW29" s="228">
        <f>AW13/AW14</f>
        <v>26.120877424042735</v>
      </c>
    </row>
    <row r="30" spans="1:53" s="145" customFormat="1" ht="22.5" customHeight="1" x14ac:dyDescent="0.2">
      <c r="A30" s="166"/>
      <c r="B30" s="35" t="str">
        <f>CONCATENATE("Endeudamiento total: Menor o Igual a ",AY30)</f>
        <v>Endeudamiento total: Menor o Igual a 0,6</v>
      </c>
      <c r="C30" s="70"/>
      <c r="D30" s="70"/>
      <c r="E30" s="13" t="str">
        <f>IF(E74="MiPyME",IF(E31&lt;=$AY$30,$B$25,$B$26),IF(E31&lt;=$AZ$30,$B$25,$B$26))</f>
        <v>HÁBIL</v>
      </c>
      <c r="F30" s="70"/>
      <c r="G30" s="70"/>
      <c r="H30" s="13" t="str">
        <f>IF(H74="MiPyME",IF(H31&lt;=$AY$30,$B$25,$B$26),IF(H31&lt;=$AZ$30,$B$25,$B$26))</f>
        <v>HÁBIL</v>
      </c>
      <c r="I30" s="13" t="str">
        <f>IF(I74="MiPyME",IF(I31&lt;=$AY$30,$B$25,$B$26),IF(I31&lt;=$AZ$30,$B$25,$B$26))</f>
        <v>HÁBIL</v>
      </c>
      <c r="J30" s="13" t="str">
        <f>IF(J74="MiPyME",IF(J31&lt;=$AY$30,$B$25,$B$26),IF(J31&lt;=$AZ$30,$B$25,$B$26))</f>
        <v>HÁBIL</v>
      </c>
      <c r="K30" s="196"/>
      <c r="L30" s="196"/>
      <c r="M30" s="13" t="str">
        <f>IF(M74="MiPyME",IF(M31&lt;=$AY$30,$B$25,$B$26),IF(M31&lt;=$AZ$30,$B$25,$B$26))</f>
        <v>HÁBIL</v>
      </c>
      <c r="N30" s="196"/>
      <c r="O30" s="196"/>
      <c r="P30" s="13" t="str">
        <f>IF(P74="MiPyME",IF(P31&lt;=$AY$30,$B$25,$B$26),IF(P31&lt;=$AZ$30,$B$25,$B$26))</f>
        <v>HÁBIL</v>
      </c>
      <c r="Q30" s="196"/>
      <c r="R30" s="196"/>
      <c r="S30" s="13" t="str">
        <f>IF(S74="MiPyME",IF(S31&lt;=$AY$30,$B$25,$B$26),IF(S31&lt;=$AZ$30,$B$25,$B$26))</f>
        <v>HÁBIL</v>
      </c>
      <c r="T30" s="196"/>
      <c r="U30" s="196"/>
      <c r="V30" s="13" t="str">
        <f>IF(V74="MiPyME",IF(V31&lt;=$AY$30,$B$25,$B$26),IF(V31&lt;=$AZ$30,$B$25,$B$26))</f>
        <v>HÁBIL</v>
      </c>
      <c r="W30" s="209"/>
      <c r="X30" s="209"/>
      <c r="Y30" s="13" t="str">
        <f>IF(Y74="MiPyME",IF(Y31&lt;=$AY$30,$B$25,$B$26),IF(Y31&lt;=$AZ$30,$B$25,$B$26))</f>
        <v>HÁBIL</v>
      </c>
      <c r="Z30" s="209"/>
      <c r="AA30" s="209"/>
      <c r="AB30" s="13" t="str">
        <f>IF(AB74="MiPyME",IF(AB31&lt;=$AY$30,$B$25,$B$26),IF(AB31&lt;=$AZ$30,$B$25,$B$26))</f>
        <v>HÁBIL</v>
      </c>
      <c r="AC30" s="209"/>
      <c r="AD30" s="209"/>
      <c r="AE30" s="13" t="str">
        <f>IF(AE74="MiPyME",IF(AE31&lt;=$AY$30,$B$25,$B$26),IF(AE31&lt;=$AZ$30,$B$25,$B$26))</f>
        <v>HÁBIL</v>
      </c>
      <c r="AF30" s="209"/>
      <c r="AG30" s="209"/>
      <c r="AH30" s="13" t="str">
        <f>IF(AH74="MiPyME",IF(AH31&lt;=$AY$30,$B$25,$B$26),IF(AH31&lt;=$AZ$30,$B$25,$B$26))</f>
        <v>HÁBIL</v>
      </c>
      <c r="AI30" s="209"/>
      <c r="AJ30" s="209"/>
      <c r="AK30" s="13" t="str">
        <f>IF(AK74="MiPyME",IF(AK31&lt;=$AY$30,$B$25,$B$26),IF(AK31&lt;=$AZ$30,$B$25,$B$26))</f>
        <v>HÁBIL</v>
      </c>
      <c r="AL30" s="209"/>
      <c r="AM30" s="209"/>
      <c r="AN30" s="13" t="str">
        <f>IF(AN74="MiPyME",IF(AN31&lt;=$AY$30,$B$25,$B$26),IF(AN31&lt;=$AZ$30,$B$25,$B$26))</f>
        <v>HÁBIL</v>
      </c>
      <c r="AO30" s="13" t="str">
        <f>IF(AO74="MiPyME",IF(AO31&lt;=$AY$30,$B$25,$B$26),IF(AO31&lt;=$AZ$30,$B$25,$B$26))</f>
        <v>HÁBIL</v>
      </c>
      <c r="AP30" s="13" t="str">
        <f>IF(AP74="MiPyME",IF(AP31&lt;=$AY$30,$B$25,$B$26),IF(AP31&lt;=$AZ$30,$B$25,$B$26))</f>
        <v>HÁBIL</v>
      </c>
      <c r="AQ30" s="209"/>
      <c r="AR30" s="209"/>
      <c r="AS30" s="229" t="str">
        <f>IF(AS74="MiPyME",IF(AS31&lt;=$AY$30,$B$25,$B$26),IF(AS31&lt;=$AZ$30,$B$25,$B$26))</f>
        <v>HÁBIL</v>
      </c>
      <c r="AT30" s="13" t="str">
        <f>IF(AT74="MiPyME",IF(AT31&lt;=$AY$30,$B$25,$B$26),IF(AT31&lt;=$AZ$30,$B$25,$B$26))</f>
        <v>HÁBIL</v>
      </c>
      <c r="AU30" s="209"/>
      <c r="AV30" s="209"/>
      <c r="AW30" s="229" t="str">
        <f>IF(AW74="MiPyME",IF(AW31&lt;=$AY$30,$B$25,$B$26),IF(AW31&lt;=$AZ$30,$B$25,$B$26))</f>
        <v>HÁBIL</v>
      </c>
      <c r="AY30" s="158">
        <v>0.6</v>
      </c>
      <c r="AZ30" s="158">
        <v>0.6</v>
      </c>
    </row>
    <row r="31" spans="1:53" s="145" customFormat="1" ht="22.5" customHeight="1" x14ac:dyDescent="0.2">
      <c r="A31" s="166"/>
      <c r="B31" s="19" t="s">
        <v>17</v>
      </c>
      <c r="C31" s="70"/>
      <c r="D31" s="70"/>
      <c r="E31" s="14">
        <f>E16/E15</f>
        <v>0.54193471269336357</v>
      </c>
      <c r="F31" s="70"/>
      <c r="G31" s="70"/>
      <c r="H31" s="14">
        <f>H16/H15</f>
        <v>1.5931895275944543E-2</v>
      </c>
      <c r="I31" s="14">
        <f>I16/I15</f>
        <v>1.1594305358603412E-2</v>
      </c>
      <c r="J31" s="14">
        <f>J16/J15</f>
        <v>2.8772217596237468E-2</v>
      </c>
      <c r="K31" s="197"/>
      <c r="L31" s="197"/>
      <c r="M31" s="14">
        <f>M16/M15</f>
        <v>0.42693329380110245</v>
      </c>
      <c r="N31" s="197"/>
      <c r="O31" s="197"/>
      <c r="P31" s="14">
        <f>P16/P15</f>
        <v>0.25036330245640842</v>
      </c>
      <c r="Q31" s="197"/>
      <c r="R31" s="197"/>
      <c r="S31" s="14">
        <f>S16/S15</f>
        <v>0.28982009127437902</v>
      </c>
      <c r="T31" s="197"/>
      <c r="U31" s="197"/>
      <c r="V31" s="14">
        <f>V16/V15</f>
        <v>0.32509125856779614</v>
      </c>
      <c r="W31" s="210"/>
      <c r="X31" s="210"/>
      <c r="Y31" s="14">
        <f>Y16/Y15</f>
        <v>0.38870381593889286</v>
      </c>
      <c r="Z31" s="210"/>
      <c r="AA31" s="210"/>
      <c r="AB31" s="14">
        <f>AB16/AB15</f>
        <v>0.20385372232217583</v>
      </c>
      <c r="AC31" s="210"/>
      <c r="AD31" s="210"/>
      <c r="AE31" s="14">
        <f>AE16/AE15</f>
        <v>0.33482844436841491</v>
      </c>
      <c r="AF31" s="210"/>
      <c r="AG31" s="210"/>
      <c r="AH31" s="14">
        <f>AH16/AH15</f>
        <v>0.34779202840057777</v>
      </c>
      <c r="AI31" s="210"/>
      <c r="AJ31" s="210"/>
      <c r="AK31" s="14">
        <f>AK16/AK15</f>
        <v>0.35902565338190284</v>
      </c>
      <c r="AL31" s="210"/>
      <c r="AM31" s="210"/>
      <c r="AN31" s="14">
        <f>AN16/AN15</f>
        <v>0.53579719534815662</v>
      </c>
      <c r="AO31" s="14">
        <f>AO16/AO15</f>
        <v>0.39252493165238261</v>
      </c>
      <c r="AP31" s="14">
        <f>AP16/AP15</f>
        <v>0.17294481162174299</v>
      </c>
      <c r="AQ31" s="210"/>
      <c r="AR31" s="210"/>
      <c r="AS31" s="230">
        <f>AS16/AS15</f>
        <v>4.272437722419929E-3</v>
      </c>
      <c r="AT31" s="14">
        <f>AT16/AT15</f>
        <v>0.24525296116076875</v>
      </c>
      <c r="AU31" s="210"/>
      <c r="AV31" s="210"/>
      <c r="AW31" s="230">
        <f>AW16/AW15</f>
        <v>8.7823910951988868E-2</v>
      </c>
    </row>
    <row r="32" spans="1:53" s="145" customFormat="1" ht="34.15" customHeight="1" x14ac:dyDescent="0.2">
      <c r="A32" s="166"/>
      <c r="B32" s="35" t="str">
        <f>CONCATENATE("Razón de Cobertura de Intereses Mayor o Igual a ",AY32," o Indeterminado")</f>
        <v>Razón de Cobertura de Intereses Mayor o Igual a 2 o Indeterminado</v>
      </c>
      <c r="C32" s="70"/>
      <c r="D32" s="70"/>
      <c r="E32" s="13" t="str">
        <f>IF(E74="MiPyME",IF(AND(E33="Indeterminado",E19&lt;=0),$B$26,IF(E33&gt;=$AY$32,$B$25,$B$26)),IF(AND(E33="Indeterminado",E19&lt;=0),$B$26,IF(E33&gt;=$AZ$32,$B$25,$B$26)))</f>
        <v>HÁBIL</v>
      </c>
      <c r="F32" s="70"/>
      <c r="G32" s="70"/>
      <c r="H32" s="13" t="str">
        <f>IF(H74="MiPyME",IF(AND(H33="Indeterminado",H19&lt;=0),$B$26,IF(H33&gt;=$AY$32,$B$25,$B$26)),IF(AND(H33="Indeterminado",H19&lt;=0),$B$26,IF(H33&gt;=$AZ$32,$B$25,$B$26)))</f>
        <v>HÁBIL</v>
      </c>
      <c r="I32" s="13" t="str">
        <f>IF(I74="MiPyME",IF(AND(I33="Indeterminado",I19&lt;=0),$B$26,IF(I33&gt;=$AY$32,$B$25,$B$26)),IF(AND(I33="Indeterminado",I19&lt;=0),$B$26,IF(I33&gt;=$AZ$32,$B$25,$B$26)))</f>
        <v>HÁBIL</v>
      </c>
      <c r="J32" s="13" t="str">
        <f>IF(J74="MiPyME",IF(AND(J33="Indeterminado",J19&lt;=0),$B$26,IF(J33&gt;=$AY$32,$B$25,$B$26)),IF(AND(J33="Indeterminado",J19&lt;=0),$B$26,IF(J33&gt;=$AZ$32,$B$25,$B$26)))</f>
        <v>HÁBIL</v>
      </c>
      <c r="K32" s="196"/>
      <c r="L32" s="196"/>
      <c r="M32" s="13" t="str">
        <f>IF(M74="MiPyME",IF(AND(M33="Indeterminado",M19&lt;=0),$B$26,IF(M33&gt;=$AY$32,$B$25,$B$26)),IF(AND(M33="Indeterminado",M19&lt;=0),$B$26,IF(M33&gt;=$AZ$32,$B$25,$B$26)))</f>
        <v>HÁBIL</v>
      </c>
      <c r="N32" s="196"/>
      <c r="O32" s="196"/>
      <c r="P32" s="13" t="str">
        <f>IF(P74="MiPyME",IF(AND(P33="Indeterminado",P19&lt;=0),$B$26,IF(P33&gt;=$AY$32,$B$25,$B$26)),IF(AND(P33="Indeterminado",P19&lt;=0),$B$26,IF(P33&gt;=$AZ$32,$B$25,$B$26)))</f>
        <v>HÁBIL</v>
      </c>
      <c r="Q32" s="196"/>
      <c r="R32" s="196"/>
      <c r="S32" s="13" t="str">
        <f>IF(S74="MiPyME",IF(AND(S33="Indeterminado",S19&lt;=0),$B$26,IF(S33&gt;=$AY$32,$B$25,$B$26)),IF(AND(S33="Indeterminado",S19&lt;=0),$B$26,IF(S33&gt;=$AZ$32,$B$25,$B$26)))</f>
        <v>HÁBIL</v>
      </c>
      <c r="T32" s="196"/>
      <c r="U32" s="196"/>
      <c r="V32" s="13" t="str">
        <f>IF(V74="MiPyME",IF(AND(V33="Indeterminado",V19&lt;=0),$B$26,IF(V33&gt;=$AY$32,$B$25,$B$26)),IF(AND(V33="Indeterminado",V19&lt;=0),$B$26,IF(V33&gt;=$AZ$32,$B$25,$B$26)))</f>
        <v>HÁBIL</v>
      </c>
      <c r="W32" s="209"/>
      <c r="X32" s="209"/>
      <c r="Y32" s="13" t="str">
        <f>IF(Y74="MiPyME",IF(AND(Y33="Indeterminado",Y19&lt;=0),$B$26,IF(Y33&gt;=$AY$32,$B$25,$B$26)),IF(AND(Y33="Indeterminado",Y19&lt;=0),$B$26,IF(Y33&gt;=$AZ$32,$B$25,$B$26)))</f>
        <v>HÁBIL</v>
      </c>
      <c r="Z32" s="209"/>
      <c r="AA32" s="209"/>
      <c r="AB32" s="13" t="str">
        <f>IF(AB74="MiPyME",IF(AND(AB33="Indeterminado",AB19&lt;=0),$B$26,IF(AB33&gt;=$AY$32,$B$25,$B$26)),IF(AND(AB33="Indeterminado",AB19&lt;=0),$B$26,IF(AB33&gt;=$AZ$32,$B$25,$B$26)))</f>
        <v>HÁBIL</v>
      </c>
      <c r="AC32" s="209"/>
      <c r="AD32" s="209"/>
      <c r="AE32" s="13" t="str">
        <f>IF(AE74="MiPyME",IF(AND(AE33="Indeterminado",AE19&lt;=0),$B$26,IF(AE33&gt;=$AY$32,$B$25,$B$26)),IF(AND(AE33="Indeterminado",AE19&lt;=0),$B$26,IF(AE33&gt;=$AZ$32,$B$25,$B$26)))</f>
        <v>HÁBIL</v>
      </c>
      <c r="AF32" s="209"/>
      <c r="AG32" s="209"/>
      <c r="AH32" s="13" t="str">
        <f>IF(AH74="MiPyME",IF(AND(AH33="Indeterminado",AH19&lt;=0),$B$26,IF(AH33&gt;=$AY$32,$B$25,$B$26)),IF(AND(AH33="Indeterminado",AH19&lt;=0),$B$26,IF(AH33&gt;=$AZ$32,$B$25,$B$26)))</f>
        <v>HÁBIL</v>
      </c>
      <c r="AI32" s="209"/>
      <c r="AJ32" s="209"/>
      <c r="AK32" s="13" t="str">
        <f>IF(AK74="MiPyME",IF(AND(AK33="Indeterminado",AK19&lt;=0),$B$26,IF(AK33&gt;=$AY$32,$B$25,$B$26)),IF(AND(AK33="Indeterminado",AK19&lt;=0),$B$26,IF(AK33&gt;=$AZ$32,$B$25,$B$26)))</f>
        <v>HÁBIL</v>
      </c>
      <c r="AL32" s="209"/>
      <c r="AM32" s="209"/>
      <c r="AN32" s="13" t="str">
        <f>IF(AN74="MiPyME",IF(AND(AN33="Indeterminado",AN19&lt;=0),$B$26,IF(AN33&gt;=$AY$32,$B$25,$B$26)),IF(AND(AN33="Indeterminado",AN19&lt;=0),$B$26,IF(AN33&gt;=$AZ$32,$B$25,$B$26)))</f>
        <v>HÁBIL</v>
      </c>
      <c r="AO32" s="13" t="str">
        <f>IF(AO74="MiPyME",IF(AND(AO33="Indeterminado",AO19&lt;=0),$B$26,IF(AO33&gt;=$AY$32,$B$25,$B$26)),IF(AND(AO33="Indeterminado",AO19&lt;=0),$B$26,IF(AO33&gt;=$AZ$32,$B$25,$B$26)))</f>
        <v>HÁBIL</v>
      </c>
      <c r="AP32" s="13" t="str">
        <f>IF(AP74="MiPyME",IF(AND(AP33="Indeterminado",AP19&lt;=0),$B$26,IF(AP33&gt;=$AY$32,$B$25,$B$26)),IF(AND(AP33="Indeterminado",AP19&lt;=0),$B$26,IF(AP33&gt;=$AZ$32,$B$25,$B$26)))</f>
        <v>HÁBIL</v>
      </c>
      <c r="AQ32" s="209"/>
      <c r="AR32" s="209"/>
      <c r="AS32" s="229" t="str">
        <f>IF(AS74="MiPyME",IF(AND(AS33="Indeterminado",AS19&lt;=0),$B$26,IF(AS33&gt;=$AY$32,$B$25,$B$26)),IF(AND(AS33="Indeterminado",AS19&lt;=0),$B$26,IF(AS33&gt;=$AZ$32,$B$25,$B$26)))</f>
        <v>HÁBIL</v>
      </c>
      <c r="AT32" s="13" t="str">
        <f>IF(AT74="MiPyME",IF(AND(AT33="Indeterminado",AT19&lt;=0),$B$26,IF(AT33&gt;=$AY$32,$B$25,$B$26)),IF(AND(AT33="Indeterminado",AT19&lt;=0),$B$26,IF(AT33&gt;=$AZ$32,$B$25,$B$26)))</f>
        <v>HÁBIL</v>
      </c>
      <c r="AU32" s="209"/>
      <c r="AV32" s="209"/>
      <c r="AW32" s="229" t="str">
        <f>IF(AW74="MiPyME",IF(AND(AW33="Indeterminado",AW19&lt;=0),$B$26,IF(AW33&gt;=$AY$32,$B$25,$B$26)),IF(AND(AW33="Indeterminado",AW19&lt;=0),$B$26,IF(AW33&gt;=$AZ$32,$B$25,$B$26)))</f>
        <v>HÁBIL</v>
      </c>
      <c r="AY32" s="159">
        <v>2</v>
      </c>
      <c r="AZ32" s="159">
        <v>2</v>
      </c>
    </row>
    <row r="33" spans="1:54" s="145" customFormat="1" ht="22.5" customHeight="1" x14ac:dyDescent="0.2">
      <c r="A33" s="166"/>
      <c r="B33" s="19" t="s">
        <v>18</v>
      </c>
      <c r="C33" s="70"/>
      <c r="D33" s="70"/>
      <c r="E33" s="37">
        <f>IFERROR(E19/E20,"Indeterminado")</f>
        <v>410.7615766897747</v>
      </c>
      <c r="F33" s="70"/>
      <c r="G33" s="70"/>
      <c r="H33" s="37" t="str">
        <f>IFERROR(H19/H20,"Indeterminado")</f>
        <v>Indeterminado</v>
      </c>
      <c r="I33" s="37" t="str">
        <f>IFERROR(I19/I20,"Indeterminado")</f>
        <v>Indeterminado</v>
      </c>
      <c r="J33" s="37">
        <f>IFERROR(J19/J20,"Indeterminado")</f>
        <v>5675.7983539527204</v>
      </c>
      <c r="K33" s="198"/>
      <c r="L33" s="198"/>
      <c r="M33" s="37">
        <f>IFERROR(M19/M20,"Indeterminado")</f>
        <v>7.0360198975346</v>
      </c>
      <c r="N33" s="198"/>
      <c r="O33" s="198"/>
      <c r="P33" s="37">
        <f>IFERROR(P19/P20,"Indeterminado")</f>
        <v>851.81291649622733</v>
      </c>
      <c r="Q33" s="198"/>
      <c r="R33" s="198"/>
      <c r="S33" s="37">
        <f>IFERROR(S19/S20,"Indeterminado")</f>
        <v>8.988697427736529</v>
      </c>
      <c r="T33" s="198"/>
      <c r="U33" s="198"/>
      <c r="V33" s="37" t="str">
        <f>IFERROR(V19/V20,"Indeterminado")</f>
        <v>Indeterminado</v>
      </c>
      <c r="W33" s="211"/>
      <c r="X33" s="211"/>
      <c r="Y33" s="37">
        <f>IFERROR(Y19/Y20,"Indeterminado")</f>
        <v>78.412984709629967</v>
      </c>
      <c r="Z33" s="211"/>
      <c r="AA33" s="211"/>
      <c r="AB33" s="37">
        <f>IFERROR(AB19/AB20,"Indeterminado")</f>
        <v>68.170141455427384</v>
      </c>
      <c r="AC33" s="211"/>
      <c r="AD33" s="211"/>
      <c r="AE33" s="37">
        <f>IFERROR(AE19/AE20,"Indeterminado")</f>
        <v>57.074157754758595</v>
      </c>
      <c r="AF33" s="211"/>
      <c r="AG33" s="211"/>
      <c r="AH33" s="37">
        <f>IFERROR(AH19/AH20,"Indeterminado")</f>
        <v>62.44513541655121</v>
      </c>
      <c r="AI33" s="211"/>
      <c r="AJ33" s="211"/>
      <c r="AK33" s="37">
        <f>IFERROR(AK19/AK20,"Indeterminado")</f>
        <v>6.3722242626575456</v>
      </c>
      <c r="AL33" s="211"/>
      <c r="AM33" s="211"/>
      <c r="AN33" s="37">
        <f>IFERROR(AN19/AN20,"Indeterminado")</f>
        <v>7.2348886266011236</v>
      </c>
      <c r="AO33" s="37">
        <f>IFERROR(AO19/AO20,"Indeterminado")</f>
        <v>2.8546072828141922</v>
      </c>
      <c r="AP33" s="37">
        <f>IFERROR(AP19/AP20,"Indeterminado")</f>
        <v>56.197176620382365</v>
      </c>
      <c r="AQ33" s="211"/>
      <c r="AR33" s="211"/>
      <c r="AS33" s="289" t="str">
        <f>IFERROR(AS19/AS20,"Indeterminado")</f>
        <v>Indeterminado</v>
      </c>
      <c r="AT33" s="37">
        <f>IFERROR(AT19/AT20,"Indeterminado")</f>
        <v>43.52014211305675</v>
      </c>
      <c r="AU33" s="211"/>
      <c r="AV33" s="211"/>
      <c r="AW33" s="289">
        <f>IFERROR(AW19/AW20,"Indeterminado")</f>
        <v>65.54668729736045</v>
      </c>
    </row>
    <row r="34" spans="1:54" s="145" customFormat="1" ht="37.9" customHeight="1" x14ac:dyDescent="0.2">
      <c r="A34" s="166"/>
      <c r="B34" s="20" t="str">
        <f>CONCATENATE("CAPITAL DE TRABAJO LOTE 1 ≥  A ",TEXT(AY34,"#,0#%")," DEL PPTO OFICIAL")</f>
        <v>CAPITAL DE TRABAJO LOTE 1 ≥  A 30,0% DEL PPTO OFICIAL</v>
      </c>
      <c r="C34" s="70"/>
      <c r="D34" s="70"/>
      <c r="E34" s="13" t="str">
        <f>IF(E74="MiPyME",IF(E35&gt;(E23*$AY$34),$B$25,$B$26),IF(E35&gt;(E23*$AZ$34),$B$25,$B$26))</f>
        <v>HÁBIL</v>
      </c>
      <c r="F34" s="70"/>
      <c r="G34" s="70"/>
      <c r="H34" s="13" t="str">
        <f>IF(H74="MiPyME",IF(H35&gt;(H23*$AY$34),$B$25,$B$26),IF(H35&gt;(H23*$AZ$34),$B$25,$B$26))</f>
        <v>HÁBIL</v>
      </c>
      <c r="I34" s="13" t="str">
        <f>IF(I74="MiPyME",IF(I35&gt;(I23*$AY$34),$B$25,$B$26),IF(I35&gt;(I23*$AZ$34),$B$25,$B$26))</f>
        <v>HÁBIL</v>
      </c>
      <c r="J34" s="13" t="str">
        <f>IF(J74="MiPyME",IF(J35&gt;(J23*$AY$34),$B$25,$B$26),IF(J35&gt;(J23*$AZ$34),$B$25,$B$26))</f>
        <v>HÁBIL</v>
      </c>
      <c r="K34" s="196"/>
      <c r="L34" s="196"/>
      <c r="M34" s="13" t="str">
        <f>IF(M74="MiPyME",IF(M35&gt;(M23*$AY$34),$B$25,$B$26),IF(M35&gt;(M23*$AZ$34),$B$25,$B$26))</f>
        <v>HÁBIL</v>
      </c>
      <c r="N34" s="196"/>
      <c r="O34" s="196"/>
      <c r="P34" s="13" t="str">
        <f>IF(P74="MiPyME",IF(P35&gt;(P23*$AY$34),$B$25,$B$26),IF(P35&gt;(P23*$AZ$34),$B$25,$B$26))</f>
        <v>HÁBIL</v>
      </c>
      <c r="Q34" s="196"/>
      <c r="R34" s="196"/>
      <c r="S34" s="13" t="str">
        <f>IF(S74="MiPyME",IF(S35&gt;(S23*$AY$34),$B$25,$B$26),IF(S35&gt;(S23*$AZ$34),$B$25,$B$26))</f>
        <v>HÁBIL</v>
      </c>
      <c r="T34" s="196"/>
      <c r="U34" s="196"/>
      <c r="V34" s="13" t="str">
        <f>IF(V74="MiPyME",IF(V35&gt;(V23*$AY$34),$B$25,$B$26),IF(V35&gt;(V23*$AZ$34),$B$25,$B$26))</f>
        <v>HÁBIL</v>
      </c>
      <c r="W34" s="209"/>
      <c r="X34" s="209"/>
      <c r="Y34" s="13" t="str">
        <f>IF(Y74="MiPyME",IF(Y35&gt;(Y23*$AY$34),$B$25,$B$26),IF(Y35&gt;(Y23*$AZ$34),$B$25,$B$26))</f>
        <v>HÁBIL</v>
      </c>
      <c r="Z34" s="209"/>
      <c r="AA34" s="209"/>
      <c r="AB34" s="13" t="str">
        <f>IF(AB74="MiPyME",IF(AB35&gt;(AB23*$AY$34),$B$25,$B$26),IF(AB35&gt;(AB23*$AZ$34),$B$25,$B$26))</f>
        <v>HÁBIL</v>
      </c>
      <c r="AC34" s="209"/>
      <c r="AD34" s="209"/>
      <c r="AE34" s="13" t="str">
        <f>IF(AE74="MiPyME",IF(AE35&gt;(AE23*$AY$34),$B$25,$B$26),IF(AE35&gt;(AE23*$AZ$34),$B$25,$B$26))</f>
        <v>HÁBIL</v>
      </c>
      <c r="AF34" s="209"/>
      <c r="AG34" s="209"/>
      <c r="AH34" s="13" t="str">
        <f>IF(AH74="MiPyME",IF(AH35&gt;(AH23*$AY$34),$B$25,$B$26),IF(AH35&gt;(AH23*$AZ$34),$B$25,$B$26))</f>
        <v>HÁBIL</v>
      </c>
      <c r="AI34" s="209"/>
      <c r="AJ34" s="209"/>
      <c r="AK34" s="13" t="str">
        <f>IF(AK74="MiPyME",IF(AK35&gt;(AK23*$AY$34),$B$25,$B$26),IF(AK35&gt;(AK23*$AZ$34),$B$25,$B$26))</f>
        <v>HÁBIL</v>
      </c>
      <c r="AL34" s="209"/>
      <c r="AM34" s="209"/>
      <c r="AN34" s="13" t="str">
        <f>IF(AN74="MiPyME",IF(AN35&gt;(AN23*$AY$34),$B$25,$B$26),IF(AN35&gt;(AN23*$AZ$34),$B$25,$B$26))</f>
        <v>HÁBIL</v>
      </c>
      <c r="AO34" s="13" t="str">
        <f>IF(AO74="MiPyME",IF(AO35&gt;(AO23*$AY$34),$B$25,$B$26),IF(AO35&gt;(AO23*$AZ$34),$B$25,$B$26))</f>
        <v>HÁBIL</v>
      </c>
      <c r="AP34" s="13" t="str">
        <f>IF(AP74="MiPyME",IF(AP35&gt;(AP23*$AY$34),$B$25,$B$26),IF(AP35&gt;(AP23*$AZ$34),$B$25,$B$26))</f>
        <v>HÁBIL</v>
      </c>
      <c r="AQ34" s="209"/>
      <c r="AR34" s="209"/>
      <c r="AS34" s="290" t="str">
        <f>IF(AS74="MiPyME",IF(AS35&gt;(AS23*$AY$34),$B$25,$B$26),IF(AS35&gt;(AS23*$AZ$34),$B$25,$B$26))</f>
        <v>HÁBIL</v>
      </c>
      <c r="AT34" s="13" t="str">
        <f>IF(AT74="MiPyME",IF(AT35&gt;(AT23*$AY$34),$B$25,$B$26),IF(AT35&gt;(AT23*$AZ$34),$B$25,$B$26))</f>
        <v>HÁBIL</v>
      </c>
      <c r="AU34" s="209"/>
      <c r="AV34" s="209"/>
      <c r="AW34" s="290" t="str">
        <f>IF(AW74="MiPyME",IF(AW35&gt;(AW23*$AY$34),$B$25,$B$26),IF(AW35&gt;(AW23*$AZ$34),$B$25,$B$26))</f>
        <v>HÁBIL</v>
      </c>
      <c r="AY34" s="158">
        <v>0.3</v>
      </c>
      <c r="AZ34" s="158">
        <v>0.3</v>
      </c>
    </row>
    <row r="35" spans="1:54" s="162" customFormat="1" ht="22.5" customHeight="1" x14ac:dyDescent="0.2">
      <c r="A35" s="170"/>
      <c r="B35" s="55" t="str">
        <f>CONCATENATE("CT = Activo Corriente - Pasivo Corriente ≥ ",TEXT((AY24*AY34),"$###.###.###.##0"))</f>
        <v>CT = Activo Corriente - Pasivo Corriente ≥ $0</v>
      </c>
      <c r="C35" s="70"/>
      <c r="D35" s="70"/>
      <c r="E35" s="38">
        <f>C13+D13-C14-D14</f>
        <v>2897684461</v>
      </c>
      <c r="F35" s="70"/>
      <c r="G35" s="70"/>
      <c r="H35" s="38">
        <f>F13+G13-F14-G14</f>
        <v>2131399061</v>
      </c>
      <c r="I35" s="38">
        <f>I13-I14</f>
        <v>1804807134</v>
      </c>
      <c r="J35" s="38">
        <f>J13-J14</f>
        <v>5167167148</v>
      </c>
      <c r="K35" s="199"/>
      <c r="L35" s="199"/>
      <c r="M35" s="38">
        <f>K13+L13-K14-L14</f>
        <v>2025356650</v>
      </c>
      <c r="N35" s="199"/>
      <c r="O35" s="199"/>
      <c r="P35" s="38">
        <f>N13+O13-N14-O14</f>
        <v>7858144689</v>
      </c>
      <c r="Q35" s="199"/>
      <c r="R35" s="199"/>
      <c r="S35" s="38">
        <f>Q13+R13-Q14-R14</f>
        <v>3012717800</v>
      </c>
      <c r="T35" s="199"/>
      <c r="U35" s="199"/>
      <c r="V35" s="38">
        <f>T13+U13-T14-U14</f>
        <v>1351666423</v>
      </c>
      <c r="W35" s="212"/>
      <c r="X35" s="212"/>
      <c r="Y35" s="38">
        <f>W13+X13-W14-X14</f>
        <v>6741484011</v>
      </c>
      <c r="Z35" s="212"/>
      <c r="AA35" s="212"/>
      <c r="AB35" s="38">
        <f>Z13+AA13-Z14-AA14</f>
        <v>783028445</v>
      </c>
      <c r="AC35" s="212"/>
      <c r="AD35" s="212"/>
      <c r="AE35" s="38">
        <f>AC13+AD13-AC14-AD14</f>
        <v>1752925323</v>
      </c>
      <c r="AF35" s="212"/>
      <c r="AG35" s="212"/>
      <c r="AH35" s="38">
        <f>AF13+AG13-AF14-AG14</f>
        <v>2471930217</v>
      </c>
      <c r="AI35" s="212"/>
      <c r="AJ35" s="212"/>
      <c r="AK35" s="38">
        <f>AI13+AJ13-AI14-AJ14</f>
        <v>1653892065</v>
      </c>
      <c r="AL35" s="212"/>
      <c r="AM35" s="212"/>
      <c r="AN35" s="38">
        <f>AL13+AM13-AL14-AM14</f>
        <v>1066902210</v>
      </c>
      <c r="AO35" s="38">
        <f>AO13-AO14</f>
        <v>3884768705</v>
      </c>
      <c r="AP35" s="38">
        <f>AP13-AP14</f>
        <v>3279046405</v>
      </c>
      <c r="AQ35" s="212"/>
      <c r="AR35" s="212"/>
      <c r="AS35" s="291">
        <f>AQ13+AR13-AQ14-AR14</f>
        <v>980000000</v>
      </c>
      <c r="AT35" s="38">
        <f>AT13-AT14</f>
        <v>1271780998</v>
      </c>
      <c r="AU35" s="212"/>
      <c r="AV35" s="212"/>
      <c r="AW35" s="291">
        <f>AU13+AV13-AU14-AV14</f>
        <v>3581155557</v>
      </c>
      <c r="AX35" s="160"/>
      <c r="AY35" s="161"/>
      <c r="AZ35" s="161"/>
      <c r="BA35" s="145"/>
      <c r="BB35" s="145"/>
    </row>
    <row r="36" spans="1:54" s="145" customFormat="1" ht="15.75" x14ac:dyDescent="0.2">
      <c r="A36" s="166"/>
      <c r="B36" s="36" t="s">
        <v>19</v>
      </c>
      <c r="C36" s="39"/>
      <c r="D36" s="39"/>
      <c r="E36" s="39"/>
      <c r="F36" s="39"/>
      <c r="G36" s="39"/>
      <c r="H36" s="39"/>
      <c r="I36" s="39"/>
      <c r="J36" s="39"/>
      <c r="K36" s="39"/>
      <c r="L36" s="39"/>
      <c r="M36" s="39"/>
      <c r="N36" s="39"/>
      <c r="O36" s="39"/>
      <c r="P36" s="39"/>
      <c r="Q36" s="39"/>
      <c r="R36" s="39"/>
      <c r="S36" s="39"/>
      <c r="T36" s="73"/>
      <c r="U36" s="73"/>
      <c r="V36" s="73"/>
      <c r="W36" s="73"/>
      <c r="X36" s="73"/>
      <c r="Y36" s="39"/>
      <c r="Z36" s="73"/>
      <c r="AA36" s="73"/>
      <c r="AB36" s="73"/>
      <c r="AC36" s="73"/>
      <c r="AD36" s="73"/>
      <c r="AE36" s="39"/>
      <c r="AF36" s="73"/>
      <c r="AG36" s="73"/>
      <c r="AH36" s="73"/>
      <c r="AI36" s="73"/>
      <c r="AJ36" s="73"/>
      <c r="AK36" s="73"/>
      <c r="AL36" s="73"/>
      <c r="AM36" s="73"/>
      <c r="AN36" s="73"/>
      <c r="AO36" s="73"/>
      <c r="AP36" s="73"/>
      <c r="AQ36" s="73"/>
      <c r="AR36" s="73"/>
      <c r="AS36" s="73"/>
      <c r="AT36" s="73"/>
      <c r="AU36" s="73"/>
      <c r="AV36" s="73"/>
      <c r="AW36" s="231"/>
      <c r="AX36" s="163"/>
      <c r="AY36" s="164"/>
      <c r="AZ36" s="164"/>
      <c r="BA36" s="165"/>
    </row>
    <row r="37" spans="1:54" s="145" customFormat="1" ht="15.75" x14ac:dyDescent="0.2">
      <c r="A37" s="166"/>
      <c r="B37" s="15"/>
      <c r="C37" s="6"/>
      <c r="D37" s="6"/>
      <c r="E37" s="6"/>
      <c r="F37" s="6"/>
      <c r="G37" s="6"/>
      <c r="H37" s="6"/>
      <c r="I37" s="6"/>
      <c r="J37" s="6"/>
      <c r="K37" s="194"/>
      <c r="L37" s="194"/>
      <c r="M37" s="6"/>
      <c r="N37" s="6"/>
      <c r="O37" s="6"/>
      <c r="P37" s="6"/>
      <c r="Q37" s="69"/>
      <c r="R37" s="69"/>
      <c r="S37" s="6"/>
      <c r="T37" s="75"/>
      <c r="U37" s="75"/>
      <c r="V37" s="75"/>
      <c r="W37" s="74"/>
      <c r="X37" s="74"/>
      <c r="Y37" s="6"/>
      <c r="Z37" s="75"/>
      <c r="AA37" s="75"/>
      <c r="AB37" s="75"/>
      <c r="AC37" s="74"/>
      <c r="AD37" s="74"/>
      <c r="AE37" s="6"/>
      <c r="AF37" s="75"/>
      <c r="AG37" s="75"/>
      <c r="AH37" s="75"/>
      <c r="AI37" s="75"/>
      <c r="AJ37" s="75"/>
      <c r="AK37" s="75"/>
      <c r="AL37" s="75"/>
      <c r="AM37" s="75"/>
      <c r="AN37" s="75"/>
      <c r="AO37" s="75"/>
      <c r="AP37" s="75"/>
      <c r="AQ37" s="75"/>
      <c r="AR37" s="75"/>
      <c r="AS37" s="75"/>
      <c r="AT37" s="75"/>
      <c r="AU37" s="74"/>
      <c r="AV37" s="74"/>
      <c r="AW37" s="232"/>
    </row>
    <row r="38" spans="1:54" s="145" customFormat="1" ht="31.5" x14ac:dyDescent="0.2">
      <c r="A38" s="166"/>
      <c r="B38" s="35" t="str">
        <f>CONCATENATE("Indicador  Rentabilidad del Patrimonio",CHAR(10),"Mayor o Igual a ",AY38)</f>
        <v>Indicador  Rentabilidad del Patrimonio
Mayor o Igual a 0,02</v>
      </c>
      <c r="C38" s="70"/>
      <c r="D38" s="70"/>
      <c r="E38" s="13" t="str">
        <f>IF(E74="MiPyME",IF(E39&gt;=$AY$38,$B$25,$B$26),IF(E39&gt;=$AZ$38,$B$25,$B$26))</f>
        <v>HÁBIL</v>
      </c>
      <c r="F38" s="70"/>
      <c r="G38" s="70"/>
      <c r="H38" s="13" t="str">
        <f>IF(H74="MiPyME",IF(H39&gt;=$AY$38,$B$25,$B$26),IF(H39&gt;=$AZ$38,$B$25,$B$26))</f>
        <v>HÁBIL</v>
      </c>
      <c r="I38" s="13" t="str">
        <f>IF(I74="MiPyME",IF(I39&gt;=$AY$38,$B$25,$B$26),IF(I39&gt;=$AZ$38,$B$25,$B$26))</f>
        <v>HÁBIL</v>
      </c>
      <c r="J38" s="13" t="str">
        <f>IF(J74="MiPyME",IF(J39&gt;=$AY$38,$B$25,$B$26),IF(J39&gt;=$AZ$38,$B$25,$B$26))</f>
        <v>HÁBIL</v>
      </c>
      <c r="K38" s="195"/>
      <c r="L38" s="195"/>
      <c r="M38" s="13" t="str">
        <f>IF(M74="MiPyME",IF(M39&gt;=$AY$38,$B$25,$B$26),IF(M39&gt;=$AZ$38,$B$25,$B$26))</f>
        <v>HÁBIL</v>
      </c>
      <c r="N38" s="195"/>
      <c r="O38" s="195"/>
      <c r="P38" s="13" t="str">
        <f>IF(P74="MiPyME",IF(P39&gt;=$AY$38,$B$25,$B$26),IF(P39&gt;=$AZ$38,$B$25,$B$26))</f>
        <v>HÁBIL</v>
      </c>
      <c r="Q38" s="196"/>
      <c r="R38" s="196"/>
      <c r="S38" s="13" t="str">
        <f>IF(S74="MiPyME",IF(S39&gt;=$AY$38,$B$25,$B$26),IF(S39&gt;=$AZ$38,$B$25,$B$26))</f>
        <v>HÁBIL</v>
      </c>
      <c r="T38" s="196"/>
      <c r="U38" s="196"/>
      <c r="V38" s="13" t="str">
        <f>IF(V74="MiPyME",IF(V39&gt;=$AY$38,$B$25,$B$26),IF(V39&gt;=$AZ$38,$B$25,$B$26))</f>
        <v>HÁBIL</v>
      </c>
      <c r="W38" s="209"/>
      <c r="X38" s="209"/>
      <c r="Y38" s="13" t="str">
        <f>IF(Y74="MiPyME",IF(Y39&gt;=$AY$38,$B$25,$B$26),IF(Y39&gt;=$AZ$38,$B$25,$B$26))</f>
        <v>HÁBIL</v>
      </c>
      <c r="Z38" s="209"/>
      <c r="AA38" s="209"/>
      <c r="AB38" s="13" t="str">
        <f>IF(AB74="MiPyME",IF(AB39&gt;=$AY$38,$B$25,$B$26),IF(AB39&gt;=$AZ$38,$B$25,$B$26))</f>
        <v>HÁBIL</v>
      </c>
      <c r="AC38" s="209"/>
      <c r="AD38" s="209"/>
      <c r="AE38" s="13" t="str">
        <f>IF(AE74="MiPyME",IF(AE39&gt;=$AY$38,$B$25,$B$26),IF(AE39&gt;=$AZ$38,$B$25,$B$26))</f>
        <v>HÁBIL</v>
      </c>
      <c r="AF38" s="209"/>
      <c r="AG38" s="209"/>
      <c r="AH38" s="13" t="str">
        <f>IF(AH74="MiPyME",IF(AH39&gt;=$AY$38,$B$25,$B$26),IF(AH39&gt;=$AZ$38,$B$25,$B$26))</f>
        <v>HÁBIL</v>
      </c>
      <c r="AI38" s="209"/>
      <c r="AJ38" s="209"/>
      <c r="AK38" s="13" t="str">
        <f>IF(AK74="MiPyME",IF(AK39&gt;=$AY$38,$B$25,$B$26),IF(AK39&gt;=$AZ$38,$B$25,$B$26))</f>
        <v>HÁBIL</v>
      </c>
      <c r="AL38" s="209"/>
      <c r="AM38" s="209"/>
      <c r="AN38" s="13" t="str">
        <f>IF(AN74="MiPyME",IF(AN39&gt;=$AY$38,$B$25,$B$26),IF(AN39&gt;=$AZ$38,$B$25,$B$26))</f>
        <v>HÁBIL</v>
      </c>
      <c r="AO38" s="13" t="str">
        <f>IF(AO74="MiPyME",IF(AO39&gt;=$AY$38,$B$25,$B$26),IF(AO39&gt;=$AZ$38,$B$25,$B$26))</f>
        <v>HÁBIL</v>
      </c>
      <c r="AP38" s="13" t="str">
        <f>IF(AP74="MiPyME",IF(AP39&gt;=$AY$38,$B$25,$B$26),IF(AP39&gt;=$AZ$38,$B$25,$B$26))</f>
        <v>HÁBIL</v>
      </c>
      <c r="AQ38" s="209"/>
      <c r="AR38" s="209"/>
      <c r="AS38" s="229" t="str">
        <f>IF(AS74="MiPyME",IF(AS39&gt;=$AY$38,$B$25,$B$26),IF(AS39&gt;=$AZ$38,$B$25,$B$26))</f>
        <v>HÁBIL</v>
      </c>
      <c r="AT38" s="13" t="str">
        <f>IF(AT74="MiPyME",IF(AT39&gt;=$AY$38,$B$25,$B$26),IF(AT39&gt;=$AZ$38,$B$25,$B$26))</f>
        <v>HÁBIL</v>
      </c>
      <c r="AU38" s="209"/>
      <c r="AV38" s="209"/>
      <c r="AW38" s="229" t="str">
        <f>IF(AW74="MiPyME",IF(AW39&gt;=$AY$38,$B$25,$B$26),IF(AW39&gt;=$AZ$38,$B$25,$B$26))</f>
        <v>HÁBIL</v>
      </c>
      <c r="AY38" s="158">
        <v>0.02</v>
      </c>
      <c r="AZ38" s="158">
        <v>0.03</v>
      </c>
    </row>
    <row r="39" spans="1:54" s="145" customFormat="1" ht="22.5" customHeight="1" x14ac:dyDescent="0.2">
      <c r="A39" s="166"/>
      <c r="B39" s="19" t="s">
        <v>20</v>
      </c>
      <c r="C39" s="70"/>
      <c r="D39" s="70"/>
      <c r="E39" s="16">
        <f>E19/E17</f>
        <v>0.38079056691211083</v>
      </c>
      <c r="F39" s="70"/>
      <c r="G39" s="70"/>
      <c r="H39" s="16">
        <f>H19/H17</f>
        <v>0.1418223036574221</v>
      </c>
      <c r="I39" s="16">
        <f>I19/I17</f>
        <v>0.1595550187233854</v>
      </c>
      <c r="J39" s="16">
        <f>J19/J17</f>
        <v>0.10567490056480149</v>
      </c>
      <c r="K39" s="196"/>
      <c r="L39" s="196"/>
      <c r="M39" s="16">
        <f>M19/M17</f>
        <v>0.31298550342477294</v>
      </c>
      <c r="N39" s="196"/>
      <c r="O39" s="196"/>
      <c r="P39" s="16">
        <f>P19/P17</f>
        <v>0.59851821999550647</v>
      </c>
      <c r="Q39" s="200"/>
      <c r="R39" s="200"/>
      <c r="S39" s="16">
        <f>S19/S17</f>
        <v>9.1723619583021637E-2</v>
      </c>
      <c r="T39" s="200"/>
      <c r="U39" s="200"/>
      <c r="V39" s="16">
        <f>V19/V17</f>
        <v>0.23577695109648042</v>
      </c>
      <c r="W39" s="213"/>
      <c r="X39" s="213"/>
      <c r="Y39" s="16">
        <f>Y19/Y17</f>
        <v>0.88915873409060975</v>
      </c>
      <c r="Z39" s="213"/>
      <c r="AA39" s="213"/>
      <c r="AB39" s="16">
        <f>AB19/AB17</f>
        <v>0.16215558870177085</v>
      </c>
      <c r="AC39" s="213"/>
      <c r="AD39" s="213"/>
      <c r="AE39" s="16">
        <f>AE19/AE17</f>
        <v>0.58835948123948167</v>
      </c>
      <c r="AF39" s="213"/>
      <c r="AG39" s="213"/>
      <c r="AH39" s="16">
        <f>AH19/AH17</f>
        <v>0.15664153363719005</v>
      </c>
      <c r="AI39" s="213"/>
      <c r="AJ39" s="213"/>
      <c r="AK39" s="16">
        <f>AK19/AK17</f>
        <v>0.33320530502976076</v>
      </c>
      <c r="AL39" s="213"/>
      <c r="AM39" s="213"/>
      <c r="AN39" s="16">
        <f>AN19/AN17</f>
        <v>0.35135912641602784</v>
      </c>
      <c r="AO39" s="16">
        <f>AO19/AO17</f>
        <v>7.1420372845892158E-2</v>
      </c>
      <c r="AP39" s="16">
        <f>AP19/AP17</f>
        <v>0.24345664526660774</v>
      </c>
      <c r="AQ39" s="213"/>
      <c r="AR39" s="213"/>
      <c r="AS39" s="233">
        <f>AS19/AS17</f>
        <v>0.76769074720644992</v>
      </c>
      <c r="AT39" s="16">
        <f>AT19/AT17</f>
        <v>9.6736590763431302E-2</v>
      </c>
      <c r="AU39" s="213"/>
      <c r="AV39" s="213"/>
      <c r="AW39" s="233">
        <f>AW19/AW17</f>
        <v>8.8869457740786667E-2</v>
      </c>
    </row>
    <row r="40" spans="1:54" s="145" customFormat="1" ht="31.5" x14ac:dyDescent="0.2">
      <c r="A40" s="166"/>
      <c r="B40" s="35" t="str">
        <f>CONCATENATE("Indicador Rentabilidad del Activo",CHAR(10),"Mayor o Igual a ",AY40)</f>
        <v>Indicador Rentabilidad del Activo
Mayor o Igual a 0,01</v>
      </c>
      <c r="C40" s="70"/>
      <c r="D40" s="70"/>
      <c r="E40" s="11" t="str">
        <f>IF(E74="MiPyME",IF(E41&gt;=$AY$40,$B$25,$B$26),IF(E41&gt;=$AZ$40,$B$25,$B$26))</f>
        <v>HÁBIL</v>
      </c>
      <c r="F40" s="70"/>
      <c r="G40" s="70"/>
      <c r="H40" s="11" t="str">
        <f>IF(H74="MiPyME",IF(H41&gt;=$AY$40,$B$25,$B$26),IF(H41&gt;=$AZ$40,$B$25,$B$26))</f>
        <v>HÁBIL</v>
      </c>
      <c r="I40" s="11" t="str">
        <f>IF(I74="MiPyME",IF(I41&gt;=$AY$40,$B$25,$B$26),IF(I41&gt;=$AZ$40,$B$25,$B$26))</f>
        <v>HÁBIL</v>
      </c>
      <c r="J40" s="11" t="str">
        <f>IF(J74="MiPyME",IF(J41&gt;=$AY$40,$B$25,$B$26),IF(J41&gt;=$AZ$40,$B$25,$B$26))</f>
        <v>HÁBIL</v>
      </c>
      <c r="K40" s="197"/>
      <c r="L40" s="197"/>
      <c r="M40" s="11" t="str">
        <f>IF(M74="MiPyME",IF(M41&gt;=$AY$40,$B$25,$B$26),IF(M41&gt;=$AZ$40,$B$25,$B$26))</f>
        <v>HÁBIL</v>
      </c>
      <c r="N40" s="197"/>
      <c r="O40" s="197"/>
      <c r="P40" s="11" t="str">
        <f>IF(P74="MiPyME",IF(P41&gt;=$AY$40,$B$25,$B$26),IF(P41&gt;=$AZ$40,$B$25,$B$26))</f>
        <v>HÁBIL</v>
      </c>
      <c r="Q40" s="194"/>
      <c r="R40" s="194"/>
      <c r="S40" s="11" t="str">
        <f>IF(S74="MiPyME",IF(S41&gt;=$AY$40,$B$25,$B$26),IF(S41&gt;=$AZ$40,$B$25,$B$26))</f>
        <v>HÁBIL</v>
      </c>
      <c r="T40" s="194"/>
      <c r="U40" s="194"/>
      <c r="V40" s="11" t="str">
        <f>IF(V74="MiPyME",IF(V41&gt;=$AY$40,$B$25,$B$26),IF(V41&gt;=$AZ$40,$B$25,$B$26))</f>
        <v>HÁBIL</v>
      </c>
      <c r="W40" s="207"/>
      <c r="X40" s="207"/>
      <c r="Y40" s="11" t="str">
        <f>IF(Y74="MiPyME",IF(Y41&gt;=$AY$40,$B$25,$B$26),IF(Y41&gt;=$AZ$40,$B$25,$B$26))</f>
        <v>HÁBIL</v>
      </c>
      <c r="Z40" s="207"/>
      <c r="AA40" s="207"/>
      <c r="AB40" s="11" t="str">
        <f>IF(AB74="MiPyME",IF(AB41&gt;=$AY$40,$B$25,$B$26),IF(AB41&gt;=$AZ$40,$B$25,$B$26))</f>
        <v>HÁBIL</v>
      </c>
      <c r="AC40" s="207"/>
      <c r="AD40" s="207"/>
      <c r="AE40" s="11" t="str">
        <f>IF(AE74="MiPyME",IF(AE41&gt;=$AY$40,$B$25,$B$26),IF(AE41&gt;=$AZ$40,$B$25,$B$26))</f>
        <v>HÁBIL</v>
      </c>
      <c r="AF40" s="207"/>
      <c r="AG40" s="207"/>
      <c r="AH40" s="11" t="str">
        <f>IF(AH74="MiPyME",IF(AH41&gt;=$AY$40,$B$25,$B$26),IF(AH41&gt;=$AZ$40,$B$25,$B$26))</f>
        <v>HÁBIL</v>
      </c>
      <c r="AI40" s="207"/>
      <c r="AJ40" s="207"/>
      <c r="AK40" s="11" t="str">
        <f>IF(AK74="MiPyME",IF(AK41&gt;=$AY$40,$B$25,$B$26),IF(AK41&gt;=$AZ$40,$B$25,$B$26))</f>
        <v>HÁBIL</v>
      </c>
      <c r="AL40" s="207"/>
      <c r="AM40" s="207"/>
      <c r="AN40" s="11" t="str">
        <f>IF(AN74="MiPyME",IF(AN41&gt;=$AY$40,$B$25,$B$26),IF(AN41&gt;=$AZ$40,$B$25,$B$26))</f>
        <v>HÁBIL</v>
      </c>
      <c r="AO40" s="11" t="str">
        <f>IF(AO74="MiPyME",IF(AO41&gt;=$AY$40,$B$25,$B$26),IF(AO41&gt;=$AZ$40,$B$25,$B$26))</f>
        <v>HÁBIL</v>
      </c>
      <c r="AP40" s="11" t="str">
        <f>IF(AP74="MiPyME",IF(AP41&gt;=$AY$40,$B$25,$B$26),IF(AP41&gt;=$AZ$40,$B$25,$B$26))</f>
        <v>HÁBIL</v>
      </c>
      <c r="AQ40" s="207"/>
      <c r="AR40" s="207"/>
      <c r="AS40" s="227" t="str">
        <f>IF(AS74="MiPyME",IF(AS41&gt;=$AY$40,$B$25,$B$26),IF(AS41&gt;=$AZ$40,$B$25,$B$26))</f>
        <v>HÁBIL</v>
      </c>
      <c r="AT40" s="11" t="str">
        <f>IF(AT74="MiPyME",IF(AT41&gt;=$AY$40,$B$25,$B$26),IF(AT41&gt;=$AZ$40,$B$25,$B$26))</f>
        <v>HÁBIL</v>
      </c>
      <c r="AU40" s="207"/>
      <c r="AV40" s="207"/>
      <c r="AW40" s="227" t="str">
        <f>IF(AW74="MiPyME",IF(AW41&gt;=$AY$40,$B$25,$B$26),IF(AW41&gt;=$AZ$40,$B$25,$B$26))</f>
        <v>HÁBIL</v>
      </c>
      <c r="AY40" s="158">
        <v>0.01</v>
      </c>
      <c r="AZ40" s="158">
        <v>0.02</v>
      </c>
    </row>
    <row r="41" spans="1:54" s="145" customFormat="1" ht="22.5" customHeight="1" x14ac:dyDescent="0.2">
      <c r="A41" s="166"/>
      <c r="B41" s="19" t="s">
        <v>21</v>
      </c>
      <c r="C41" s="78"/>
      <c r="D41" s="78"/>
      <c r="E41" s="16">
        <f>E19/E15</f>
        <v>0.17442694043625304</v>
      </c>
      <c r="F41" s="78"/>
      <c r="G41" s="78"/>
      <c r="H41" s="16">
        <f>H19/H15</f>
        <v>0.13956280556775885</v>
      </c>
      <c r="I41" s="16">
        <f>I19/I15</f>
        <v>0.15770508911480877</v>
      </c>
      <c r="J41" s="16">
        <f>J19/J15</f>
        <v>0.10263439933129026</v>
      </c>
      <c r="K41" s="196"/>
      <c r="L41" s="196"/>
      <c r="M41" s="16">
        <f>M19/M15</f>
        <v>0.17936157153563839</v>
      </c>
      <c r="N41" s="196"/>
      <c r="O41" s="196"/>
      <c r="P41" s="16">
        <f>P19/P15</f>
        <v>0.44867122185710018</v>
      </c>
      <c r="Q41" s="200"/>
      <c r="R41" s="200"/>
      <c r="S41" s="16">
        <f>S19/S15</f>
        <v>6.5140271783453885E-2</v>
      </c>
      <c r="T41" s="200"/>
      <c r="U41" s="200"/>
      <c r="V41" s="16">
        <f>V19/V15</f>
        <v>0.1591279253232479</v>
      </c>
      <c r="W41" s="213"/>
      <c r="X41" s="213"/>
      <c r="Y41" s="16">
        <f>Y19/Y15</f>
        <v>0.54353934117419433</v>
      </c>
      <c r="Z41" s="213"/>
      <c r="AA41" s="213"/>
      <c r="AB41" s="16">
        <f>AB19/AB15</f>
        <v>0.12909956834957112</v>
      </c>
      <c r="AC41" s="213"/>
      <c r="AD41" s="213"/>
      <c r="AE41" s="16">
        <f>AE19/AE15</f>
        <v>0.39135999140665839</v>
      </c>
      <c r="AF41" s="213"/>
      <c r="AG41" s="213"/>
      <c r="AH41" s="16">
        <f>AH19/AH15</f>
        <v>0.10216285692173438</v>
      </c>
      <c r="AI41" s="213"/>
      <c r="AJ41" s="213"/>
      <c r="AK41" s="16">
        <f>AK19/AK15</f>
        <v>0.21357605268113461</v>
      </c>
      <c r="AL41" s="213"/>
      <c r="AM41" s="213"/>
      <c r="AN41" s="16">
        <f>AN19/AN15</f>
        <v>0.1631018919223417</v>
      </c>
      <c r="AO41" s="16">
        <f>AO19/AO15</f>
        <v>4.3386095875970657E-2</v>
      </c>
      <c r="AP41" s="16">
        <f>AP19/AP15</f>
        <v>0.20135208161291276</v>
      </c>
      <c r="AQ41" s="213"/>
      <c r="AR41" s="213"/>
      <c r="AS41" s="233">
        <f>AS19/AS15</f>
        <v>0.76441083629893236</v>
      </c>
      <c r="AT41" s="16">
        <f>AT19/AT15</f>
        <v>7.3011655426102301E-2</v>
      </c>
      <c r="AU41" s="213"/>
      <c r="AV41" s="213"/>
      <c r="AW41" s="233">
        <f>AW19/AW15</f>
        <v>8.1064594397808276E-2</v>
      </c>
    </row>
    <row r="42" spans="1:54" s="145" customFormat="1" ht="25.9" customHeight="1" x14ac:dyDescent="0.2">
      <c r="A42" s="166"/>
      <c r="B42" s="20" t="s">
        <v>22</v>
      </c>
      <c r="C42" s="74"/>
      <c r="D42" s="79"/>
      <c r="E42" s="77" t="str">
        <f>+IF(COUNTIF(E28:E41,"NO HÁBIL")&gt;=1,"NO HABILITADO","HABILITADO")</f>
        <v>HABILITADO</v>
      </c>
      <c r="F42" s="74"/>
      <c r="G42" s="79"/>
      <c r="H42" s="77" t="str">
        <f>+IF(COUNTIF(H28:H41,"NO HÁBIL")&gt;=1,"NO HABILITADO","HABILITADO")</f>
        <v>HABILITADO</v>
      </c>
      <c r="I42" s="77" t="str">
        <f>+IF(COUNTIF(I28:I41,"NO HÁBIL")&gt;=1,"NO HABILITADO","HABILITADO")</f>
        <v>HABILITADO</v>
      </c>
      <c r="J42" s="77" t="str">
        <f>+IF(COUNTIF(J28:J41,"NO HÁBIL")&gt;=1,"NO HABILITADO","HABILITADO")</f>
        <v>HABILITADO</v>
      </c>
      <c r="K42" s="79"/>
      <c r="L42" s="79"/>
      <c r="M42" s="77" t="str">
        <f>+IF(COUNTIF(M28:M41,"NO HÁBIL")&gt;=1,"NO HABILITADO","HABILITADO")</f>
        <v>HABILITADO</v>
      </c>
      <c r="N42" s="79"/>
      <c r="O42" s="79"/>
      <c r="P42" s="77" t="str">
        <f>+IF(COUNTIF(P28:P41,"NO HÁBIL")&gt;=1,"NO HABILITADO","HABILITADO")</f>
        <v>HABILITADO</v>
      </c>
      <c r="Q42" s="79"/>
      <c r="R42" s="79"/>
      <c r="S42" s="17" t="str">
        <f>+IF(COUNTIF(S28:S41,"NO HÁBIL")&gt;=1,"NO HABILITADO","HABILITADO")</f>
        <v>HABILITADO</v>
      </c>
      <c r="T42" s="79"/>
      <c r="U42" s="79"/>
      <c r="V42" s="17" t="str">
        <f>+IF(COUNTIF(V28:V41,"NO HÁBIL")&gt;=1,"NO HABILITADO","HABILITADO")</f>
        <v>HABILITADO</v>
      </c>
      <c r="W42" s="74"/>
      <c r="X42" s="74"/>
      <c r="Y42" s="17" t="str">
        <f>+IF(COUNTIF(Y28:Y41,"NO HÁBIL")&gt;=1,"NO HABILITADO","HABILITADO")</f>
        <v>HABILITADO</v>
      </c>
      <c r="Z42" s="74"/>
      <c r="AA42" s="74"/>
      <c r="AB42" s="17" t="str">
        <f>+IF(COUNTIF(AB28:AB41,"NO HÁBIL")&gt;=1,"NO HABILITADO","HABILITADO")</f>
        <v>HABILITADO</v>
      </c>
      <c r="AC42" s="74"/>
      <c r="AD42" s="74"/>
      <c r="AE42" s="17" t="str">
        <f>+IF(COUNTIF(AE28:AE41,"NO HÁBIL")&gt;=1,"NO HABILITADO","HABILITADO")</f>
        <v>HABILITADO</v>
      </c>
      <c r="AF42" s="74"/>
      <c r="AG42" s="74"/>
      <c r="AH42" s="17" t="str">
        <f>+IF(COUNTIF(AH28:AH41,"NO HÁBIL")&gt;=1,"NO HABILITADO","HABILITADO")</f>
        <v>HABILITADO</v>
      </c>
      <c r="AI42" s="74"/>
      <c r="AJ42" s="74"/>
      <c r="AK42" s="17" t="str">
        <f>+IF(COUNTIF(AK28:AK41,"NO HÁBIL")&gt;=1,"NO HABILITADO","HABILITADO")</f>
        <v>HABILITADO</v>
      </c>
      <c r="AL42" s="74"/>
      <c r="AM42" s="74"/>
      <c r="AN42" s="17" t="str">
        <f>+IF(COUNTIF(AN28:AN41,"NO HÁBIL")&gt;=1,"NO HABILITADO","HABILITADO")</f>
        <v>HABILITADO</v>
      </c>
      <c r="AO42" s="77" t="str">
        <f>+IF(COUNTIF(AO28:AO41,"NO HÁBIL")&gt;=1,"NO HABILITADO","HABILITADO")</f>
        <v>HABILITADO</v>
      </c>
      <c r="AP42" s="77" t="str">
        <f>+IF(COUNTIF(AP28:AP41,"NO HÁBIL")&gt;=1,"NO HABILITADO","HABILITADO")</f>
        <v>HABILITADO</v>
      </c>
      <c r="AQ42" s="74"/>
      <c r="AR42" s="74"/>
      <c r="AS42" s="234" t="str">
        <f>+IF(COUNTIF(AS28:AS41,"NO HÁBIL")&gt;=1,"NO HABILITADO","HABILITADO")</f>
        <v>HABILITADO</v>
      </c>
      <c r="AT42" s="77" t="str">
        <f>+IF(COUNTIF(AT28:AT41,"NO HÁBIL")&gt;=1,"NO HABILITADO","HABILITADO")</f>
        <v>HABILITADO</v>
      </c>
      <c r="AU42" s="74"/>
      <c r="AV42" s="74"/>
      <c r="AW42" s="234" t="str">
        <f>+IF(COUNTIF(AW28:AW41,"NO HÁBIL")&gt;=1,"NO HABILITADO","HABILITADO")</f>
        <v>HABILITADO</v>
      </c>
    </row>
    <row r="43" spans="1:54" s="145" customFormat="1" ht="15.75" x14ac:dyDescent="0.25">
      <c r="A43" s="166"/>
      <c r="B43" s="235"/>
      <c r="C43" s="167"/>
      <c r="D43" s="167"/>
      <c r="E43" s="167"/>
      <c r="F43" s="167"/>
      <c r="G43" s="167"/>
      <c r="H43" s="167"/>
      <c r="I43" s="167"/>
      <c r="J43" s="167"/>
      <c r="K43" s="167"/>
      <c r="L43" s="167"/>
      <c r="M43" s="167"/>
      <c r="N43" s="167"/>
      <c r="O43" s="167"/>
      <c r="P43" s="167"/>
      <c r="Q43" s="167"/>
      <c r="R43" s="167"/>
      <c r="S43" s="167"/>
      <c r="T43" s="167"/>
      <c r="U43" s="167"/>
      <c r="V43" s="167"/>
      <c r="W43" s="167"/>
      <c r="X43" s="167"/>
      <c r="Y43" s="167"/>
      <c r="Z43" s="167"/>
      <c r="AA43" s="167"/>
      <c r="AB43" s="167"/>
      <c r="AC43" s="167"/>
      <c r="AD43" s="167"/>
      <c r="AE43" s="167"/>
      <c r="AF43" s="167"/>
      <c r="AG43" s="167"/>
      <c r="AH43" s="167"/>
      <c r="AI43" s="167"/>
      <c r="AJ43" s="167"/>
      <c r="AK43" s="167"/>
      <c r="AL43" s="167"/>
      <c r="AM43" s="167"/>
      <c r="AN43" s="167"/>
      <c r="AO43" s="167"/>
      <c r="AP43" s="167"/>
      <c r="AQ43" s="167"/>
      <c r="AR43" s="167"/>
      <c r="AS43" s="167"/>
      <c r="AT43" s="167"/>
      <c r="AU43" s="167"/>
      <c r="AV43" s="167"/>
      <c r="AW43" s="236"/>
      <c r="AZ43" s="140"/>
    </row>
    <row r="44" spans="1:54" s="145" customFormat="1" ht="21" customHeight="1" x14ac:dyDescent="0.25">
      <c r="A44" s="166"/>
      <c r="B44" s="319" t="s">
        <v>141</v>
      </c>
      <c r="C44" s="320"/>
      <c r="D44" s="320"/>
      <c r="E44" s="320"/>
      <c r="F44" s="320"/>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0"/>
      <c r="AE44" s="320"/>
      <c r="AF44" s="320"/>
      <c r="AG44" s="320"/>
      <c r="AH44" s="320"/>
      <c r="AI44" s="320"/>
      <c r="AJ44" s="320"/>
      <c r="AK44" s="320"/>
      <c r="AL44" s="320"/>
      <c r="AM44" s="320"/>
      <c r="AN44" s="320"/>
      <c r="AO44" s="320"/>
      <c r="AP44" s="320"/>
      <c r="AQ44" s="320"/>
      <c r="AR44" s="320"/>
      <c r="AS44" s="320"/>
      <c r="AT44" s="320"/>
      <c r="AU44" s="320"/>
      <c r="AV44" s="320"/>
      <c r="AW44" s="321"/>
      <c r="AZ44" s="140"/>
    </row>
    <row r="45" spans="1:54" s="145" customFormat="1" ht="21" customHeight="1" x14ac:dyDescent="0.25">
      <c r="A45" s="166"/>
      <c r="B45" s="322"/>
      <c r="C45" s="323"/>
      <c r="D45" s="323"/>
      <c r="E45" s="323"/>
      <c r="F45" s="323"/>
      <c r="G45" s="323"/>
      <c r="H45" s="323"/>
      <c r="I45" s="323"/>
      <c r="J45" s="323"/>
      <c r="K45" s="323"/>
      <c r="L45" s="323"/>
      <c r="M45" s="323"/>
      <c r="N45" s="323"/>
      <c r="O45" s="323"/>
      <c r="P45" s="323"/>
      <c r="Q45" s="323"/>
      <c r="R45" s="323"/>
      <c r="S45" s="323"/>
      <c r="T45" s="323"/>
      <c r="U45" s="323"/>
      <c r="V45" s="323"/>
      <c r="W45" s="323"/>
      <c r="X45" s="323"/>
      <c r="Y45" s="323"/>
      <c r="Z45" s="323"/>
      <c r="AA45" s="323"/>
      <c r="AB45" s="323"/>
      <c r="AC45" s="323"/>
      <c r="AD45" s="323"/>
      <c r="AE45" s="323"/>
      <c r="AF45" s="323"/>
      <c r="AG45" s="323"/>
      <c r="AH45" s="323"/>
      <c r="AI45" s="323"/>
      <c r="AJ45" s="323"/>
      <c r="AK45" s="323"/>
      <c r="AL45" s="323"/>
      <c r="AM45" s="323"/>
      <c r="AN45" s="323"/>
      <c r="AO45" s="323"/>
      <c r="AP45" s="323"/>
      <c r="AQ45" s="323"/>
      <c r="AR45" s="323"/>
      <c r="AS45" s="323"/>
      <c r="AT45" s="323"/>
      <c r="AU45" s="323"/>
      <c r="AV45" s="323"/>
      <c r="AW45" s="324"/>
      <c r="AZ45" s="140"/>
    </row>
    <row r="46" spans="1:54" s="145" customFormat="1" ht="18.75" customHeight="1" x14ac:dyDescent="0.25">
      <c r="A46" s="166"/>
      <c r="B46" s="237"/>
      <c r="C46" s="238"/>
      <c r="D46" s="238"/>
      <c r="E46" s="238"/>
      <c r="F46" s="238"/>
      <c r="G46" s="238"/>
      <c r="H46" s="238"/>
      <c r="I46" s="238"/>
      <c r="J46" s="238"/>
      <c r="K46" s="238"/>
      <c r="L46" s="238"/>
      <c r="M46" s="238"/>
      <c r="N46" s="238"/>
      <c r="O46" s="238"/>
      <c r="P46" s="238"/>
      <c r="Q46" s="238"/>
      <c r="R46" s="238"/>
      <c r="S46" s="238"/>
      <c r="T46" s="238"/>
      <c r="U46" s="238"/>
      <c r="V46" s="238"/>
      <c r="W46" s="238"/>
      <c r="X46" s="238"/>
      <c r="Y46" s="238"/>
      <c r="Z46" s="238"/>
      <c r="AA46" s="238"/>
      <c r="AB46" s="238"/>
      <c r="AC46" s="238"/>
      <c r="AD46" s="238"/>
      <c r="AE46" s="238"/>
      <c r="AF46" s="238"/>
      <c r="AG46" s="238"/>
      <c r="AH46" s="238"/>
      <c r="AI46" s="238"/>
      <c r="AJ46" s="238"/>
      <c r="AK46" s="238"/>
      <c r="AL46" s="238"/>
      <c r="AM46" s="238"/>
      <c r="AN46" s="238"/>
      <c r="AO46" s="238"/>
      <c r="AP46" s="238"/>
      <c r="AQ46" s="238"/>
      <c r="AR46" s="238"/>
      <c r="AS46" s="238"/>
      <c r="AT46" s="238"/>
      <c r="AU46" s="238"/>
      <c r="AV46" s="238"/>
      <c r="AW46" s="239"/>
      <c r="AZ46" s="140"/>
    </row>
    <row r="47" spans="1:54" s="145" customFormat="1" ht="15.75" x14ac:dyDescent="0.25">
      <c r="A47" s="166"/>
      <c r="B47" s="240" t="str">
        <f>B71</f>
        <v>Fecha de cierre del proceso:</v>
      </c>
      <c r="C47" s="238"/>
      <c r="D47" s="238"/>
      <c r="E47" s="238"/>
      <c r="F47" s="238"/>
      <c r="G47" s="238"/>
      <c r="H47" s="238"/>
      <c r="I47" s="238"/>
      <c r="J47" s="238"/>
      <c r="K47" s="238"/>
      <c r="L47" s="238"/>
      <c r="M47" s="238"/>
      <c r="N47" s="238"/>
      <c r="O47" s="238"/>
      <c r="P47" s="238"/>
      <c r="Q47" s="238"/>
      <c r="R47" s="238"/>
      <c r="S47" s="238"/>
      <c r="T47" s="238"/>
      <c r="U47" s="238"/>
      <c r="V47" s="238"/>
      <c r="W47" s="238"/>
      <c r="X47" s="238"/>
      <c r="Y47" s="238"/>
      <c r="Z47" s="238"/>
      <c r="AA47" s="238"/>
      <c r="AB47" s="238"/>
      <c r="AC47" s="238"/>
      <c r="AD47" s="238"/>
      <c r="AE47" s="238"/>
      <c r="AF47" s="238"/>
      <c r="AG47" s="238"/>
      <c r="AH47" s="238"/>
      <c r="AI47" s="238"/>
      <c r="AJ47" s="238"/>
      <c r="AK47" s="238"/>
      <c r="AL47" s="238"/>
      <c r="AM47" s="238"/>
      <c r="AN47" s="238"/>
      <c r="AO47" s="238"/>
      <c r="AP47" s="238"/>
      <c r="AQ47" s="238"/>
      <c r="AR47" s="238"/>
      <c r="AS47" s="238"/>
      <c r="AT47" s="238"/>
      <c r="AU47" s="238"/>
      <c r="AV47" s="238"/>
      <c r="AW47" s="239"/>
      <c r="AZ47" s="140"/>
    </row>
    <row r="48" spans="1:54" s="145" customFormat="1" ht="15.75" x14ac:dyDescent="0.25">
      <c r="A48" s="166"/>
      <c r="B48" s="241">
        <v>45642</v>
      </c>
      <c r="C48" s="238"/>
      <c r="D48" s="238"/>
      <c r="E48" s="238"/>
      <c r="F48" s="238"/>
      <c r="G48" s="238"/>
      <c r="H48" s="238"/>
      <c r="I48" s="238"/>
      <c r="J48" s="238"/>
      <c r="K48" s="238"/>
      <c r="L48" s="238"/>
      <c r="M48" s="238"/>
      <c r="N48" s="238"/>
      <c r="O48" s="238"/>
      <c r="P48" s="238"/>
      <c r="Q48" s="238"/>
      <c r="R48" s="238"/>
      <c r="S48" s="238"/>
      <c r="T48" s="238"/>
      <c r="U48" s="238"/>
      <c r="V48" s="238"/>
      <c r="W48" s="238"/>
      <c r="X48" s="238"/>
      <c r="Y48" s="238"/>
      <c r="Z48" s="238"/>
      <c r="AA48" s="238"/>
      <c r="AB48" s="238"/>
      <c r="AC48" s="238"/>
      <c r="AD48" s="238"/>
      <c r="AE48" s="238"/>
      <c r="AF48" s="238"/>
      <c r="AG48" s="238"/>
      <c r="AH48" s="238"/>
      <c r="AI48" s="238"/>
      <c r="AJ48" s="238"/>
      <c r="AK48" s="238"/>
      <c r="AL48" s="238"/>
      <c r="AM48" s="238"/>
      <c r="AN48" s="238"/>
      <c r="AO48" s="238"/>
      <c r="AP48" s="238"/>
      <c r="AQ48" s="238"/>
      <c r="AR48" s="238"/>
      <c r="AS48" s="238"/>
      <c r="AT48" s="238"/>
      <c r="AU48" s="238"/>
      <c r="AV48" s="238"/>
      <c r="AW48" s="239"/>
      <c r="AZ48" s="140"/>
    </row>
    <row r="49" spans="1:52" s="145" customFormat="1" ht="15.75" x14ac:dyDescent="0.25">
      <c r="A49" s="166"/>
      <c r="B49" s="242"/>
      <c r="AW49" s="243"/>
      <c r="AZ49" s="140"/>
    </row>
    <row r="50" spans="1:52" s="145" customFormat="1" ht="15.75" x14ac:dyDescent="0.25">
      <c r="A50" s="166"/>
      <c r="B50" s="244" t="s">
        <v>34</v>
      </c>
      <c r="C50" s="146"/>
      <c r="D50" s="146"/>
      <c r="E50" s="146"/>
      <c r="F50" s="146"/>
      <c r="G50" s="146"/>
      <c r="H50" s="146"/>
      <c r="I50" s="296"/>
      <c r="J50" s="296"/>
      <c r="K50" s="146"/>
      <c r="L50" s="146"/>
      <c r="M50" s="146"/>
      <c r="N50" s="296"/>
      <c r="O50" s="296"/>
      <c r="P50" s="296"/>
      <c r="Q50" s="146"/>
      <c r="R50" s="146"/>
      <c r="S50" s="146"/>
      <c r="T50" s="296"/>
      <c r="U50" s="296"/>
      <c r="V50" s="296"/>
      <c r="W50" s="146"/>
      <c r="X50" s="146"/>
      <c r="Y50" s="146"/>
      <c r="Z50" s="296"/>
      <c r="AA50" s="296"/>
      <c r="AB50" s="296"/>
      <c r="AC50" s="146"/>
      <c r="AD50" s="146"/>
      <c r="AE50" s="146"/>
      <c r="AF50" s="296"/>
      <c r="AG50" s="296"/>
      <c r="AH50" s="296"/>
      <c r="AI50" s="296"/>
      <c r="AJ50" s="296"/>
      <c r="AK50" s="296"/>
      <c r="AL50" s="296"/>
      <c r="AM50" s="296"/>
      <c r="AN50" s="296"/>
      <c r="AO50" s="296"/>
      <c r="AP50" s="296"/>
      <c r="AQ50" s="296"/>
      <c r="AR50" s="296"/>
      <c r="AS50" s="296"/>
      <c r="AT50" s="296"/>
      <c r="AU50" s="146"/>
      <c r="AV50" s="146"/>
      <c r="AW50" s="245"/>
      <c r="AZ50" s="140"/>
    </row>
    <row r="51" spans="1:52" s="145" customFormat="1" ht="15.75" x14ac:dyDescent="0.25">
      <c r="A51" s="171"/>
      <c r="B51" s="246">
        <v>45645</v>
      </c>
      <c r="C51" s="247"/>
      <c r="D51" s="315"/>
      <c r="E51" s="315"/>
      <c r="F51" s="146"/>
      <c r="G51" s="315" t="s">
        <v>142</v>
      </c>
      <c r="H51" s="315"/>
      <c r="I51" s="296"/>
      <c r="J51" s="296"/>
      <c r="K51" s="146"/>
      <c r="L51" s="146"/>
      <c r="M51" s="146"/>
      <c r="N51" s="296"/>
      <c r="O51" s="296"/>
      <c r="P51" s="296"/>
      <c r="Q51" s="146"/>
      <c r="R51" s="146"/>
      <c r="S51" s="247"/>
      <c r="T51" s="247"/>
      <c r="U51" s="247"/>
      <c r="V51" s="247"/>
      <c r="W51" s="247"/>
      <c r="X51" s="247"/>
      <c r="Y51" s="247"/>
      <c r="Z51" s="247"/>
      <c r="AA51" s="247"/>
      <c r="AB51" s="247"/>
      <c r="AC51" s="247"/>
      <c r="AD51" s="247"/>
      <c r="AE51" s="247"/>
      <c r="AF51" s="247"/>
      <c r="AG51" s="247"/>
      <c r="AH51" s="247"/>
      <c r="AI51" s="247"/>
      <c r="AJ51" s="247"/>
      <c r="AK51" s="247"/>
      <c r="AL51" s="247"/>
      <c r="AM51" s="247"/>
      <c r="AN51" s="247"/>
      <c r="AO51" s="247"/>
      <c r="AP51" s="247"/>
      <c r="AQ51" s="247"/>
      <c r="AR51" s="247"/>
      <c r="AS51" s="247"/>
      <c r="AT51" s="247"/>
      <c r="AU51" s="247"/>
      <c r="AV51" s="247"/>
      <c r="AW51" s="248"/>
      <c r="AZ51" s="140"/>
    </row>
    <row r="52" spans="1:52" s="145" customFormat="1" ht="15.75" x14ac:dyDescent="0.25">
      <c r="A52" s="171"/>
      <c r="B52" s="246"/>
      <c r="C52" s="247"/>
      <c r="D52" s="316"/>
      <c r="E52" s="316"/>
      <c r="F52" s="178"/>
      <c r="G52" s="316" t="s">
        <v>32</v>
      </c>
      <c r="H52" s="316"/>
      <c r="I52" s="297"/>
      <c r="J52" s="297"/>
      <c r="K52" s="178"/>
      <c r="L52" s="178"/>
      <c r="M52" s="178"/>
      <c r="N52" s="297"/>
      <c r="O52" s="297"/>
      <c r="P52" s="297"/>
      <c r="Q52" s="178"/>
      <c r="R52" s="178"/>
      <c r="S52" s="247"/>
      <c r="T52" s="247"/>
      <c r="U52" s="247"/>
      <c r="V52" s="247"/>
      <c r="W52" s="247"/>
      <c r="X52" s="247"/>
      <c r="Y52" s="247"/>
      <c r="Z52" s="247"/>
      <c r="AA52" s="247"/>
      <c r="AB52" s="247"/>
      <c r="AC52" s="247"/>
      <c r="AD52" s="247"/>
      <c r="AE52" s="247"/>
      <c r="AF52" s="247"/>
      <c r="AG52" s="247"/>
      <c r="AH52" s="247"/>
      <c r="AI52" s="247"/>
      <c r="AJ52" s="247"/>
      <c r="AK52" s="247"/>
      <c r="AL52" s="247"/>
      <c r="AM52" s="247"/>
      <c r="AN52" s="247"/>
      <c r="AO52" s="247"/>
      <c r="AP52" s="247"/>
      <c r="AQ52" s="247"/>
      <c r="AR52" s="247"/>
      <c r="AS52" s="247"/>
      <c r="AT52" s="247"/>
      <c r="AU52" s="247"/>
      <c r="AV52" s="247"/>
      <c r="AW52" s="248"/>
      <c r="AZ52" s="140"/>
    </row>
    <row r="53" spans="1:52" ht="15.75" x14ac:dyDescent="0.25">
      <c r="A53" s="172"/>
      <c r="B53" s="244" t="s">
        <v>35</v>
      </c>
      <c r="C53" s="249"/>
      <c r="D53" s="316"/>
      <c r="E53" s="316"/>
      <c r="F53" s="178"/>
      <c r="G53" s="316" t="s">
        <v>31</v>
      </c>
      <c r="H53" s="316"/>
      <c r="I53" s="297"/>
      <c r="J53" s="297"/>
      <c r="K53" s="178"/>
      <c r="L53" s="178"/>
      <c r="M53" s="178"/>
      <c r="N53" s="297"/>
      <c r="O53" s="297"/>
      <c r="P53" s="297"/>
      <c r="Q53" s="178"/>
      <c r="R53" s="178"/>
      <c r="S53" s="249"/>
      <c r="T53" s="249"/>
      <c r="U53" s="249"/>
      <c r="V53" s="249"/>
      <c r="W53" s="249"/>
      <c r="X53" s="249"/>
      <c r="Y53" s="249"/>
      <c r="Z53" s="249"/>
      <c r="AA53" s="249"/>
      <c r="AB53" s="249"/>
      <c r="AC53" s="249"/>
      <c r="AD53" s="249"/>
      <c r="AE53" s="249"/>
      <c r="AF53" s="249"/>
      <c r="AG53" s="249"/>
      <c r="AH53" s="249"/>
      <c r="AI53" s="249"/>
      <c r="AJ53" s="249"/>
      <c r="AK53" s="249"/>
      <c r="AL53" s="249"/>
      <c r="AM53" s="249"/>
      <c r="AN53" s="249"/>
      <c r="AO53" s="249"/>
      <c r="AP53" s="249"/>
      <c r="AQ53" s="249"/>
      <c r="AR53" s="249"/>
      <c r="AS53" s="249"/>
      <c r="AT53" s="249"/>
      <c r="AU53" s="249"/>
      <c r="AV53" s="249"/>
      <c r="AW53" s="250"/>
    </row>
    <row r="54" spans="1:52" ht="15.75" x14ac:dyDescent="0.25">
      <c r="A54" s="172"/>
      <c r="B54" s="246">
        <v>45645</v>
      </c>
      <c r="C54" s="249"/>
      <c r="D54" s="249"/>
      <c r="E54" s="249"/>
      <c r="F54" s="249"/>
      <c r="G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c r="AG54" s="249"/>
      <c r="AH54" s="249"/>
      <c r="AI54" s="249"/>
      <c r="AJ54" s="249"/>
      <c r="AK54" s="249"/>
      <c r="AL54" s="249"/>
      <c r="AM54" s="249"/>
      <c r="AN54" s="249"/>
      <c r="AO54" s="249"/>
      <c r="AP54" s="249"/>
      <c r="AQ54" s="249"/>
      <c r="AR54" s="249"/>
      <c r="AS54" s="249"/>
      <c r="AT54" s="249"/>
      <c r="AU54" s="249"/>
      <c r="AV54" s="249"/>
      <c r="AW54" s="250"/>
    </row>
    <row r="55" spans="1:52" ht="15.75" x14ac:dyDescent="0.25">
      <c r="A55" s="172"/>
      <c r="B55" s="246"/>
      <c r="C55" s="249"/>
      <c r="D55" s="249"/>
      <c r="E55" s="249"/>
      <c r="F55" s="249"/>
      <c r="G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c r="AG55" s="249"/>
      <c r="AH55" s="249"/>
      <c r="AI55" s="249"/>
      <c r="AJ55" s="249"/>
      <c r="AK55" s="249"/>
      <c r="AL55" s="249"/>
      <c r="AM55" s="249"/>
      <c r="AN55" s="249"/>
      <c r="AO55" s="249"/>
      <c r="AP55" s="249"/>
      <c r="AQ55" s="249"/>
      <c r="AR55" s="249"/>
      <c r="AS55" s="249"/>
      <c r="AT55" s="249"/>
      <c r="AU55" s="249"/>
      <c r="AV55" s="249"/>
      <c r="AW55" s="250"/>
    </row>
    <row r="56" spans="1:52" ht="15.6" customHeight="1" x14ac:dyDescent="0.25">
      <c r="A56" s="172"/>
      <c r="B56" s="304" t="s">
        <v>145</v>
      </c>
      <c r="C56" s="305"/>
      <c r="D56" s="305"/>
      <c r="E56" s="305"/>
      <c r="F56" s="305"/>
      <c r="G56" s="305"/>
      <c r="H56" s="305"/>
      <c r="I56" s="305"/>
      <c r="J56" s="305"/>
      <c r="K56" s="305"/>
      <c r="L56" s="305"/>
      <c r="M56" s="305"/>
      <c r="N56" s="305"/>
      <c r="O56" s="305"/>
      <c r="P56" s="305"/>
      <c r="Q56" s="305"/>
      <c r="R56" s="305"/>
      <c r="S56" s="305"/>
      <c r="T56" s="305"/>
      <c r="U56" s="305"/>
      <c r="V56" s="305"/>
      <c r="W56" s="305"/>
      <c r="X56" s="305"/>
      <c r="Y56" s="305"/>
      <c r="Z56" s="305"/>
      <c r="AA56" s="305"/>
      <c r="AB56" s="305"/>
      <c r="AC56" s="305"/>
      <c r="AD56" s="305"/>
      <c r="AE56" s="305"/>
      <c r="AF56" s="305"/>
      <c r="AG56" s="305"/>
      <c r="AH56" s="305"/>
      <c r="AI56" s="305"/>
      <c r="AJ56" s="305"/>
      <c r="AK56" s="305"/>
      <c r="AL56" s="305"/>
      <c r="AM56" s="305"/>
      <c r="AN56" s="305"/>
      <c r="AO56" s="305"/>
      <c r="AP56" s="305"/>
      <c r="AQ56" s="305"/>
      <c r="AR56" s="305"/>
      <c r="AS56" s="305"/>
      <c r="AT56" s="305"/>
      <c r="AU56" s="305"/>
      <c r="AV56" s="305"/>
      <c r="AW56" s="306"/>
    </row>
    <row r="57" spans="1:52" ht="18" customHeight="1" x14ac:dyDescent="0.25">
      <c r="A57" s="172"/>
      <c r="B57" s="307"/>
      <c r="C57" s="308"/>
      <c r="D57" s="308"/>
      <c r="E57" s="308"/>
      <c r="F57" s="308"/>
      <c r="G57" s="308"/>
      <c r="H57" s="308"/>
      <c r="I57" s="308"/>
      <c r="J57" s="308"/>
      <c r="K57" s="308"/>
      <c r="L57" s="308"/>
      <c r="M57" s="308"/>
      <c r="N57" s="308"/>
      <c r="O57" s="308"/>
      <c r="P57" s="308"/>
      <c r="Q57" s="308"/>
      <c r="R57" s="308"/>
      <c r="S57" s="308"/>
      <c r="T57" s="308"/>
      <c r="U57" s="308"/>
      <c r="V57" s="308"/>
      <c r="W57" s="308"/>
      <c r="X57" s="308"/>
      <c r="Y57" s="308"/>
      <c r="Z57" s="308"/>
      <c r="AA57" s="308"/>
      <c r="AB57" s="308"/>
      <c r="AC57" s="308"/>
      <c r="AD57" s="308"/>
      <c r="AE57" s="308"/>
      <c r="AF57" s="308"/>
      <c r="AG57" s="308"/>
      <c r="AH57" s="308"/>
      <c r="AI57" s="308"/>
      <c r="AJ57" s="308"/>
      <c r="AK57" s="308"/>
      <c r="AL57" s="308"/>
      <c r="AM57" s="308"/>
      <c r="AN57" s="308"/>
      <c r="AO57" s="308"/>
      <c r="AP57" s="308"/>
      <c r="AQ57" s="308"/>
      <c r="AR57" s="308"/>
      <c r="AS57" s="308"/>
      <c r="AT57" s="308"/>
      <c r="AU57" s="308"/>
      <c r="AV57" s="308"/>
      <c r="AW57" s="309"/>
    </row>
    <row r="58" spans="1:52" ht="15" customHeight="1" thickBot="1" x14ac:dyDescent="0.3">
      <c r="A58" s="173"/>
      <c r="B58" s="310"/>
      <c r="C58" s="311"/>
      <c r="D58" s="311"/>
      <c r="E58" s="311"/>
      <c r="F58" s="311"/>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1"/>
      <c r="AE58" s="311"/>
      <c r="AF58" s="311"/>
      <c r="AG58" s="311"/>
      <c r="AH58" s="311"/>
      <c r="AI58" s="311"/>
      <c r="AJ58" s="311"/>
      <c r="AK58" s="311"/>
      <c r="AL58" s="311"/>
      <c r="AM58" s="311"/>
      <c r="AN58" s="311"/>
      <c r="AO58" s="311"/>
      <c r="AP58" s="311"/>
      <c r="AQ58" s="311"/>
      <c r="AR58" s="311"/>
      <c r="AS58" s="311"/>
      <c r="AT58" s="311"/>
      <c r="AU58" s="311"/>
      <c r="AV58" s="311"/>
      <c r="AW58" s="312"/>
    </row>
    <row r="59" spans="1:52" x14ac:dyDescent="0.25">
      <c r="B59" s="141"/>
      <c r="AW59" s="251"/>
    </row>
    <row r="60" spans="1:52" x14ac:dyDescent="0.25">
      <c r="B60" s="252"/>
      <c r="C60" s="253"/>
      <c r="D60" s="253"/>
      <c r="E60" s="253"/>
      <c r="F60" s="253"/>
      <c r="G60" s="253"/>
      <c r="H60" s="253"/>
      <c r="I60" s="253"/>
      <c r="J60" s="253"/>
      <c r="K60" s="253"/>
      <c r="L60" s="253"/>
      <c r="M60" s="253"/>
      <c r="N60" s="253"/>
      <c r="O60" s="253"/>
      <c r="P60" s="253"/>
      <c r="Q60" s="253"/>
      <c r="R60" s="253"/>
      <c r="S60" s="253"/>
      <c r="T60" s="253"/>
      <c r="U60" s="253"/>
      <c r="V60" s="253"/>
      <c r="W60" s="253"/>
      <c r="X60" s="253"/>
      <c r="Y60" s="253"/>
      <c r="Z60" s="253"/>
      <c r="AA60" s="253"/>
      <c r="AB60" s="253"/>
      <c r="AC60" s="253"/>
      <c r="AD60" s="253"/>
      <c r="AE60" s="253"/>
      <c r="AF60" s="253"/>
      <c r="AG60" s="253"/>
      <c r="AH60" s="253"/>
      <c r="AI60" s="253"/>
      <c r="AJ60" s="253"/>
      <c r="AK60" s="253"/>
      <c r="AL60" s="253"/>
      <c r="AM60" s="253"/>
      <c r="AN60" s="253"/>
      <c r="AO60" s="253"/>
      <c r="AP60" s="253"/>
      <c r="AQ60" s="253"/>
      <c r="AR60" s="253"/>
      <c r="AS60" s="253"/>
      <c r="AT60" s="253"/>
      <c r="AU60" s="253"/>
      <c r="AV60" s="253"/>
      <c r="AW60" s="254"/>
    </row>
    <row r="61" spans="1:52" x14ac:dyDescent="0.25">
      <c r="B61" s="141"/>
      <c r="AW61" s="251"/>
    </row>
    <row r="62" spans="1:52" x14ac:dyDescent="0.25">
      <c r="B62" s="141"/>
      <c r="AW62" s="251"/>
    </row>
    <row r="63" spans="1:52" x14ac:dyDescent="0.25">
      <c r="B63" s="141"/>
      <c r="AW63" s="251"/>
    </row>
    <row r="64" spans="1:52" x14ac:dyDescent="0.25">
      <c r="B64" s="255" t="s">
        <v>25</v>
      </c>
      <c r="C64" s="147"/>
      <c r="D64" s="147"/>
      <c r="E64" s="147"/>
      <c r="F64" s="147"/>
      <c r="G64" s="147"/>
      <c r="H64" s="147"/>
      <c r="I64" s="147"/>
      <c r="J64" s="147"/>
      <c r="K64" s="147"/>
      <c r="L64" s="147"/>
      <c r="M64" s="147"/>
      <c r="N64" s="147"/>
      <c r="O64" s="147"/>
      <c r="P64" s="147"/>
      <c r="Q64" s="147"/>
      <c r="R64" s="147"/>
      <c r="S64" s="147"/>
      <c r="T64" s="147"/>
      <c r="U64" s="147"/>
      <c r="V64" s="147"/>
      <c r="W64" s="147"/>
      <c r="X64" s="147"/>
      <c r="Y64" s="147"/>
      <c r="Z64" s="147"/>
      <c r="AA64" s="147"/>
      <c r="AB64" s="147"/>
      <c r="AC64" s="147"/>
      <c r="AD64" s="147"/>
      <c r="AE64" s="147"/>
      <c r="AF64" s="147"/>
      <c r="AG64" s="147"/>
      <c r="AH64" s="147"/>
      <c r="AI64" s="147"/>
      <c r="AJ64" s="147"/>
      <c r="AK64" s="147"/>
      <c r="AL64" s="147"/>
      <c r="AM64" s="147"/>
      <c r="AN64" s="147"/>
      <c r="AO64" s="147"/>
      <c r="AP64" s="147"/>
      <c r="AQ64" s="147"/>
      <c r="AR64" s="147"/>
      <c r="AS64" s="147"/>
      <c r="AT64" s="147"/>
      <c r="AU64" s="147"/>
      <c r="AV64" s="147"/>
      <c r="AW64" s="256"/>
    </row>
    <row r="65" spans="2:49" x14ac:dyDescent="0.25">
      <c r="B65" s="141"/>
      <c r="AW65" s="251"/>
    </row>
    <row r="66" spans="2:49" x14ac:dyDescent="0.25">
      <c r="B66" s="141" t="s">
        <v>29</v>
      </c>
      <c r="C66" s="257">
        <f>$B$54</f>
        <v>45645</v>
      </c>
      <c r="D66" s="257">
        <f>$B$54</f>
        <v>45645</v>
      </c>
      <c r="E66" s="257"/>
      <c r="F66" s="257">
        <f>$B$54</f>
        <v>45645</v>
      </c>
      <c r="G66" s="257">
        <f>$B$54</f>
        <v>45645</v>
      </c>
      <c r="H66" s="257"/>
      <c r="I66" s="257">
        <f t="shared" ref="I66:J66" si="80">$B$54</f>
        <v>45645</v>
      </c>
      <c r="J66" s="257">
        <f t="shared" si="80"/>
        <v>45645</v>
      </c>
      <c r="K66" s="257">
        <f>$B$54</f>
        <v>45645</v>
      </c>
      <c r="L66" s="257">
        <f>$B$54</f>
        <v>45645</v>
      </c>
      <c r="M66" s="257"/>
      <c r="N66" s="257">
        <f>$B$54</f>
        <v>45645</v>
      </c>
      <c r="O66" s="257">
        <f>$B$54</f>
        <v>45645</v>
      </c>
      <c r="P66" s="257"/>
      <c r="Q66" s="257">
        <f t="shared" ref="Q66:U66" si="81">$B$54</f>
        <v>45645</v>
      </c>
      <c r="R66" s="257">
        <f t="shared" si="81"/>
        <v>45645</v>
      </c>
      <c r="S66" s="257"/>
      <c r="T66" s="257">
        <f t="shared" si="81"/>
        <v>45645</v>
      </c>
      <c r="U66" s="257">
        <f t="shared" si="81"/>
        <v>45645</v>
      </c>
      <c r="V66" s="257"/>
      <c r="W66" s="257">
        <f t="shared" ref="W66:AW66" si="82">$B$54</f>
        <v>45645</v>
      </c>
      <c r="X66" s="257">
        <f t="shared" si="82"/>
        <v>45645</v>
      </c>
      <c r="Y66" s="257">
        <f t="shared" si="82"/>
        <v>45645</v>
      </c>
      <c r="Z66" s="257">
        <f t="shared" si="82"/>
        <v>45645</v>
      </c>
      <c r="AA66" s="257">
        <f t="shared" si="82"/>
        <v>45645</v>
      </c>
      <c r="AB66" s="257">
        <f t="shared" si="82"/>
        <v>45645</v>
      </c>
      <c r="AC66" s="257">
        <f t="shared" si="82"/>
        <v>45645</v>
      </c>
      <c r="AD66" s="257">
        <f t="shared" si="82"/>
        <v>45645</v>
      </c>
      <c r="AE66" s="257">
        <f t="shared" si="82"/>
        <v>45645</v>
      </c>
      <c r="AF66" s="257">
        <f t="shared" si="82"/>
        <v>45645</v>
      </c>
      <c r="AG66" s="257">
        <f t="shared" si="82"/>
        <v>45645</v>
      </c>
      <c r="AH66" s="257">
        <f t="shared" si="82"/>
        <v>45645</v>
      </c>
      <c r="AI66" s="257">
        <f t="shared" si="82"/>
        <v>45645</v>
      </c>
      <c r="AJ66" s="257">
        <f t="shared" si="82"/>
        <v>45645</v>
      </c>
      <c r="AK66" s="257">
        <f t="shared" si="82"/>
        <v>45645</v>
      </c>
      <c r="AL66" s="257">
        <f t="shared" si="82"/>
        <v>45645</v>
      </c>
      <c r="AM66" s="257">
        <f t="shared" si="82"/>
        <v>45645</v>
      </c>
      <c r="AN66" s="257">
        <f t="shared" si="82"/>
        <v>45645</v>
      </c>
      <c r="AO66" s="257">
        <f t="shared" si="82"/>
        <v>45645</v>
      </c>
      <c r="AP66" s="257">
        <f t="shared" si="82"/>
        <v>45645</v>
      </c>
      <c r="AQ66" s="257">
        <f t="shared" si="82"/>
        <v>45645</v>
      </c>
      <c r="AR66" s="257">
        <f t="shared" si="82"/>
        <v>45645</v>
      </c>
      <c r="AS66" s="258">
        <f t="shared" si="82"/>
        <v>45645</v>
      </c>
      <c r="AT66" s="257">
        <f t="shared" si="82"/>
        <v>45645</v>
      </c>
      <c r="AU66" s="257">
        <f t="shared" si="82"/>
        <v>45645</v>
      </c>
      <c r="AV66" s="257">
        <f t="shared" si="82"/>
        <v>45645</v>
      </c>
      <c r="AW66" s="258">
        <f t="shared" si="82"/>
        <v>45645</v>
      </c>
    </row>
    <row r="67" spans="2:49" ht="15.75" x14ac:dyDescent="0.25">
      <c r="B67" s="259"/>
      <c r="C67" s="184" t="s">
        <v>60</v>
      </c>
      <c r="D67" s="184" t="s">
        <v>61</v>
      </c>
      <c r="E67" s="184">
        <f>E9</f>
        <v>1</v>
      </c>
      <c r="F67" s="184" t="s">
        <v>60</v>
      </c>
      <c r="G67" s="184" t="s">
        <v>61</v>
      </c>
      <c r="H67" s="184">
        <f>H9</f>
        <v>2</v>
      </c>
      <c r="I67" s="260">
        <f t="shared" ref="I67:J67" si="83">I9</f>
        <v>3</v>
      </c>
      <c r="J67" s="260">
        <f t="shared" si="83"/>
        <v>4</v>
      </c>
      <c r="K67" s="184" t="s">
        <v>60</v>
      </c>
      <c r="L67" s="184" t="s">
        <v>61</v>
      </c>
      <c r="M67" s="184">
        <v>5</v>
      </c>
      <c r="N67" s="184" t="s">
        <v>60</v>
      </c>
      <c r="O67" s="184" t="s">
        <v>61</v>
      </c>
      <c r="P67" s="184">
        <v>6</v>
      </c>
      <c r="Q67" s="260" t="str">
        <f t="shared" ref="Q67:AW67" si="84">Q9</f>
        <v>A</v>
      </c>
      <c r="R67" s="260" t="str">
        <f t="shared" si="84"/>
        <v>B</v>
      </c>
      <c r="S67" s="260">
        <f t="shared" si="84"/>
        <v>7</v>
      </c>
      <c r="T67" s="260" t="str">
        <f t="shared" ref="T67:V67" si="85">T9</f>
        <v>A</v>
      </c>
      <c r="U67" s="260" t="str">
        <f t="shared" si="85"/>
        <v>B</v>
      </c>
      <c r="V67" s="260">
        <f t="shared" si="85"/>
        <v>8</v>
      </c>
      <c r="W67" s="260" t="str">
        <f t="shared" si="84"/>
        <v>A</v>
      </c>
      <c r="X67" s="260" t="str">
        <f t="shared" si="84"/>
        <v>B</v>
      </c>
      <c r="Y67" s="260">
        <f t="shared" si="84"/>
        <v>9</v>
      </c>
      <c r="Z67" s="260" t="str">
        <f t="shared" ref="Z67:AB67" si="86">Z9</f>
        <v>A</v>
      </c>
      <c r="AA67" s="260" t="str">
        <f t="shared" si="86"/>
        <v>B</v>
      </c>
      <c r="AB67" s="260">
        <f t="shared" si="86"/>
        <v>10</v>
      </c>
      <c r="AC67" s="260" t="str">
        <f t="shared" si="84"/>
        <v>A</v>
      </c>
      <c r="AD67" s="260" t="str">
        <f t="shared" si="84"/>
        <v>B</v>
      </c>
      <c r="AE67" s="260">
        <f t="shared" si="84"/>
        <v>11</v>
      </c>
      <c r="AF67" s="260" t="str">
        <f t="shared" ref="AF67:AH67" si="87">AF9</f>
        <v>A</v>
      </c>
      <c r="AG67" s="260" t="str">
        <f t="shared" si="87"/>
        <v>B</v>
      </c>
      <c r="AH67" s="260">
        <f t="shared" si="87"/>
        <v>12</v>
      </c>
      <c r="AI67" s="260" t="str">
        <f t="shared" ref="AI67:AK67" si="88">AI9</f>
        <v>A</v>
      </c>
      <c r="AJ67" s="260" t="str">
        <f t="shared" si="88"/>
        <v>B</v>
      </c>
      <c r="AK67" s="260">
        <f t="shared" si="88"/>
        <v>13</v>
      </c>
      <c r="AL67" s="260" t="str">
        <f t="shared" ref="AL67:AO67" si="89">AL9</f>
        <v>A</v>
      </c>
      <c r="AM67" s="260" t="str">
        <f t="shared" si="89"/>
        <v>B</v>
      </c>
      <c r="AN67" s="260">
        <f t="shared" si="89"/>
        <v>14</v>
      </c>
      <c r="AO67" s="260">
        <f t="shared" si="89"/>
        <v>15</v>
      </c>
      <c r="AP67" s="260">
        <f t="shared" ref="AP67:AS67" si="90">AP9</f>
        <v>16</v>
      </c>
      <c r="AQ67" s="260" t="str">
        <f t="shared" si="90"/>
        <v>A</v>
      </c>
      <c r="AR67" s="260" t="str">
        <f t="shared" si="90"/>
        <v>B</v>
      </c>
      <c r="AS67" s="260">
        <f t="shared" si="90"/>
        <v>17</v>
      </c>
      <c r="AT67" s="260">
        <f t="shared" ref="AT67" si="91">AT9</f>
        <v>18</v>
      </c>
      <c r="AU67" s="260" t="str">
        <f t="shared" si="84"/>
        <v>A</v>
      </c>
      <c r="AV67" s="260" t="str">
        <f t="shared" si="84"/>
        <v>B</v>
      </c>
      <c r="AW67" s="261">
        <f t="shared" si="84"/>
        <v>19</v>
      </c>
    </row>
    <row r="68" spans="2:49" x14ac:dyDescent="0.25">
      <c r="B68" s="262" t="s">
        <v>26</v>
      </c>
      <c r="C68" s="148">
        <v>45636</v>
      </c>
      <c r="D68" s="148">
        <v>45631</v>
      </c>
      <c r="E68" s="148"/>
      <c r="F68" s="148">
        <v>45635</v>
      </c>
      <c r="G68" s="148">
        <v>45634</v>
      </c>
      <c r="H68" s="148"/>
      <c r="I68" s="148">
        <v>45628</v>
      </c>
      <c r="J68" s="148">
        <v>45617</v>
      </c>
      <c r="K68" s="148">
        <v>45617</v>
      </c>
      <c r="L68" s="148">
        <v>45617</v>
      </c>
      <c r="M68" s="148"/>
      <c r="N68" s="148">
        <v>45635</v>
      </c>
      <c r="O68" s="148">
        <v>45628</v>
      </c>
      <c r="P68" s="148"/>
      <c r="Q68" s="148">
        <v>45618</v>
      </c>
      <c r="R68" s="148">
        <v>45639</v>
      </c>
      <c r="S68" s="148"/>
      <c r="T68" s="148">
        <v>45639</v>
      </c>
      <c r="U68" s="148">
        <v>45553</v>
      </c>
      <c r="V68" s="148"/>
      <c r="W68" s="148">
        <v>45618</v>
      </c>
      <c r="X68" s="148">
        <v>45641</v>
      </c>
      <c r="Y68" s="148"/>
      <c r="Z68" s="148">
        <v>45629</v>
      </c>
      <c r="AA68" s="148">
        <v>45629</v>
      </c>
      <c r="AB68" s="148"/>
      <c r="AC68" s="148">
        <v>45616</v>
      </c>
      <c r="AD68" s="148">
        <v>45616</v>
      </c>
      <c r="AE68" s="148"/>
      <c r="AF68" s="148">
        <v>45629</v>
      </c>
      <c r="AG68" s="148">
        <v>45631</v>
      </c>
      <c r="AH68" s="148"/>
      <c r="AI68" s="148">
        <v>45628</v>
      </c>
      <c r="AJ68" s="148">
        <v>45642</v>
      </c>
      <c r="AK68" s="148"/>
      <c r="AL68" s="148">
        <v>45614</v>
      </c>
      <c r="AM68" s="148">
        <v>45637</v>
      </c>
      <c r="AN68" s="148"/>
      <c r="AO68" s="148">
        <v>45638</v>
      </c>
      <c r="AP68" s="148">
        <v>45625</v>
      </c>
      <c r="AQ68" s="148">
        <v>45628</v>
      </c>
      <c r="AR68" s="148">
        <v>45629</v>
      </c>
      <c r="AS68" s="263"/>
      <c r="AT68" s="148">
        <v>45627</v>
      </c>
      <c r="AU68" s="148">
        <v>45636</v>
      </c>
      <c r="AV68" s="148">
        <v>45636</v>
      </c>
      <c r="AW68" s="263"/>
    </row>
    <row r="69" spans="2:49" x14ac:dyDescent="0.25">
      <c r="B69" s="262" t="s">
        <v>27</v>
      </c>
      <c r="C69" s="148">
        <v>45407</v>
      </c>
      <c r="D69" s="148">
        <v>45436</v>
      </c>
      <c r="E69" s="148"/>
      <c r="F69" s="148">
        <v>45373</v>
      </c>
      <c r="G69" s="148">
        <v>45419</v>
      </c>
      <c r="H69" s="148"/>
      <c r="I69" s="148">
        <v>45414</v>
      </c>
      <c r="J69" s="148">
        <v>45391</v>
      </c>
      <c r="K69" s="148">
        <v>45391</v>
      </c>
      <c r="L69" s="148">
        <v>45371</v>
      </c>
      <c r="M69" s="148"/>
      <c r="N69" s="148">
        <v>45412</v>
      </c>
      <c r="O69" s="148">
        <v>45316</v>
      </c>
      <c r="P69" s="148"/>
      <c r="Q69" s="148">
        <v>45420</v>
      </c>
      <c r="R69" s="148">
        <v>45407</v>
      </c>
      <c r="S69" s="148"/>
      <c r="T69" s="148">
        <v>45426</v>
      </c>
      <c r="U69" s="148">
        <v>45418</v>
      </c>
      <c r="V69" s="148"/>
      <c r="W69" s="148">
        <v>45415</v>
      </c>
      <c r="X69" s="148">
        <v>45405</v>
      </c>
      <c r="Y69" s="148"/>
      <c r="Z69" s="148">
        <v>45387</v>
      </c>
      <c r="AA69" s="148">
        <v>45390</v>
      </c>
      <c r="AB69" s="148"/>
      <c r="AC69" s="148">
        <v>45372</v>
      </c>
      <c r="AD69" s="148">
        <v>45373</v>
      </c>
      <c r="AE69" s="148"/>
      <c r="AF69" s="148">
        <v>45408</v>
      </c>
      <c r="AG69" s="148">
        <v>45419</v>
      </c>
      <c r="AH69" s="148"/>
      <c r="AI69" s="148">
        <v>45411</v>
      </c>
      <c r="AJ69" s="148">
        <v>45408</v>
      </c>
      <c r="AK69" s="148"/>
      <c r="AL69" s="148">
        <v>45386</v>
      </c>
      <c r="AM69" s="148">
        <v>45404</v>
      </c>
      <c r="AN69" s="148"/>
      <c r="AO69" s="148">
        <v>45387</v>
      </c>
      <c r="AP69" s="148">
        <v>45418</v>
      </c>
      <c r="AQ69" s="148">
        <v>45580</v>
      </c>
      <c r="AR69" s="148">
        <v>45405</v>
      </c>
      <c r="AS69" s="263"/>
      <c r="AT69" s="148">
        <v>45405</v>
      </c>
      <c r="AU69" s="148">
        <v>45418</v>
      </c>
      <c r="AV69" s="148">
        <v>45408</v>
      </c>
      <c r="AW69" s="263"/>
    </row>
    <row r="70" spans="2:49" x14ac:dyDescent="0.25">
      <c r="B70" s="141"/>
      <c r="AS70" s="251"/>
      <c r="AW70" s="251"/>
    </row>
    <row r="71" spans="2:49" x14ac:dyDescent="0.25">
      <c r="B71" s="141" t="s">
        <v>28</v>
      </c>
      <c r="C71" s="257">
        <f t="shared" ref="C71:AW71" si="92">+$B$48</f>
        <v>45642</v>
      </c>
      <c r="D71" s="257">
        <f t="shared" si="92"/>
        <v>45642</v>
      </c>
      <c r="E71" s="257">
        <f t="shared" si="92"/>
        <v>45642</v>
      </c>
      <c r="F71" s="257">
        <f t="shared" si="92"/>
        <v>45642</v>
      </c>
      <c r="G71" s="257">
        <f t="shared" si="92"/>
        <v>45642</v>
      </c>
      <c r="H71" s="257"/>
      <c r="I71" s="257">
        <f t="shared" si="92"/>
        <v>45642</v>
      </c>
      <c r="J71" s="257">
        <f t="shared" si="92"/>
        <v>45642</v>
      </c>
      <c r="K71" s="257">
        <f t="shared" si="92"/>
        <v>45642</v>
      </c>
      <c r="L71" s="257">
        <f t="shared" si="92"/>
        <v>45642</v>
      </c>
      <c r="M71" s="257"/>
      <c r="N71" s="257">
        <f t="shared" si="92"/>
        <v>45642</v>
      </c>
      <c r="O71" s="257">
        <f t="shared" si="92"/>
        <v>45642</v>
      </c>
      <c r="P71" s="257"/>
      <c r="Q71" s="257">
        <f t="shared" si="92"/>
        <v>45642</v>
      </c>
      <c r="R71" s="257">
        <f>Q71</f>
        <v>45642</v>
      </c>
      <c r="S71" s="257"/>
      <c r="T71" s="257">
        <f t="shared" si="92"/>
        <v>45642</v>
      </c>
      <c r="U71" s="257">
        <f>T71</f>
        <v>45642</v>
      </c>
      <c r="V71" s="257"/>
      <c r="W71" s="257">
        <f>U71</f>
        <v>45642</v>
      </c>
      <c r="X71" s="257">
        <f>W71</f>
        <v>45642</v>
      </c>
      <c r="Y71" s="257">
        <f t="shared" si="92"/>
        <v>45642</v>
      </c>
      <c r="Z71" s="257">
        <f>X71</f>
        <v>45642</v>
      </c>
      <c r="AA71" s="257">
        <f>Z71</f>
        <v>45642</v>
      </c>
      <c r="AB71" s="257">
        <f t="shared" si="92"/>
        <v>45642</v>
      </c>
      <c r="AC71" s="257">
        <f t="shared" si="92"/>
        <v>45642</v>
      </c>
      <c r="AD71" s="257">
        <f t="shared" si="92"/>
        <v>45642</v>
      </c>
      <c r="AE71" s="257">
        <f t="shared" si="92"/>
        <v>45642</v>
      </c>
      <c r="AF71" s="257">
        <f t="shared" si="92"/>
        <v>45642</v>
      </c>
      <c r="AG71" s="257">
        <f t="shared" si="92"/>
        <v>45642</v>
      </c>
      <c r="AH71" s="257">
        <f t="shared" si="92"/>
        <v>45642</v>
      </c>
      <c r="AI71" s="257">
        <f t="shared" si="92"/>
        <v>45642</v>
      </c>
      <c r="AJ71" s="257">
        <f t="shared" si="92"/>
        <v>45642</v>
      </c>
      <c r="AK71" s="257">
        <f t="shared" si="92"/>
        <v>45642</v>
      </c>
      <c r="AL71" s="257">
        <f t="shared" si="92"/>
        <v>45642</v>
      </c>
      <c r="AM71" s="257">
        <f t="shared" si="92"/>
        <v>45642</v>
      </c>
      <c r="AN71" s="257">
        <f t="shared" si="92"/>
        <v>45642</v>
      </c>
      <c r="AO71" s="257">
        <f t="shared" si="92"/>
        <v>45642</v>
      </c>
      <c r="AP71" s="257">
        <f t="shared" si="92"/>
        <v>45642</v>
      </c>
      <c r="AQ71" s="257">
        <f>AA71</f>
        <v>45642</v>
      </c>
      <c r="AR71" s="257">
        <f>AQ71</f>
        <v>45642</v>
      </c>
      <c r="AS71" s="258">
        <f t="shared" si="92"/>
        <v>45642</v>
      </c>
      <c r="AT71" s="257">
        <f t="shared" si="92"/>
        <v>45642</v>
      </c>
      <c r="AU71" s="257">
        <f>AD71</f>
        <v>45642</v>
      </c>
      <c r="AV71" s="257">
        <f>AU71</f>
        <v>45642</v>
      </c>
      <c r="AW71" s="258">
        <f t="shared" si="92"/>
        <v>45642</v>
      </c>
    </row>
    <row r="72" spans="2:49" x14ac:dyDescent="0.25">
      <c r="B72" s="262" t="s">
        <v>30</v>
      </c>
      <c r="C72" s="264">
        <f>C71-C68</f>
        <v>6</v>
      </c>
      <c r="D72" s="264">
        <f>D71-D68</f>
        <v>11</v>
      </c>
      <c r="E72" s="264"/>
      <c r="F72" s="264">
        <f>F71-F68</f>
        <v>7</v>
      </c>
      <c r="G72" s="264">
        <f>G71-G68</f>
        <v>8</v>
      </c>
      <c r="H72" s="264"/>
      <c r="I72" s="264">
        <f>I71-I68</f>
        <v>14</v>
      </c>
      <c r="J72" s="264">
        <f>J71-J68</f>
        <v>25</v>
      </c>
      <c r="K72" s="264">
        <f>K71-K68</f>
        <v>25</v>
      </c>
      <c r="L72" s="264">
        <f>L71-L68</f>
        <v>25</v>
      </c>
      <c r="M72" s="264"/>
      <c r="N72" s="264">
        <f>N71-N68</f>
        <v>7</v>
      </c>
      <c r="O72" s="264">
        <f>O71-O68</f>
        <v>14</v>
      </c>
      <c r="P72" s="264"/>
      <c r="Q72" s="264">
        <f t="shared" ref="Q72:R72" si="93">Q71-Q68</f>
        <v>24</v>
      </c>
      <c r="R72" s="264">
        <f t="shared" si="93"/>
        <v>3</v>
      </c>
      <c r="S72" s="264"/>
      <c r="T72" s="264">
        <f t="shared" ref="T72:U72" si="94">T71-T68</f>
        <v>3</v>
      </c>
      <c r="U72" s="264">
        <f t="shared" si="94"/>
        <v>89</v>
      </c>
      <c r="V72" s="264"/>
      <c r="W72" s="264">
        <f t="shared" ref="W72:X72" si="95">W71-W68</f>
        <v>24</v>
      </c>
      <c r="X72" s="264">
        <f t="shared" si="95"/>
        <v>1</v>
      </c>
      <c r="Y72" s="264"/>
      <c r="Z72" s="264">
        <f t="shared" ref="Z72:AA72" si="96">Z71-Z68</f>
        <v>13</v>
      </c>
      <c r="AA72" s="264">
        <f t="shared" si="96"/>
        <v>13</v>
      </c>
      <c r="AB72" s="264"/>
      <c r="AC72" s="264">
        <f>AC71-AC68</f>
        <v>26</v>
      </c>
      <c r="AD72" s="264">
        <f>AD71-AD68</f>
        <v>26</v>
      </c>
      <c r="AE72" s="264"/>
      <c r="AF72" s="264">
        <f>AF71-AF68</f>
        <v>13</v>
      </c>
      <c r="AG72" s="264">
        <f>AG71-AG68</f>
        <v>11</v>
      </c>
      <c r="AH72" s="264"/>
      <c r="AI72" s="264">
        <f>AI71-AI68</f>
        <v>14</v>
      </c>
      <c r="AJ72" s="264">
        <f>AJ71-AJ68</f>
        <v>0</v>
      </c>
      <c r="AK72" s="264"/>
      <c r="AL72" s="264">
        <f>AL71-AL68</f>
        <v>28</v>
      </c>
      <c r="AM72" s="264">
        <f>AM71-AM68</f>
        <v>5</v>
      </c>
      <c r="AN72" s="264"/>
      <c r="AO72" s="264">
        <f>AO71-AO68</f>
        <v>4</v>
      </c>
      <c r="AP72" s="264">
        <f>AP71-AP68</f>
        <v>17</v>
      </c>
      <c r="AQ72" s="264">
        <f t="shared" ref="AQ72:AR72" si="97">AQ71-AQ68</f>
        <v>14</v>
      </c>
      <c r="AR72" s="264">
        <f t="shared" si="97"/>
        <v>13</v>
      </c>
      <c r="AS72" s="265"/>
      <c r="AT72" s="264">
        <f>AT71-AT68</f>
        <v>15</v>
      </c>
      <c r="AU72" s="264">
        <f t="shared" ref="AU72:AV72" si="98">AU71-AU68</f>
        <v>6</v>
      </c>
      <c r="AV72" s="264">
        <f t="shared" si="98"/>
        <v>6</v>
      </c>
      <c r="AW72" s="265"/>
    </row>
    <row r="73" spans="2:49" x14ac:dyDescent="0.25">
      <c r="B73" s="266">
        <v>60</v>
      </c>
      <c r="C73" s="149"/>
      <c r="D73" s="149"/>
      <c r="E73" s="149"/>
      <c r="F73" s="149"/>
      <c r="G73" s="149"/>
      <c r="H73" s="149"/>
      <c r="I73" s="149"/>
      <c r="J73" s="149"/>
      <c r="K73" s="149"/>
      <c r="L73" s="149"/>
      <c r="M73" s="149"/>
      <c r="N73" s="149"/>
      <c r="O73" s="149"/>
      <c r="P73" s="149"/>
      <c r="Q73" s="149"/>
      <c r="R73" s="149"/>
      <c r="S73" s="149"/>
      <c r="T73" s="149"/>
      <c r="U73" s="149"/>
      <c r="V73" s="149"/>
      <c r="W73" s="149"/>
      <c r="X73" s="149"/>
      <c r="Y73" s="149"/>
      <c r="Z73" s="149"/>
      <c r="AA73" s="149"/>
      <c r="AB73" s="149"/>
      <c r="AC73" s="149"/>
      <c r="AD73" s="149"/>
      <c r="AE73" s="149"/>
      <c r="AF73" s="149"/>
      <c r="AG73" s="149"/>
      <c r="AH73" s="149"/>
      <c r="AI73" s="149"/>
      <c r="AJ73" s="149"/>
      <c r="AK73" s="149"/>
      <c r="AL73" s="149"/>
      <c r="AM73" s="149"/>
      <c r="AN73" s="149"/>
      <c r="AO73" s="149"/>
      <c r="AP73" s="149"/>
      <c r="AQ73" s="149"/>
      <c r="AR73" s="149"/>
      <c r="AS73" s="267"/>
      <c r="AT73" s="149"/>
      <c r="AU73" s="149"/>
      <c r="AV73" s="149"/>
      <c r="AW73" s="267"/>
    </row>
    <row r="74" spans="2:49" x14ac:dyDescent="0.25">
      <c r="B74" s="268" t="s">
        <v>56</v>
      </c>
      <c r="C74" s="150" t="s">
        <v>55</v>
      </c>
      <c r="D74" s="150" t="s">
        <v>55</v>
      </c>
      <c r="E74" s="150" t="s">
        <v>55</v>
      </c>
      <c r="F74" s="150" t="s">
        <v>55</v>
      </c>
      <c r="G74" s="150" t="s">
        <v>55</v>
      </c>
      <c r="H74" s="150" t="s">
        <v>55</v>
      </c>
      <c r="I74" s="269" t="s">
        <v>55</v>
      </c>
      <c r="J74" s="269" t="s">
        <v>55</v>
      </c>
      <c r="K74" s="150" t="s">
        <v>55</v>
      </c>
      <c r="L74" s="150" t="s">
        <v>55</v>
      </c>
      <c r="M74" s="150"/>
      <c r="N74" s="150" t="s">
        <v>55</v>
      </c>
      <c r="O74" s="150" t="s">
        <v>55</v>
      </c>
      <c r="P74" s="150"/>
      <c r="Q74" s="269" t="s">
        <v>55</v>
      </c>
      <c r="R74" s="269" t="s">
        <v>55</v>
      </c>
      <c r="S74" s="269" t="s">
        <v>55</v>
      </c>
      <c r="T74" s="269" t="s">
        <v>55</v>
      </c>
      <c r="U74" s="269" t="s">
        <v>55</v>
      </c>
      <c r="V74" s="269" t="s">
        <v>55</v>
      </c>
      <c r="W74" s="269" t="s">
        <v>55</v>
      </c>
      <c r="X74" s="269" t="s">
        <v>55</v>
      </c>
      <c r="Y74" s="150" t="s">
        <v>55</v>
      </c>
      <c r="Z74" s="269" t="s">
        <v>55</v>
      </c>
      <c r="AA74" s="269" t="s">
        <v>55</v>
      </c>
      <c r="AB74" s="150" t="s">
        <v>55</v>
      </c>
      <c r="AC74" s="150" t="s">
        <v>55</v>
      </c>
      <c r="AD74" s="150" t="s">
        <v>55</v>
      </c>
      <c r="AE74" s="150"/>
      <c r="AF74" s="150" t="s">
        <v>55</v>
      </c>
      <c r="AG74" s="150" t="s">
        <v>55</v>
      </c>
      <c r="AH74" s="150"/>
      <c r="AI74" s="150" t="s">
        <v>55</v>
      </c>
      <c r="AJ74" s="150" t="s">
        <v>55</v>
      </c>
      <c r="AK74" s="150"/>
      <c r="AL74" s="150" t="s">
        <v>55</v>
      </c>
      <c r="AM74" s="150" t="s">
        <v>55</v>
      </c>
      <c r="AN74" s="150"/>
      <c r="AO74" s="269" t="s">
        <v>55</v>
      </c>
      <c r="AP74" s="269" t="s">
        <v>55</v>
      </c>
      <c r="AQ74" s="269" t="s">
        <v>55</v>
      </c>
      <c r="AR74" s="150" t="s">
        <v>55</v>
      </c>
      <c r="AS74" s="270" t="s">
        <v>55</v>
      </c>
      <c r="AT74" s="269" t="s">
        <v>55</v>
      </c>
      <c r="AU74" s="269" t="s">
        <v>55</v>
      </c>
      <c r="AV74" s="150" t="s">
        <v>55</v>
      </c>
      <c r="AW74" s="270" t="s">
        <v>55</v>
      </c>
    </row>
    <row r="75" spans="2:49" x14ac:dyDescent="0.25">
      <c r="B75" s="268"/>
      <c r="C75" s="150"/>
      <c r="D75" s="150"/>
      <c r="E75" s="150"/>
      <c r="F75" s="150"/>
      <c r="G75" s="150"/>
      <c r="H75" s="150"/>
      <c r="I75" s="269"/>
      <c r="J75" s="269"/>
      <c r="K75" s="150"/>
      <c r="L75" s="150"/>
      <c r="M75" s="150"/>
      <c r="N75" s="150"/>
      <c r="O75" s="150"/>
      <c r="P75" s="150"/>
      <c r="Q75" s="269"/>
      <c r="R75" s="269"/>
      <c r="S75" s="269"/>
      <c r="T75" s="269"/>
      <c r="U75" s="269"/>
      <c r="V75" s="269"/>
      <c r="W75" s="269"/>
      <c r="X75" s="269"/>
      <c r="Y75" s="150"/>
      <c r="Z75" s="269"/>
      <c r="AA75" s="269"/>
      <c r="AB75" s="150"/>
      <c r="AC75" s="150"/>
      <c r="AD75" s="150"/>
      <c r="AE75" s="150"/>
      <c r="AF75" s="150"/>
      <c r="AG75" s="150"/>
      <c r="AH75" s="150"/>
      <c r="AI75" s="150"/>
      <c r="AJ75" s="150"/>
      <c r="AK75" s="150"/>
      <c r="AL75" s="150"/>
      <c r="AM75" s="150"/>
      <c r="AN75" s="150"/>
      <c r="AO75" s="269"/>
      <c r="AP75" s="269"/>
      <c r="AQ75" s="150"/>
      <c r="AR75" s="150"/>
      <c r="AS75" s="270"/>
      <c r="AT75" s="269"/>
      <c r="AU75" s="150"/>
      <c r="AV75" s="150"/>
      <c r="AW75" s="270"/>
    </row>
    <row r="76" spans="2:49" ht="89.45" customHeight="1" thickBot="1" x14ac:dyDescent="0.3">
      <c r="B76" s="271" t="s">
        <v>62</v>
      </c>
      <c r="C76" s="206" t="s">
        <v>139</v>
      </c>
      <c r="D76" s="206" t="s">
        <v>138</v>
      </c>
      <c r="E76" s="206"/>
      <c r="F76" s="206" t="s">
        <v>64</v>
      </c>
      <c r="G76" s="206" t="s">
        <v>139</v>
      </c>
      <c r="H76" s="206"/>
      <c r="I76" s="206" t="s">
        <v>139</v>
      </c>
      <c r="J76" s="206" t="s">
        <v>64</v>
      </c>
      <c r="K76" s="206" t="s">
        <v>64</v>
      </c>
      <c r="L76" s="206" t="s">
        <v>64</v>
      </c>
      <c r="M76" s="206"/>
      <c r="N76" s="206" t="s">
        <v>139</v>
      </c>
      <c r="O76" s="206" t="s">
        <v>66</v>
      </c>
      <c r="P76" s="206"/>
      <c r="Q76" s="206" t="s">
        <v>64</v>
      </c>
      <c r="R76" s="206" t="s">
        <v>139</v>
      </c>
      <c r="S76" s="206"/>
      <c r="T76" s="206" t="s">
        <v>139</v>
      </c>
      <c r="U76" s="206" t="s">
        <v>139</v>
      </c>
      <c r="V76" s="206"/>
      <c r="W76" s="206" t="s">
        <v>64</v>
      </c>
      <c r="X76" s="206" t="s">
        <v>170</v>
      </c>
      <c r="Y76" s="206"/>
      <c r="Z76" s="206" t="s">
        <v>64</v>
      </c>
      <c r="AA76" s="206" t="s">
        <v>144</v>
      </c>
      <c r="AB76" s="206"/>
      <c r="AC76" s="206" t="s">
        <v>64</v>
      </c>
      <c r="AD76" s="206" t="s">
        <v>139</v>
      </c>
      <c r="AE76" s="206"/>
      <c r="AF76" s="206" t="s">
        <v>64</v>
      </c>
      <c r="AG76" s="206" t="s">
        <v>139</v>
      </c>
      <c r="AH76" s="206"/>
      <c r="AI76" s="206" t="s">
        <v>64</v>
      </c>
      <c r="AJ76" s="206" t="s">
        <v>64</v>
      </c>
      <c r="AK76" s="206"/>
      <c r="AL76" s="206" t="s">
        <v>64</v>
      </c>
      <c r="AM76" s="206" t="s">
        <v>139</v>
      </c>
      <c r="AN76" s="206"/>
      <c r="AO76" s="206" t="s">
        <v>64</v>
      </c>
      <c r="AP76" s="206" t="s">
        <v>64</v>
      </c>
      <c r="AQ76" s="272" t="s">
        <v>139</v>
      </c>
      <c r="AR76" s="272" t="s">
        <v>139</v>
      </c>
      <c r="AS76" s="273"/>
      <c r="AT76" s="206" t="s">
        <v>139</v>
      </c>
      <c r="AU76" s="272" t="s">
        <v>139</v>
      </c>
      <c r="AV76" s="272" t="s">
        <v>64</v>
      </c>
      <c r="AW76" s="273"/>
    </row>
    <row r="77" spans="2:49" x14ac:dyDescent="0.25">
      <c r="B77" s="151"/>
      <c r="C77" s="151"/>
      <c r="D77" s="151"/>
      <c r="E77" s="151"/>
      <c r="F77" s="151"/>
      <c r="G77" s="151"/>
      <c r="H77" s="151"/>
      <c r="I77" s="151"/>
      <c r="J77" s="151"/>
      <c r="K77" s="151"/>
      <c r="L77" s="151"/>
      <c r="M77" s="151"/>
      <c r="N77" s="151"/>
      <c r="O77" s="151"/>
      <c r="P77" s="151"/>
      <c r="Q77" s="151"/>
      <c r="R77" s="151"/>
      <c r="S77" s="151"/>
      <c r="T77" s="151"/>
      <c r="U77" s="151"/>
      <c r="V77" s="151"/>
      <c r="W77" s="151"/>
      <c r="X77" s="151"/>
      <c r="Y77" s="151"/>
      <c r="Z77" s="151"/>
      <c r="AA77" s="151"/>
      <c r="AB77" s="151"/>
      <c r="AC77" s="151"/>
      <c r="AD77" s="151"/>
      <c r="AE77" s="151"/>
      <c r="AF77" s="151"/>
      <c r="AG77" s="151"/>
      <c r="AH77" s="151"/>
      <c r="AI77" s="151"/>
      <c r="AJ77" s="151"/>
      <c r="AK77" s="151"/>
      <c r="AL77" s="151"/>
      <c r="AM77" s="151"/>
      <c r="AN77" s="151"/>
      <c r="AO77" s="151"/>
      <c r="AP77" s="151"/>
      <c r="AQ77" s="151"/>
      <c r="AR77" s="151"/>
      <c r="AS77" s="151"/>
      <c r="AT77" s="151"/>
      <c r="AU77" s="151"/>
      <c r="AV77" s="151"/>
      <c r="AW77" s="151"/>
    </row>
    <row r="78" spans="2:49" x14ac:dyDescent="0.25">
      <c r="B78" s="151"/>
      <c r="C78" s="151"/>
      <c r="D78" s="151"/>
      <c r="E78" s="151"/>
      <c r="F78" s="151"/>
      <c r="G78" s="151"/>
      <c r="H78" s="151"/>
      <c r="I78" s="151"/>
      <c r="J78" s="151"/>
      <c r="K78" s="151"/>
      <c r="L78" s="151"/>
      <c r="M78" s="151"/>
      <c r="N78" s="151"/>
      <c r="O78" s="151"/>
      <c r="P78" s="151"/>
      <c r="Q78" s="151"/>
      <c r="R78" s="151"/>
      <c r="S78" s="151"/>
      <c r="T78" s="151"/>
      <c r="U78" s="151"/>
      <c r="V78" s="151"/>
      <c r="W78" s="151"/>
      <c r="X78" s="151"/>
      <c r="Y78" s="151"/>
      <c r="Z78" s="151"/>
      <c r="AA78" s="151"/>
      <c r="AB78" s="151"/>
      <c r="AC78" s="151"/>
      <c r="AD78" s="151"/>
      <c r="AE78" s="151"/>
      <c r="AF78" s="151"/>
      <c r="AG78" s="151"/>
      <c r="AH78" s="151"/>
      <c r="AI78" s="151"/>
      <c r="AJ78" s="151"/>
      <c r="AK78" s="151"/>
      <c r="AL78" s="151"/>
      <c r="AM78" s="151"/>
      <c r="AN78" s="151"/>
      <c r="AO78" s="151"/>
      <c r="AP78" s="151"/>
      <c r="AQ78" s="151"/>
      <c r="AR78" s="151"/>
      <c r="AS78" s="151"/>
      <c r="AT78" s="151"/>
      <c r="AU78" s="151"/>
      <c r="AV78" s="151"/>
      <c r="AW78" s="151"/>
    </row>
    <row r="79" spans="2:49" x14ac:dyDescent="0.25">
      <c r="B79" s="151"/>
      <c r="C79" s="151"/>
      <c r="D79" s="151"/>
      <c r="E79" s="151"/>
      <c r="F79" s="151"/>
      <c r="G79" s="151"/>
      <c r="H79" s="151"/>
      <c r="I79" s="151"/>
      <c r="J79" s="151"/>
      <c r="K79" s="151"/>
      <c r="L79" s="151"/>
      <c r="M79" s="151"/>
      <c r="N79" s="151"/>
      <c r="O79" s="151"/>
      <c r="P79" s="151"/>
      <c r="Q79" s="151"/>
      <c r="R79" s="151"/>
      <c r="S79" s="151"/>
      <c r="T79" s="151"/>
      <c r="U79" s="151"/>
      <c r="V79" s="151"/>
      <c r="W79" s="151"/>
      <c r="X79" s="151"/>
      <c r="Y79" s="151"/>
      <c r="Z79" s="151"/>
      <c r="AA79" s="151"/>
      <c r="AB79" s="151"/>
      <c r="AC79" s="151"/>
      <c r="AD79" s="151"/>
      <c r="AE79" s="151"/>
      <c r="AF79" s="151"/>
      <c r="AG79" s="151"/>
      <c r="AH79" s="151"/>
      <c r="AI79" s="151"/>
      <c r="AJ79" s="151"/>
      <c r="AK79" s="151"/>
      <c r="AL79" s="151"/>
      <c r="AM79" s="151"/>
      <c r="AN79" s="151"/>
      <c r="AO79" s="151"/>
      <c r="AP79" s="151"/>
      <c r="AQ79" s="151"/>
      <c r="AR79" s="151"/>
      <c r="AS79" s="151"/>
      <c r="AT79" s="151"/>
      <c r="AU79" s="151"/>
      <c r="AV79" s="151"/>
      <c r="AW79" s="151"/>
    </row>
    <row r="80" spans="2:49" x14ac:dyDescent="0.25">
      <c r="B80" s="151"/>
      <c r="C80" s="151"/>
      <c r="D80" s="151"/>
      <c r="E80" s="151"/>
      <c r="F80" s="151"/>
      <c r="G80" s="151"/>
      <c r="H80" s="151"/>
      <c r="I80" s="151"/>
      <c r="J80" s="151"/>
      <c r="K80" s="151"/>
      <c r="L80" s="151"/>
      <c r="M80" s="151"/>
      <c r="N80" s="151"/>
      <c r="O80" s="151"/>
      <c r="P80" s="151"/>
      <c r="Q80" s="151"/>
      <c r="R80" s="151"/>
      <c r="S80" s="151"/>
      <c r="T80" s="151"/>
      <c r="U80" s="151"/>
      <c r="V80" s="151"/>
      <c r="W80" s="151"/>
      <c r="X80" s="151"/>
      <c r="Y80" s="151"/>
      <c r="Z80" s="151"/>
      <c r="AA80" s="151"/>
      <c r="AB80" s="151"/>
      <c r="AC80" s="151"/>
      <c r="AD80" s="151"/>
      <c r="AE80" s="151"/>
      <c r="AF80" s="151"/>
      <c r="AG80" s="151"/>
      <c r="AH80" s="151"/>
      <c r="AI80" s="151"/>
      <c r="AJ80" s="151"/>
      <c r="AK80" s="151"/>
      <c r="AL80" s="151"/>
      <c r="AM80" s="151"/>
      <c r="AN80" s="151"/>
      <c r="AO80" s="151"/>
      <c r="AP80" s="151"/>
      <c r="AQ80" s="151"/>
      <c r="AR80" s="151"/>
      <c r="AS80" s="151"/>
      <c r="AT80" s="151"/>
      <c r="AU80" s="151"/>
      <c r="AV80" s="151"/>
      <c r="AW80" s="151"/>
    </row>
    <row r="81" spans="2:49" x14ac:dyDescent="0.25">
      <c r="B81" s="151"/>
      <c r="C81" s="151"/>
      <c r="D81" s="151"/>
      <c r="E81" s="151"/>
      <c r="F81" s="151"/>
      <c r="G81" s="151"/>
      <c r="H81" s="151"/>
      <c r="I81" s="151"/>
      <c r="J81" s="151"/>
      <c r="K81" s="151"/>
      <c r="L81" s="151"/>
      <c r="M81" s="151"/>
      <c r="N81" s="151"/>
      <c r="O81" s="151"/>
      <c r="P81" s="151"/>
      <c r="Q81" s="151"/>
      <c r="R81" s="151"/>
      <c r="S81" s="151"/>
      <c r="T81" s="151"/>
      <c r="U81" s="151"/>
      <c r="V81" s="151"/>
      <c r="W81" s="151"/>
      <c r="X81" s="151"/>
      <c r="Y81" s="151"/>
      <c r="Z81" s="151"/>
      <c r="AA81" s="151"/>
      <c r="AB81" s="151"/>
      <c r="AC81" s="151"/>
      <c r="AD81" s="151"/>
      <c r="AE81" s="151"/>
      <c r="AF81" s="151"/>
      <c r="AG81" s="151"/>
      <c r="AH81" s="151"/>
      <c r="AI81" s="151"/>
      <c r="AJ81" s="151"/>
      <c r="AK81" s="151"/>
      <c r="AL81" s="151"/>
      <c r="AM81" s="151"/>
      <c r="AN81" s="151"/>
      <c r="AO81" s="151"/>
      <c r="AP81" s="151"/>
      <c r="AQ81" s="151"/>
      <c r="AR81" s="151"/>
      <c r="AS81" s="151"/>
      <c r="AT81" s="151"/>
      <c r="AU81" s="151"/>
      <c r="AV81" s="151"/>
      <c r="AW81" s="151"/>
    </row>
    <row r="82" spans="2:49" x14ac:dyDescent="0.25">
      <c r="B82" s="151"/>
      <c r="C82" s="151"/>
      <c r="D82" s="151"/>
      <c r="E82" s="151"/>
      <c r="F82" s="151"/>
      <c r="G82" s="151"/>
      <c r="H82" s="151"/>
      <c r="I82" s="151"/>
      <c r="J82" s="151"/>
      <c r="K82" s="151"/>
      <c r="L82" s="151"/>
      <c r="M82" s="151"/>
      <c r="N82" s="151"/>
      <c r="O82" s="151"/>
      <c r="P82" s="151"/>
      <c r="Q82" s="151"/>
      <c r="R82" s="151"/>
      <c r="S82" s="151"/>
      <c r="T82" s="151"/>
      <c r="U82" s="151"/>
      <c r="V82" s="151"/>
      <c r="W82" s="151"/>
      <c r="X82" s="151"/>
      <c r="Y82" s="151"/>
      <c r="Z82" s="151"/>
      <c r="AA82" s="151"/>
      <c r="AB82" s="151"/>
      <c r="AC82" s="151"/>
      <c r="AD82" s="151"/>
      <c r="AE82" s="151"/>
      <c r="AF82" s="151"/>
      <c r="AG82" s="151"/>
      <c r="AH82" s="151"/>
      <c r="AI82" s="151"/>
      <c r="AJ82" s="151"/>
      <c r="AK82" s="151"/>
      <c r="AL82" s="151"/>
      <c r="AM82" s="151"/>
      <c r="AN82" s="151"/>
      <c r="AO82" s="151"/>
      <c r="AP82" s="151"/>
      <c r="AQ82" s="151"/>
      <c r="AR82" s="151"/>
      <c r="AS82" s="151"/>
      <c r="AT82" s="151"/>
      <c r="AU82" s="151"/>
      <c r="AV82" s="151"/>
      <c r="AW82" s="151"/>
    </row>
    <row r="83" spans="2:49" x14ac:dyDescent="0.25">
      <c r="B83" s="151"/>
      <c r="C83" s="151"/>
      <c r="D83" s="151"/>
      <c r="E83" s="151"/>
      <c r="F83" s="151"/>
      <c r="G83" s="151"/>
      <c r="H83" s="151"/>
      <c r="I83" s="151"/>
      <c r="J83" s="151"/>
      <c r="K83" s="151"/>
      <c r="L83" s="151"/>
      <c r="M83" s="151"/>
      <c r="N83" s="151"/>
      <c r="O83" s="151"/>
      <c r="P83" s="151"/>
      <c r="Q83" s="151"/>
      <c r="R83" s="151"/>
      <c r="S83" s="151"/>
      <c r="T83" s="151"/>
      <c r="U83" s="151"/>
      <c r="V83" s="151"/>
      <c r="W83" s="151"/>
      <c r="X83" s="151"/>
      <c r="Y83" s="151"/>
      <c r="Z83" s="151"/>
      <c r="AA83" s="151"/>
      <c r="AB83" s="151"/>
      <c r="AC83" s="151"/>
      <c r="AD83" s="151"/>
      <c r="AE83" s="151"/>
      <c r="AF83" s="151"/>
      <c r="AG83" s="151"/>
      <c r="AH83" s="151"/>
      <c r="AI83" s="151"/>
      <c r="AJ83" s="151"/>
      <c r="AK83" s="151"/>
      <c r="AL83" s="151"/>
      <c r="AM83" s="151"/>
      <c r="AN83" s="151"/>
      <c r="AO83" s="151"/>
      <c r="AP83" s="151"/>
      <c r="AQ83" s="151"/>
      <c r="AR83" s="151"/>
      <c r="AS83" s="151"/>
      <c r="AT83" s="151"/>
      <c r="AU83" s="151"/>
      <c r="AV83" s="151"/>
      <c r="AW83" s="151"/>
    </row>
    <row r="84" spans="2:49" x14ac:dyDescent="0.25">
      <c r="B84" s="151"/>
      <c r="C84" s="151"/>
      <c r="D84" s="151"/>
      <c r="E84" s="151"/>
      <c r="F84" s="151"/>
      <c r="G84" s="151"/>
      <c r="H84" s="151"/>
      <c r="I84" s="151"/>
      <c r="J84" s="151"/>
      <c r="K84" s="151"/>
      <c r="L84" s="151"/>
      <c r="M84" s="151"/>
      <c r="N84" s="151"/>
      <c r="O84" s="151"/>
      <c r="P84" s="151"/>
      <c r="Q84" s="151"/>
      <c r="R84" s="151"/>
      <c r="S84" s="151"/>
      <c r="T84" s="151"/>
      <c r="U84" s="151"/>
      <c r="V84" s="151"/>
      <c r="W84" s="151"/>
      <c r="X84" s="151"/>
      <c r="Y84" s="151"/>
      <c r="Z84" s="151"/>
      <c r="AA84" s="151"/>
      <c r="AB84" s="151"/>
      <c r="AC84" s="151"/>
      <c r="AD84" s="151"/>
      <c r="AE84" s="151"/>
      <c r="AF84" s="151"/>
      <c r="AG84" s="151"/>
      <c r="AH84" s="151"/>
      <c r="AI84" s="151"/>
      <c r="AJ84" s="151"/>
      <c r="AK84" s="151"/>
      <c r="AL84" s="151"/>
      <c r="AM84" s="151"/>
      <c r="AN84" s="151"/>
      <c r="AO84" s="151"/>
      <c r="AP84" s="151"/>
      <c r="AQ84" s="151"/>
      <c r="AR84" s="151"/>
      <c r="AS84" s="151"/>
      <c r="AT84" s="151"/>
      <c r="AU84" s="151"/>
      <c r="AV84" s="151"/>
      <c r="AW84" s="151"/>
    </row>
    <row r="85" spans="2:49" x14ac:dyDescent="0.25">
      <c r="B85" s="151"/>
      <c r="C85" s="151"/>
      <c r="D85" s="151"/>
      <c r="E85" s="151"/>
      <c r="F85" s="151"/>
      <c r="G85" s="151"/>
      <c r="H85" s="151"/>
      <c r="I85" s="151"/>
      <c r="J85" s="151"/>
      <c r="K85" s="151"/>
      <c r="L85" s="151"/>
      <c r="M85" s="151"/>
      <c r="N85" s="151"/>
      <c r="O85" s="151"/>
      <c r="P85" s="151"/>
      <c r="Q85" s="151"/>
      <c r="R85" s="151"/>
      <c r="S85" s="151"/>
      <c r="T85" s="151"/>
      <c r="U85" s="151"/>
      <c r="V85" s="151"/>
      <c r="W85" s="151"/>
      <c r="X85" s="151"/>
      <c r="Y85" s="151"/>
      <c r="Z85" s="151"/>
      <c r="AA85" s="151"/>
      <c r="AB85" s="151"/>
      <c r="AC85" s="151"/>
      <c r="AD85" s="151"/>
      <c r="AE85" s="151"/>
      <c r="AF85" s="151"/>
      <c r="AG85" s="151"/>
      <c r="AH85" s="151"/>
      <c r="AI85" s="151"/>
      <c r="AJ85" s="151"/>
      <c r="AK85" s="151"/>
      <c r="AL85" s="151"/>
      <c r="AM85" s="151"/>
      <c r="AN85" s="151"/>
      <c r="AO85" s="151"/>
      <c r="AP85" s="151"/>
      <c r="AQ85" s="151"/>
      <c r="AR85" s="151"/>
      <c r="AS85" s="151"/>
      <c r="AT85" s="151"/>
      <c r="AU85" s="151"/>
      <c r="AV85" s="151"/>
      <c r="AW85" s="151"/>
    </row>
    <row r="86" spans="2:49" x14ac:dyDescent="0.25">
      <c r="B86" s="151"/>
      <c r="C86" s="151"/>
      <c r="D86" s="151"/>
      <c r="E86" s="151"/>
      <c r="F86" s="151"/>
      <c r="G86" s="151"/>
      <c r="H86" s="151"/>
      <c r="I86" s="151"/>
      <c r="J86" s="151"/>
      <c r="K86" s="151"/>
      <c r="L86" s="151"/>
      <c r="M86" s="151"/>
      <c r="N86" s="151"/>
      <c r="O86" s="151"/>
      <c r="P86" s="151"/>
      <c r="Q86" s="151"/>
      <c r="R86" s="151"/>
      <c r="S86" s="151"/>
      <c r="T86" s="151"/>
      <c r="U86" s="151"/>
      <c r="V86" s="151"/>
      <c r="W86" s="151"/>
      <c r="X86" s="151"/>
      <c r="Y86" s="151"/>
      <c r="Z86" s="151"/>
      <c r="AA86" s="151"/>
      <c r="AB86" s="151"/>
      <c r="AC86" s="151"/>
      <c r="AD86" s="151"/>
      <c r="AE86" s="151"/>
      <c r="AF86" s="151"/>
      <c r="AG86" s="151"/>
      <c r="AH86" s="151"/>
      <c r="AI86" s="151"/>
      <c r="AJ86" s="151"/>
      <c r="AK86" s="151"/>
      <c r="AL86" s="151"/>
      <c r="AM86" s="151"/>
      <c r="AN86" s="151"/>
      <c r="AO86" s="151"/>
      <c r="AP86" s="151"/>
      <c r="AQ86" s="151"/>
      <c r="AR86" s="151"/>
      <c r="AS86" s="151"/>
      <c r="AT86" s="151"/>
      <c r="AU86" s="151"/>
      <c r="AV86" s="151"/>
      <c r="AW86" s="151"/>
    </row>
    <row r="87" spans="2:49" x14ac:dyDescent="0.25">
      <c r="B87" s="151"/>
      <c r="C87" s="151"/>
      <c r="D87" s="151"/>
      <c r="E87" s="151"/>
      <c r="F87" s="151"/>
      <c r="G87" s="151"/>
      <c r="H87" s="151"/>
      <c r="I87" s="151"/>
      <c r="J87" s="151"/>
      <c r="K87" s="151"/>
      <c r="L87" s="151"/>
      <c r="M87" s="151"/>
      <c r="N87" s="151"/>
      <c r="O87" s="151"/>
      <c r="P87" s="151"/>
      <c r="Q87" s="151"/>
      <c r="R87" s="151"/>
      <c r="S87" s="151"/>
      <c r="T87" s="151"/>
      <c r="U87" s="151"/>
      <c r="V87" s="151"/>
      <c r="W87" s="151"/>
      <c r="X87" s="151"/>
      <c r="Y87" s="151"/>
      <c r="Z87" s="151"/>
      <c r="AA87" s="151"/>
      <c r="AB87" s="151"/>
      <c r="AC87" s="151"/>
      <c r="AD87" s="151"/>
      <c r="AE87" s="151"/>
      <c r="AF87" s="151"/>
      <c r="AG87" s="151"/>
      <c r="AH87" s="151"/>
      <c r="AI87" s="151"/>
      <c r="AJ87" s="151"/>
      <c r="AK87" s="151"/>
      <c r="AL87" s="151"/>
      <c r="AM87" s="151"/>
      <c r="AN87" s="151"/>
      <c r="AO87" s="151"/>
      <c r="AP87" s="151"/>
      <c r="AQ87" s="151"/>
      <c r="AR87" s="151"/>
      <c r="AS87" s="151"/>
      <c r="AT87" s="151"/>
      <c r="AU87" s="151"/>
      <c r="AV87" s="151"/>
      <c r="AW87" s="151"/>
    </row>
    <row r="88" spans="2:49" x14ac:dyDescent="0.25">
      <c r="B88" s="151"/>
      <c r="C88" s="151"/>
      <c r="D88" s="151"/>
      <c r="E88" s="151"/>
      <c r="F88" s="151"/>
      <c r="G88" s="151"/>
      <c r="H88" s="151"/>
      <c r="I88" s="151"/>
      <c r="J88" s="151"/>
      <c r="K88" s="151"/>
      <c r="L88" s="151"/>
      <c r="M88" s="151"/>
      <c r="N88" s="151"/>
      <c r="O88" s="151"/>
      <c r="P88" s="151"/>
      <c r="Q88" s="151"/>
      <c r="R88" s="151"/>
      <c r="S88" s="151"/>
      <c r="T88" s="151"/>
      <c r="U88" s="151"/>
      <c r="V88" s="151"/>
      <c r="W88" s="151"/>
      <c r="X88" s="151"/>
      <c r="Y88" s="151"/>
      <c r="Z88" s="151"/>
      <c r="AA88" s="151"/>
      <c r="AB88" s="151"/>
      <c r="AC88" s="151"/>
      <c r="AD88" s="151"/>
      <c r="AE88" s="151"/>
      <c r="AF88" s="151"/>
      <c r="AG88" s="151"/>
      <c r="AH88" s="151"/>
      <c r="AI88" s="151"/>
      <c r="AJ88" s="151"/>
      <c r="AK88" s="151"/>
      <c r="AL88" s="151"/>
      <c r="AM88" s="151"/>
      <c r="AN88" s="151"/>
      <c r="AO88" s="151"/>
      <c r="AP88" s="151"/>
      <c r="AQ88" s="151"/>
      <c r="AR88" s="151"/>
      <c r="AS88" s="151"/>
      <c r="AT88" s="151"/>
      <c r="AU88" s="151"/>
      <c r="AV88" s="151"/>
      <c r="AW88" s="151"/>
    </row>
    <row r="89" spans="2:49" x14ac:dyDescent="0.25">
      <c r="B89" s="151"/>
      <c r="C89" s="151"/>
      <c r="D89" s="151"/>
      <c r="E89" s="151"/>
      <c r="F89" s="151"/>
      <c r="G89" s="151"/>
      <c r="H89" s="151"/>
      <c r="I89" s="151"/>
      <c r="J89" s="151"/>
      <c r="K89" s="151"/>
      <c r="L89" s="151"/>
      <c r="M89" s="151"/>
      <c r="N89" s="151"/>
      <c r="O89" s="151"/>
      <c r="P89" s="151"/>
      <c r="Q89" s="151"/>
      <c r="R89" s="151"/>
      <c r="S89" s="151"/>
      <c r="T89" s="151"/>
      <c r="U89" s="151"/>
      <c r="V89" s="151"/>
      <c r="W89" s="151"/>
      <c r="X89" s="151"/>
      <c r="Y89" s="151"/>
      <c r="Z89" s="151"/>
      <c r="AA89" s="151"/>
      <c r="AB89" s="151"/>
      <c r="AC89" s="151"/>
      <c r="AD89" s="151"/>
      <c r="AE89" s="151"/>
      <c r="AF89" s="151"/>
      <c r="AG89" s="151"/>
      <c r="AH89" s="151"/>
      <c r="AI89" s="151"/>
      <c r="AJ89" s="151"/>
      <c r="AK89" s="151"/>
      <c r="AL89" s="151"/>
      <c r="AM89" s="151"/>
      <c r="AN89" s="151"/>
      <c r="AO89" s="151"/>
      <c r="AP89" s="151"/>
      <c r="AQ89" s="151"/>
      <c r="AR89" s="151"/>
      <c r="AS89" s="151"/>
      <c r="AT89" s="151"/>
      <c r="AU89" s="151"/>
      <c r="AV89" s="151"/>
      <c r="AW89" s="151"/>
    </row>
  </sheetData>
  <sheetProtection algorithmName="SHA-512" hashValue="tXl7PowOurjpzDkuUiz7VlrJ+/6ysTs5bDvh8w0DuzfZY6bYLL36ealx7qtKzD5YClIjS31rvb+Qx1Old2Mbbw==" saltValue="PHQF+3APKAXlVQm7SO56oA==" spinCount="100000" sheet="1" objects="1" scenarios="1"/>
  <mergeCells count="10">
    <mergeCell ref="B56:AW58"/>
    <mergeCell ref="AW1:AW5"/>
    <mergeCell ref="G51:H51"/>
    <mergeCell ref="G52:H52"/>
    <mergeCell ref="G53:H53"/>
    <mergeCell ref="B1:B5"/>
    <mergeCell ref="B44:AW45"/>
    <mergeCell ref="D51:E51"/>
    <mergeCell ref="D52:E52"/>
    <mergeCell ref="D53:E53"/>
  </mergeCells>
  <conditionalFormatting sqref="B73">
    <cfRule type="cellIs" dxfId="98" priority="95" operator="greaterThan">
      <formula>60</formula>
    </cfRule>
  </conditionalFormatting>
  <conditionalFormatting sqref="Y72 AE72 AW72 C72:H72 K72:M72 S72">
    <cfRule type="cellIs" dxfId="97" priority="94" operator="greaterThan">
      <formula>$B$73</formula>
    </cfRule>
  </conditionalFormatting>
  <conditionalFormatting sqref="C11:H11 K11:M11 Q11:S11 W11:Y11 AC11:AE11 AU11:AW11">
    <cfRule type="cellIs" dxfId="96" priority="65" operator="equal">
      <formula>"NO VIGENTE"</formula>
    </cfRule>
  </conditionalFormatting>
  <conditionalFormatting sqref="C42:H42 K42:M42 Q42:S42 W42:Y42 AC42:AE42 AU42:AW42">
    <cfRule type="cellIs" dxfId="95" priority="92" operator="equal">
      <formula>"NO HABILITADO"</formula>
    </cfRule>
  </conditionalFormatting>
  <conditionalFormatting sqref="D69:H69 M69 Q69:S69 W69:Y69 AC69:AE69 AU69:AW69">
    <cfRule type="expression" dxfId="94" priority="61">
      <formula>YEAR(D69)=2022</formula>
    </cfRule>
  </conditionalFormatting>
  <conditionalFormatting sqref="Q72:R72">
    <cfRule type="cellIs" dxfId="93" priority="79" operator="greaterThan">
      <formula>$B$71</formula>
    </cfRule>
  </conditionalFormatting>
  <conditionalFormatting sqref="W72:X72">
    <cfRule type="cellIs" dxfId="92" priority="68" operator="greaterThan">
      <formula>$B$71</formula>
    </cfRule>
  </conditionalFormatting>
  <conditionalFormatting sqref="AC72:AD72">
    <cfRule type="cellIs" dxfId="91" priority="64" operator="greaterThan">
      <formula>$B$72</formula>
    </cfRule>
  </conditionalFormatting>
  <conditionalFormatting sqref="AU72:AV72">
    <cfRule type="cellIs" dxfId="90" priority="62" operator="greaterThan">
      <formula>$B$72</formula>
    </cfRule>
  </conditionalFormatting>
  <conditionalFormatting sqref="I11">
    <cfRule type="cellIs" dxfId="89" priority="60" operator="equal">
      <formula>"NO VIGENTE"</formula>
    </cfRule>
  </conditionalFormatting>
  <conditionalFormatting sqref="I42">
    <cfRule type="cellIs" dxfId="88" priority="59" operator="equal">
      <formula>"NO HABILITADO"</formula>
    </cfRule>
  </conditionalFormatting>
  <conditionalFormatting sqref="J72">
    <cfRule type="cellIs" dxfId="87" priority="51" operator="greaterThan">
      <formula>$B$73</formula>
    </cfRule>
  </conditionalFormatting>
  <conditionalFormatting sqref="L69">
    <cfRule type="expression" dxfId="86" priority="49">
      <formula>YEAR(L69)=2022</formula>
    </cfRule>
  </conditionalFormatting>
  <conditionalFormatting sqref="I69">
    <cfRule type="expression" dxfId="85" priority="56">
      <formula>YEAR(I69)=2022</formula>
    </cfRule>
  </conditionalFormatting>
  <conditionalFormatting sqref="I72">
    <cfRule type="cellIs" dxfId="84" priority="55" operator="greaterThan">
      <formula>$B$73</formula>
    </cfRule>
  </conditionalFormatting>
  <conditionalFormatting sqref="J11">
    <cfRule type="cellIs" dxfId="83" priority="54" operator="equal">
      <formula>"NO VIGENTE"</formula>
    </cfRule>
  </conditionalFormatting>
  <conditionalFormatting sqref="J42">
    <cfRule type="cellIs" dxfId="82" priority="53" operator="equal">
      <formula>"NO HABILITADO"</formula>
    </cfRule>
  </conditionalFormatting>
  <conditionalFormatting sqref="J69">
    <cfRule type="expression" dxfId="81" priority="52">
      <formula>YEAR(J69)=2022</formula>
    </cfRule>
  </conditionalFormatting>
  <conditionalFormatting sqref="K69">
    <cfRule type="expression" dxfId="80" priority="50">
      <formula>YEAR(K69)=2022</formula>
    </cfRule>
  </conditionalFormatting>
  <conditionalFormatting sqref="N11:P11">
    <cfRule type="cellIs" dxfId="79" priority="48" operator="equal">
      <formula>"NO VIGENTE"</formula>
    </cfRule>
  </conditionalFormatting>
  <conditionalFormatting sqref="N42:P42">
    <cfRule type="cellIs" dxfId="78" priority="47" operator="equal">
      <formula>"NO HABILITADO"</formula>
    </cfRule>
  </conditionalFormatting>
  <conditionalFormatting sqref="N72:P72">
    <cfRule type="cellIs" dxfId="77" priority="46" operator="greaterThan">
      <formula>$B$73</formula>
    </cfRule>
  </conditionalFormatting>
  <conditionalFormatting sqref="P69">
    <cfRule type="expression" dxfId="76" priority="45">
      <formula>YEAR(P69)=2022</formula>
    </cfRule>
  </conditionalFormatting>
  <conditionalFormatting sqref="O69">
    <cfRule type="expression" dxfId="75" priority="43">
      <formula>YEAR(O69)=2022</formula>
    </cfRule>
  </conditionalFormatting>
  <conditionalFormatting sqref="N69">
    <cfRule type="expression" dxfId="74" priority="44">
      <formula>YEAR(N69)=2022</formula>
    </cfRule>
  </conditionalFormatting>
  <conditionalFormatting sqref="T11:V11">
    <cfRule type="cellIs" dxfId="73" priority="42" operator="equal">
      <formula>"NO VIGENTE"</formula>
    </cfRule>
  </conditionalFormatting>
  <conditionalFormatting sqref="T42:V42">
    <cfRule type="cellIs" dxfId="72" priority="41" operator="equal">
      <formula>"NO HABILITADO"</formula>
    </cfRule>
  </conditionalFormatting>
  <conditionalFormatting sqref="T69:V69">
    <cfRule type="expression" dxfId="71" priority="38">
      <formula>YEAR(T69)=2022</formula>
    </cfRule>
  </conditionalFormatting>
  <conditionalFormatting sqref="V72">
    <cfRule type="cellIs" dxfId="70" priority="40" operator="greaterThan">
      <formula>$B$73</formula>
    </cfRule>
  </conditionalFormatting>
  <conditionalFormatting sqref="T72:U72">
    <cfRule type="cellIs" dxfId="69" priority="39" operator="greaterThan">
      <formula>$B$71</formula>
    </cfRule>
  </conditionalFormatting>
  <conditionalFormatting sqref="Z11:AB11">
    <cfRule type="cellIs" dxfId="68" priority="37" operator="equal">
      <formula>"NO VIGENTE"</formula>
    </cfRule>
  </conditionalFormatting>
  <conditionalFormatting sqref="Z42:AB42">
    <cfRule type="cellIs" dxfId="67" priority="36" operator="equal">
      <formula>"NO HABILITADO"</formula>
    </cfRule>
  </conditionalFormatting>
  <conditionalFormatting sqref="AB72">
    <cfRule type="cellIs" dxfId="66" priority="35" operator="greaterThan">
      <formula>$B$73</formula>
    </cfRule>
  </conditionalFormatting>
  <conditionalFormatting sqref="Z69:AB69">
    <cfRule type="expression" dxfId="65" priority="33">
      <formula>YEAR(Z69)=2022</formula>
    </cfRule>
  </conditionalFormatting>
  <conditionalFormatting sqref="Z72:AA72">
    <cfRule type="cellIs" dxfId="64" priority="34" operator="greaterThan">
      <formula>$B$71</formula>
    </cfRule>
  </conditionalFormatting>
  <conditionalFormatting sqref="AF11:AH11">
    <cfRule type="cellIs" dxfId="63" priority="32" operator="equal">
      <formula>"NO VIGENTE"</formula>
    </cfRule>
  </conditionalFormatting>
  <conditionalFormatting sqref="AF42:AH42">
    <cfRule type="cellIs" dxfId="62" priority="31" operator="equal">
      <formula>"NO HABILITADO"</formula>
    </cfRule>
  </conditionalFormatting>
  <conditionalFormatting sqref="AH72">
    <cfRule type="cellIs" dxfId="61" priority="30" operator="greaterThan">
      <formula>$B$73</formula>
    </cfRule>
  </conditionalFormatting>
  <conditionalFormatting sqref="AF69:AH69">
    <cfRule type="expression" dxfId="60" priority="28">
      <formula>YEAR(AF69)=2022</formula>
    </cfRule>
  </conditionalFormatting>
  <conditionalFormatting sqref="AF72:AG72">
    <cfRule type="cellIs" dxfId="59" priority="29" operator="greaterThan">
      <formula>$B$72</formula>
    </cfRule>
  </conditionalFormatting>
  <conditionalFormatting sqref="AI11:AK11">
    <cfRule type="cellIs" dxfId="58" priority="27" operator="equal">
      <formula>"NO VIGENTE"</formula>
    </cfRule>
  </conditionalFormatting>
  <conditionalFormatting sqref="AI42:AK42">
    <cfRule type="cellIs" dxfId="57" priority="26" operator="equal">
      <formula>"NO HABILITADO"</formula>
    </cfRule>
  </conditionalFormatting>
  <conditionalFormatting sqref="AK72">
    <cfRule type="cellIs" dxfId="56" priority="25" operator="greaterThan">
      <formula>$B$73</formula>
    </cfRule>
  </conditionalFormatting>
  <conditionalFormatting sqref="AI69:AK69">
    <cfRule type="expression" dxfId="55" priority="23">
      <formula>YEAR(AI69)=2022</formula>
    </cfRule>
  </conditionalFormatting>
  <conditionalFormatting sqref="AI72:AJ72">
    <cfRule type="cellIs" dxfId="54" priority="24" operator="greaterThan">
      <formula>$B$72</formula>
    </cfRule>
  </conditionalFormatting>
  <conditionalFormatting sqref="AL11:AN11">
    <cfRule type="cellIs" dxfId="53" priority="22" operator="equal">
      <formula>"NO VIGENTE"</formula>
    </cfRule>
  </conditionalFormatting>
  <conditionalFormatting sqref="AL42:AN42">
    <cfRule type="cellIs" dxfId="52" priority="21" operator="equal">
      <formula>"NO HABILITADO"</formula>
    </cfRule>
  </conditionalFormatting>
  <conditionalFormatting sqref="AN72">
    <cfRule type="cellIs" dxfId="51" priority="20" operator="greaterThan">
      <formula>$B$73</formula>
    </cfRule>
  </conditionalFormatting>
  <conditionalFormatting sqref="AL69:AN69">
    <cfRule type="expression" dxfId="50" priority="18">
      <formula>YEAR(AL69)=2022</formula>
    </cfRule>
  </conditionalFormatting>
  <conditionalFormatting sqref="AL72:AM72">
    <cfRule type="cellIs" dxfId="49" priority="19" operator="greaterThan">
      <formula>$B$72</formula>
    </cfRule>
  </conditionalFormatting>
  <conditionalFormatting sqref="AO11">
    <cfRule type="cellIs" dxfId="48" priority="17" operator="equal">
      <formula>"NO VIGENTE"</formula>
    </cfRule>
  </conditionalFormatting>
  <conditionalFormatting sqref="AO42">
    <cfRule type="cellIs" dxfId="47" priority="16" operator="equal">
      <formula>"NO HABILITADO"</formula>
    </cfRule>
  </conditionalFormatting>
  <conditionalFormatting sqref="AO72">
    <cfRule type="cellIs" dxfId="46" priority="14" operator="greaterThan">
      <formula>$B$73</formula>
    </cfRule>
  </conditionalFormatting>
  <conditionalFormatting sqref="AO69">
    <cfRule type="expression" dxfId="45" priority="15">
      <formula>YEAR(AO69)=2022</formula>
    </cfRule>
  </conditionalFormatting>
  <conditionalFormatting sqref="AP11">
    <cfRule type="cellIs" dxfId="44" priority="13" operator="equal">
      <formula>"NO VIGENTE"</formula>
    </cfRule>
  </conditionalFormatting>
  <conditionalFormatting sqref="AP42">
    <cfRule type="cellIs" dxfId="43" priority="12" operator="equal">
      <formula>"NO HABILITADO"</formula>
    </cfRule>
  </conditionalFormatting>
  <conditionalFormatting sqref="AP72">
    <cfRule type="cellIs" dxfId="42" priority="10" operator="greaterThan">
      <formula>$B$73</formula>
    </cfRule>
  </conditionalFormatting>
  <conditionalFormatting sqref="AP69">
    <cfRule type="expression" dxfId="41" priority="11">
      <formula>YEAR(AP69)=2022</formula>
    </cfRule>
  </conditionalFormatting>
  <conditionalFormatting sqref="AQ11:AS11">
    <cfRule type="cellIs" dxfId="40" priority="9" operator="equal">
      <formula>"NO VIGENTE"</formula>
    </cfRule>
  </conditionalFormatting>
  <conditionalFormatting sqref="AQ42:AS42">
    <cfRule type="cellIs" dxfId="39" priority="8" operator="equal">
      <formula>"NO HABILITADO"</formula>
    </cfRule>
  </conditionalFormatting>
  <conditionalFormatting sqref="AS72">
    <cfRule type="cellIs" dxfId="38" priority="7" operator="greaterThan">
      <formula>$B$73</formula>
    </cfRule>
  </conditionalFormatting>
  <conditionalFormatting sqref="AQ69:AS69">
    <cfRule type="expression" dxfId="37" priority="5">
      <formula>YEAR(AQ69)=2022</formula>
    </cfRule>
  </conditionalFormatting>
  <conditionalFormatting sqref="AQ72:AR72">
    <cfRule type="cellIs" dxfId="36" priority="6" operator="greaterThan">
      <formula>$B$72</formula>
    </cfRule>
  </conditionalFormatting>
  <conditionalFormatting sqref="AT11">
    <cfRule type="cellIs" dxfId="35" priority="4" operator="equal">
      <formula>"NO VIGENTE"</formula>
    </cfRule>
  </conditionalFormatting>
  <conditionalFormatting sqref="AT42">
    <cfRule type="cellIs" dxfId="34" priority="3" operator="equal">
      <formula>"NO HABILITADO"</formula>
    </cfRule>
  </conditionalFormatting>
  <conditionalFormatting sqref="AT72">
    <cfRule type="cellIs" dxfId="33" priority="1" operator="greaterThan">
      <formula>$B$73</formula>
    </cfRule>
  </conditionalFormatting>
  <conditionalFormatting sqref="AT69">
    <cfRule type="expression" dxfId="32" priority="2">
      <formula>YEAR(AT69)=2022</formula>
    </cfRule>
  </conditionalFormatting>
  <dataValidations count="4">
    <dataValidation type="list" allowBlank="1" showInputMessage="1" showErrorMessage="1" sqref="V74:V75 S74:S75 AB74:AN75 Y74:Y75 AW74:AW75 K74:P75 C74:H75 AS74:AS75">
      <formula1>$AY$22:$AZ$22</formula1>
    </dataValidation>
    <dataValidation type="list" allowBlank="1" showInputMessage="1" showErrorMessage="1" sqref="I74:J75 AQ74 AO74:AP75 Q74:R75 T74:U75 AT74:AT75 AU74">
      <formula1>$BE$22:$BF$22</formula1>
    </dataValidation>
    <dataValidation type="list" allowBlank="1" showInputMessage="1" showErrorMessage="1" sqref="W74:X75 Z74:AA75">
      <formula1>$Q$21:$R$21</formula1>
    </dataValidation>
    <dataValidation type="list" allowBlank="1" showInputMessage="1" showErrorMessage="1" sqref="AR74:AR75 AQ75 AV74:AV75 AU75">
      <formula1>$BD$22:$BE$22</formula1>
    </dataValidation>
  </dataValidations>
  <printOptions horizontalCentered="1" verticalCentered="1"/>
  <pageMargins left="0.19685039370078741" right="0.19685039370078741" top="0.15748031496062992" bottom="0.15748031496062992" header="0.31496062992125984" footer="0.31496062992125984"/>
  <pageSetup paperSize="256" scale="37" orientation="landscape" r:id="rId1"/>
  <ignoredErrors>
    <ignoredError sqref="E18 H18 S35 S18 Y35 Y18 AE35" formula="1"/>
    <ignoredError sqref="S12"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workbookViewId="0">
      <selection activeCell="C14" sqref="C14"/>
    </sheetView>
  </sheetViews>
  <sheetFormatPr baseColWidth="10" defaultRowHeight="15" x14ac:dyDescent="0.25"/>
  <cols>
    <col min="1" max="1" width="7" style="58" customWidth="1"/>
    <col min="2" max="2" width="39.28515625" style="58" customWidth="1"/>
    <col min="3" max="3" width="17.28515625" style="58" customWidth="1"/>
    <col min="4" max="4" width="16.42578125" style="58" customWidth="1"/>
    <col min="5" max="6" width="18.5703125" style="58" customWidth="1"/>
    <col min="7" max="7" width="17.7109375" style="58" customWidth="1"/>
    <col min="8" max="9" width="18.28515625" style="58" customWidth="1"/>
    <col min="10" max="10" width="21" style="58" customWidth="1"/>
    <col min="11" max="11" width="75.7109375" style="58" customWidth="1"/>
    <col min="12" max="258" width="11.5703125" style="58"/>
    <col min="259" max="259" width="22.28515625" style="58" customWidth="1"/>
    <col min="260" max="260" width="17.28515625" style="58" customWidth="1"/>
    <col min="261" max="261" width="16.42578125" style="58" customWidth="1"/>
    <col min="262" max="262" width="18.5703125" style="58" customWidth="1"/>
    <col min="263" max="263" width="20.28515625" style="58" customWidth="1"/>
    <col min="264" max="264" width="17.7109375" style="58" customWidth="1"/>
    <col min="265" max="265" width="18.28515625" style="58" customWidth="1"/>
    <col min="266" max="514" width="11.5703125" style="58"/>
    <col min="515" max="515" width="22.28515625" style="58" customWidth="1"/>
    <col min="516" max="516" width="17.28515625" style="58" customWidth="1"/>
    <col min="517" max="517" width="16.42578125" style="58" customWidth="1"/>
    <col min="518" max="518" width="18.5703125" style="58" customWidth="1"/>
    <col min="519" max="519" width="20.28515625" style="58" customWidth="1"/>
    <col min="520" max="520" width="17.7109375" style="58" customWidth="1"/>
    <col min="521" max="521" width="18.28515625" style="58" customWidth="1"/>
    <col min="522" max="770" width="11.5703125" style="58"/>
    <col min="771" max="771" width="22.28515625" style="58" customWidth="1"/>
    <col min="772" max="772" width="17.28515625" style="58" customWidth="1"/>
    <col min="773" max="773" width="16.42578125" style="58" customWidth="1"/>
    <col min="774" max="774" width="18.5703125" style="58" customWidth="1"/>
    <col min="775" max="775" width="20.28515625" style="58" customWidth="1"/>
    <col min="776" max="776" width="17.7109375" style="58" customWidth="1"/>
    <col min="777" max="777" width="18.28515625" style="58" customWidth="1"/>
    <col min="778" max="1026" width="11.5703125" style="58"/>
    <col min="1027" max="1027" width="22.28515625" style="58" customWidth="1"/>
    <col min="1028" max="1028" width="17.28515625" style="58" customWidth="1"/>
    <col min="1029" max="1029" width="16.42578125" style="58" customWidth="1"/>
    <col min="1030" max="1030" width="18.5703125" style="58" customWidth="1"/>
    <col min="1031" max="1031" width="20.28515625" style="58" customWidth="1"/>
    <col min="1032" max="1032" width="17.7109375" style="58" customWidth="1"/>
    <col min="1033" max="1033" width="18.28515625" style="58" customWidth="1"/>
    <col min="1034" max="1282" width="11.5703125" style="58"/>
    <col min="1283" max="1283" width="22.28515625" style="58" customWidth="1"/>
    <col min="1284" max="1284" width="17.28515625" style="58" customWidth="1"/>
    <col min="1285" max="1285" width="16.42578125" style="58" customWidth="1"/>
    <col min="1286" max="1286" width="18.5703125" style="58" customWidth="1"/>
    <col min="1287" max="1287" width="20.28515625" style="58" customWidth="1"/>
    <col min="1288" max="1288" width="17.7109375" style="58" customWidth="1"/>
    <col min="1289" max="1289" width="18.28515625" style="58" customWidth="1"/>
    <col min="1290" max="1538" width="11.5703125" style="58"/>
    <col min="1539" max="1539" width="22.28515625" style="58" customWidth="1"/>
    <col min="1540" max="1540" width="17.28515625" style="58" customWidth="1"/>
    <col min="1541" max="1541" width="16.42578125" style="58" customWidth="1"/>
    <col min="1542" max="1542" width="18.5703125" style="58" customWidth="1"/>
    <col min="1543" max="1543" width="20.28515625" style="58" customWidth="1"/>
    <col min="1544" max="1544" width="17.7109375" style="58" customWidth="1"/>
    <col min="1545" max="1545" width="18.28515625" style="58" customWidth="1"/>
    <col min="1546" max="1794" width="11.5703125" style="58"/>
    <col min="1795" max="1795" width="22.28515625" style="58" customWidth="1"/>
    <col min="1796" max="1796" width="17.28515625" style="58" customWidth="1"/>
    <col min="1797" max="1797" width="16.42578125" style="58" customWidth="1"/>
    <col min="1798" max="1798" width="18.5703125" style="58" customWidth="1"/>
    <col min="1799" max="1799" width="20.28515625" style="58" customWidth="1"/>
    <col min="1800" max="1800" width="17.7109375" style="58" customWidth="1"/>
    <col min="1801" max="1801" width="18.28515625" style="58" customWidth="1"/>
    <col min="1802" max="2050" width="11.5703125" style="58"/>
    <col min="2051" max="2051" width="22.28515625" style="58" customWidth="1"/>
    <col min="2052" max="2052" width="17.28515625" style="58" customWidth="1"/>
    <col min="2053" max="2053" width="16.42578125" style="58" customWidth="1"/>
    <col min="2054" max="2054" width="18.5703125" style="58" customWidth="1"/>
    <col min="2055" max="2055" width="20.28515625" style="58" customWidth="1"/>
    <col min="2056" max="2056" width="17.7109375" style="58" customWidth="1"/>
    <col min="2057" max="2057" width="18.28515625" style="58" customWidth="1"/>
    <col min="2058" max="2306" width="11.5703125" style="58"/>
    <col min="2307" max="2307" width="22.28515625" style="58" customWidth="1"/>
    <col min="2308" max="2308" width="17.28515625" style="58" customWidth="1"/>
    <col min="2309" max="2309" width="16.42578125" style="58" customWidth="1"/>
    <col min="2310" max="2310" width="18.5703125" style="58" customWidth="1"/>
    <col min="2311" max="2311" width="20.28515625" style="58" customWidth="1"/>
    <col min="2312" max="2312" width="17.7109375" style="58" customWidth="1"/>
    <col min="2313" max="2313" width="18.28515625" style="58" customWidth="1"/>
    <col min="2314" max="2562" width="11.5703125" style="58"/>
    <col min="2563" max="2563" width="22.28515625" style="58" customWidth="1"/>
    <col min="2564" max="2564" width="17.28515625" style="58" customWidth="1"/>
    <col min="2565" max="2565" width="16.42578125" style="58" customWidth="1"/>
    <col min="2566" max="2566" width="18.5703125" style="58" customWidth="1"/>
    <col min="2567" max="2567" width="20.28515625" style="58" customWidth="1"/>
    <col min="2568" max="2568" width="17.7109375" style="58" customWidth="1"/>
    <col min="2569" max="2569" width="18.28515625" style="58" customWidth="1"/>
    <col min="2570" max="2818" width="11.5703125" style="58"/>
    <col min="2819" max="2819" width="22.28515625" style="58" customWidth="1"/>
    <col min="2820" max="2820" width="17.28515625" style="58" customWidth="1"/>
    <col min="2821" max="2821" width="16.42578125" style="58" customWidth="1"/>
    <col min="2822" max="2822" width="18.5703125" style="58" customWidth="1"/>
    <col min="2823" max="2823" width="20.28515625" style="58" customWidth="1"/>
    <col min="2824" max="2824" width="17.7109375" style="58" customWidth="1"/>
    <col min="2825" max="2825" width="18.28515625" style="58" customWidth="1"/>
    <col min="2826" max="3074" width="11.5703125" style="58"/>
    <col min="3075" max="3075" width="22.28515625" style="58" customWidth="1"/>
    <col min="3076" max="3076" width="17.28515625" style="58" customWidth="1"/>
    <col min="3077" max="3077" width="16.42578125" style="58" customWidth="1"/>
    <col min="3078" max="3078" width="18.5703125" style="58" customWidth="1"/>
    <col min="3079" max="3079" width="20.28515625" style="58" customWidth="1"/>
    <col min="3080" max="3080" width="17.7109375" style="58" customWidth="1"/>
    <col min="3081" max="3081" width="18.28515625" style="58" customWidth="1"/>
    <col min="3082" max="3330" width="11.5703125" style="58"/>
    <col min="3331" max="3331" width="22.28515625" style="58" customWidth="1"/>
    <col min="3332" max="3332" width="17.28515625" style="58" customWidth="1"/>
    <col min="3333" max="3333" width="16.42578125" style="58" customWidth="1"/>
    <col min="3334" max="3334" width="18.5703125" style="58" customWidth="1"/>
    <col min="3335" max="3335" width="20.28515625" style="58" customWidth="1"/>
    <col min="3336" max="3336" width="17.7109375" style="58" customWidth="1"/>
    <col min="3337" max="3337" width="18.28515625" style="58" customWidth="1"/>
    <col min="3338" max="3586" width="11.5703125" style="58"/>
    <col min="3587" max="3587" width="22.28515625" style="58" customWidth="1"/>
    <col min="3588" max="3588" width="17.28515625" style="58" customWidth="1"/>
    <col min="3589" max="3589" width="16.42578125" style="58" customWidth="1"/>
    <col min="3590" max="3590" width="18.5703125" style="58" customWidth="1"/>
    <col min="3591" max="3591" width="20.28515625" style="58" customWidth="1"/>
    <col min="3592" max="3592" width="17.7109375" style="58" customWidth="1"/>
    <col min="3593" max="3593" width="18.28515625" style="58" customWidth="1"/>
    <col min="3594" max="3842" width="11.5703125" style="58"/>
    <col min="3843" max="3843" width="22.28515625" style="58" customWidth="1"/>
    <col min="3844" max="3844" width="17.28515625" style="58" customWidth="1"/>
    <col min="3845" max="3845" width="16.42578125" style="58" customWidth="1"/>
    <col min="3846" max="3846" width="18.5703125" style="58" customWidth="1"/>
    <col min="3847" max="3847" width="20.28515625" style="58" customWidth="1"/>
    <col min="3848" max="3848" width="17.7109375" style="58" customWidth="1"/>
    <col min="3849" max="3849" width="18.28515625" style="58" customWidth="1"/>
    <col min="3850" max="4098" width="11.5703125" style="58"/>
    <col min="4099" max="4099" width="22.28515625" style="58" customWidth="1"/>
    <col min="4100" max="4100" width="17.28515625" style="58" customWidth="1"/>
    <col min="4101" max="4101" width="16.42578125" style="58" customWidth="1"/>
    <col min="4102" max="4102" width="18.5703125" style="58" customWidth="1"/>
    <col min="4103" max="4103" width="20.28515625" style="58" customWidth="1"/>
    <col min="4104" max="4104" width="17.7109375" style="58" customWidth="1"/>
    <col min="4105" max="4105" width="18.28515625" style="58" customWidth="1"/>
    <col min="4106" max="4354" width="11.5703125" style="58"/>
    <col min="4355" max="4355" width="22.28515625" style="58" customWidth="1"/>
    <col min="4356" max="4356" width="17.28515625" style="58" customWidth="1"/>
    <col min="4357" max="4357" width="16.42578125" style="58" customWidth="1"/>
    <col min="4358" max="4358" width="18.5703125" style="58" customWidth="1"/>
    <col min="4359" max="4359" width="20.28515625" style="58" customWidth="1"/>
    <col min="4360" max="4360" width="17.7109375" style="58" customWidth="1"/>
    <col min="4361" max="4361" width="18.28515625" style="58" customWidth="1"/>
    <col min="4362" max="4610" width="11.5703125" style="58"/>
    <col min="4611" max="4611" width="22.28515625" style="58" customWidth="1"/>
    <col min="4612" max="4612" width="17.28515625" style="58" customWidth="1"/>
    <col min="4613" max="4613" width="16.42578125" style="58" customWidth="1"/>
    <col min="4614" max="4614" width="18.5703125" style="58" customWidth="1"/>
    <col min="4615" max="4615" width="20.28515625" style="58" customWidth="1"/>
    <col min="4616" max="4616" width="17.7109375" style="58" customWidth="1"/>
    <col min="4617" max="4617" width="18.28515625" style="58" customWidth="1"/>
    <col min="4618" max="4866" width="11.5703125" style="58"/>
    <col min="4867" max="4867" width="22.28515625" style="58" customWidth="1"/>
    <col min="4868" max="4868" width="17.28515625" style="58" customWidth="1"/>
    <col min="4869" max="4869" width="16.42578125" style="58" customWidth="1"/>
    <col min="4870" max="4870" width="18.5703125" style="58" customWidth="1"/>
    <col min="4871" max="4871" width="20.28515625" style="58" customWidth="1"/>
    <col min="4872" max="4872" width="17.7109375" style="58" customWidth="1"/>
    <col min="4873" max="4873" width="18.28515625" style="58" customWidth="1"/>
    <col min="4874" max="5122" width="11.5703125" style="58"/>
    <col min="5123" max="5123" width="22.28515625" style="58" customWidth="1"/>
    <col min="5124" max="5124" width="17.28515625" style="58" customWidth="1"/>
    <col min="5125" max="5125" width="16.42578125" style="58" customWidth="1"/>
    <col min="5126" max="5126" width="18.5703125" style="58" customWidth="1"/>
    <col min="5127" max="5127" width="20.28515625" style="58" customWidth="1"/>
    <col min="5128" max="5128" width="17.7109375" style="58" customWidth="1"/>
    <col min="5129" max="5129" width="18.28515625" style="58" customWidth="1"/>
    <col min="5130" max="5378" width="11.5703125" style="58"/>
    <col min="5379" max="5379" width="22.28515625" style="58" customWidth="1"/>
    <col min="5380" max="5380" width="17.28515625" style="58" customWidth="1"/>
    <col min="5381" max="5381" width="16.42578125" style="58" customWidth="1"/>
    <col min="5382" max="5382" width="18.5703125" style="58" customWidth="1"/>
    <col min="5383" max="5383" width="20.28515625" style="58" customWidth="1"/>
    <col min="5384" max="5384" width="17.7109375" style="58" customWidth="1"/>
    <col min="5385" max="5385" width="18.28515625" style="58" customWidth="1"/>
    <col min="5386" max="5634" width="11.5703125" style="58"/>
    <col min="5635" max="5635" width="22.28515625" style="58" customWidth="1"/>
    <col min="5636" max="5636" width="17.28515625" style="58" customWidth="1"/>
    <col min="5637" max="5637" width="16.42578125" style="58" customWidth="1"/>
    <col min="5638" max="5638" width="18.5703125" style="58" customWidth="1"/>
    <col min="5639" max="5639" width="20.28515625" style="58" customWidth="1"/>
    <col min="5640" max="5640" width="17.7109375" style="58" customWidth="1"/>
    <col min="5641" max="5641" width="18.28515625" style="58" customWidth="1"/>
    <col min="5642" max="5890" width="11.5703125" style="58"/>
    <col min="5891" max="5891" width="22.28515625" style="58" customWidth="1"/>
    <col min="5892" max="5892" width="17.28515625" style="58" customWidth="1"/>
    <col min="5893" max="5893" width="16.42578125" style="58" customWidth="1"/>
    <col min="5894" max="5894" width="18.5703125" style="58" customWidth="1"/>
    <col min="5895" max="5895" width="20.28515625" style="58" customWidth="1"/>
    <col min="5896" max="5896" width="17.7109375" style="58" customWidth="1"/>
    <col min="5897" max="5897" width="18.28515625" style="58" customWidth="1"/>
    <col min="5898" max="6146" width="11.5703125" style="58"/>
    <col min="6147" max="6147" width="22.28515625" style="58" customWidth="1"/>
    <col min="6148" max="6148" width="17.28515625" style="58" customWidth="1"/>
    <col min="6149" max="6149" width="16.42578125" style="58" customWidth="1"/>
    <col min="6150" max="6150" width="18.5703125" style="58" customWidth="1"/>
    <col min="6151" max="6151" width="20.28515625" style="58" customWidth="1"/>
    <col min="6152" max="6152" width="17.7109375" style="58" customWidth="1"/>
    <col min="6153" max="6153" width="18.28515625" style="58" customWidth="1"/>
    <col min="6154" max="6402" width="11.5703125" style="58"/>
    <col min="6403" max="6403" width="22.28515625" style="58" customWidth="1"/>
    <col min="6404" max="6404" width="17.28515625" style="58" customWidth="1"/>
    <col min="6405" max="6405" width="16.42578125" style="58" customWidth="1"/>
    <col min="6406" max="6406" width="18.5703125" style="58" customWidth="1"/>
    <col min="6407" max="6407" width="20.28515625" style="58" customWidth="1"/>
    <col min="6408" max="6408" width="17.7109375" style="58" customWidth="1"/>
    <col min="6409" max="6409" width="18.28515625" style="58" customWidth="1"/>
    <col min="6410" max="6658" width="11.5703125" style="58"/>
    <col min="6659" max="6659" width="22.28515625" style="58" customWidth="1"/>
    <col min="6660" max="6660" width="17.28515625" style="58" customWidth="1"/>
    <col min="6661" max="6661" width="16.42578125" style="58" customWidth="1"/>
    <col min="6662" max="6662" width="18.5703125" style="58" customWidth="1"/>
    <col min="6663" max="6663" width="20.28515625" style="58" customWidth="1"/>
    <col min="6664" max="6664" width="17.7109375" style="58" customWidth="1"/>
    <col min="6665" max="6665" width="18.28515625" style="58" customWidth="1"/>
    <col min="6666" max="6914" width="11.5703125" style="58"/>
    <col min="6915" max="6915" width="22.28515625" style="58" customWidth="1"/>
    <col min="6916" max="6916" width="17.28515625" style="58" customWidth="1"/>
    <col min="6917" max="6917" width="16.42578125" style="58" customWidth="1"/>
    <col min="6918" max="6918" width="18.5703125" style="58" customWidth="1"/>
    <col min="6919" max="6919" width="20.28515625" style="58" customWidth="1"/>
    <col min="6920" max="6920" width="17.7109375" style="58" customWidth="1"/>
    <col min="6921" max="6921" width="18.28515625" style="58" customWidth="1"/>
    <col min="6922" max="7170" width="11.5703125" style="58"/>
    <col min="7171" max="7171" width="22.28515625" style="58" customWidth="1"/>
    <col min="7172" max="7172" width="17.28515625" style="58" customWidth="1"/>
    <col min="7173" max="7173" width="16.42578125" style="58" customWidth="1"/>
    <col min="7174" max="7174" width="18.5703125" style="58" customWidth="1"/>
    <col min="7175" max="7175" width="20.28515625" style="58" customWidth="1"/>
    <col min="7176" max="7176" width="17.7109375" style="58" customWidth="1"/>
    <col min="7177" max="7177" width="18.28515625" style="58" customWidth="1"/>
    <col min="7178" max="7426" width="11.5703125" style="58"/>
    <col min="7427" max="7427" width="22.28515625" style="58" customWidth="1"/>
    <col min="7428" max="7428" width="17.28515625" style="58" customWidth="1"/>
    <col min="7429" max="7429" width="16.42578125" style="58" customWidth="1"/>
    <col min="7430" max="7430" width="18.5703125" style="58" customWidth="1"/>
    <col min="7431" max="7431" width="20.28515625" style="58" customWidth="1"/>
    <col min="7432" max="7432" width="17.7109375" style="58" customWidth="1"/>
    <col min="7433" max="7433" width="18.28515625" style="58" customWidth="1"/>
    <col min="7434" max="7682" width="11.5703125" style="58"/>
    <col min="7683" max="7683" width="22.28515625" style="58" customWidth="1"/>
    <col min="7684" max="7684" width="17.28515625" style="58" customWidth="1"/>
    <col min="7685" max="7685" width="16.42578125" style="58" customWidth="1"/>
    <col min="7686" max="7686" width="18.5703125" style="58" customWidth="1"/>
    <col min="7687" max="7687" width="20.28515625" style="58" customWidth="1"/>
    <col min="7688" max="7688" width="17.7109375" style="58" customWidth="1"/>
    <col min="7689" max="7689" width="18.28515625" style="58" customWidth="1"/>
    <col min="7690" max="7938" width="11.5703125" style="58"/>
    <col min="7939" max="7939" width="22.28515625" style="58" customWidth="1"/>
    <col min="7940" max="7940" width="17.28515625" style="58" customWidth="1"/>
    <col min="7941" max="7941" width="16.42578125" style="58" customWidth="1"/>
    <col min="7942" max="7942" width="18.5703125" style="58" customWidth="1"/>
    <col min="7943" max="7943" width="20.28515625" style="58" customWidth="1"/>
    <col min="7944" max="7944" width="17.7109375" style="58" customWidth="1"/>
    <col min="7945" max="7945" width="18.28515625" style="58" customWidth="1"/>
    <col min="7946" max="8194" width="11.5703125" style="58"/>
    <col min="8195" max="8195" width="22.28515625" style="58" customWidth="1"/>
    <col min="8196" max="8196" width="17.28515625" style="58" customWidth="1"/>
    <col min="8197" max="8197" width="16.42578125" style="58" customWidth="1"/>
    <col min="8198" max="8198" width="18.5703125" style="58" customWidth="1"/>
    <col min="8199" max="8199" width="20.28515625" style="58" customWidth="1"/>
    <col min="8200" max="8200" width="17.7109375" style="58" customWidth="1"/>
    <col min="8201" max="8201" width="18.28515625" style="58" customWidth="1"/>
    <col min="8202" max="8450" width="11.5703125" style="58"/>
    <col min="8451" max="8451" width="22.28515625" style="58" customWidth="1"/>
    <col min="8452" max="8452" width="17.28515625" style="58" customWidth="1"/>
    <col min="8453" max="8453" width="16.42578125" style="58" customWidth="1"/>
    <col min="8454" max="8454" width="18.5703125" style="58" customWidth="1"/>
    <col min="8455" max="8455" width="20.28515625" style="58" customWidth="1"/>
    <col min="8456" max="8456" width="17.7109375" style="58" customWidth="1"/>
    <col min="8457" max="8457" width="18.28515625" style="58" customWidth="1"/>
    <col min="8458" max="8706" width="11.5703125" style="58"/>
    <col min="8707" max="8707" width="22.28515625" style="58" customWidth="1"/>
    <col min="8708" max="8708" width="17.28515625" style="58" customWidth="1"/>
    <col min="8709" max="8709" width="16.42578125" style="58" customWidth="1"/>
    <col min="8710" max="8710" width="18.5703125" style="58" customWidth="1"/>
    <col min="8711" max="8711" width="20.28515625" style="58" customWidth="1"/>
    <col min="8712" max="8712" width="17.7109375" style="58" customWidth="1"/>
    <col min="8713" max="8713" width="18.28515625" style="58" customWidth="1"/>
    <col min="8714" max="8962" width="11.5703125" style="58"/>
    <col min="8963" max="8963" width="22.28515625" style="58" customWidth="1"/>
    <col min="8964" max="8964" width="17.28515625" style="58" customWidth="1"/>
    <col min="8965" max="8965" width="16.42578125" style="58" customWidth="1"/>
    <col min="8966" max="8966" width="18.5703125" style="58" customWidth="1"/>
    <col min="8967" max="8967" width="20.28515625" style="58" customWidth="1"/>
    <col min="8968" max="8968" width="17.7109375" style="58" customWidth="1"/>
    <col min="8969" max="8969" width="18.28515625" style="58" customWidth="1"/>
    <col min="8970" max="9218" width="11.5703125" style="58"/>
    <col min="9219" max="9219" width="22.28515625" style="58" customWidth="1"/>
    <col min="9220" max="9220" width="17.28515625" style="58" customWidth="1"/>
    <col min="9221" max="9221" width="16.42578125" style="58" customWidth="1"/>
    <col min="9222" max="9222" width="18.5703125" style="58" customWidth="1"/>
    <col min="9223" max="9223" width="20.28515625" style="58" customWidth="1"/>
    <col min="9224" max="9224" width="17.7109375" style="58" customWidth="1"/>
    <col min="9225" max="9225" width="18.28515625" style="58" customWidth="1"/>
    <col min="9226" max="9474" width="11.5703125" style="58"/>
    <col min="9475" max="9475" width="22.28515625" style="58" customWidth="1"/>
    <col min="9476" max="9476" width="17.28515625" style="58" customWidth="1"/>
    <col min="9477" max="9477" width="16.42578125" style="58" customWidth="1"/>
    <col min="9478" max="9478" width="18.5703125" style="58" customWidth="1"/>
    <col min="9479" max="9479" width="20.28515625" style="58" customWidth="1"/>
    <col min="9480" max="9480" width="17.7109375" style="58" customWidth="1"/>
    <col min="9481" max="9481" width="18.28515625" style="58" customWidth="1"/>
    <col min="9482" max="9730" width="11.5703125" style="58"/>
    <col min="9731" max="9731" width="22.28515625" style="58" customWidth="1"/>
    <col min="9732" max="9732" width="17.28515625" style="58" customWidth="1"/>
    <col min="9733" max="9733" width="16.42578125" style="58" customWidth="1"/>
    <col min="9734" max="9734" width="18.5703125" style="58" customWidth="1"/>
    <col min="9735" max="9735" width="20.28515625" style="58" customWidth="1"/>
    <col min="9736" max="9736" width="17.7109375" style="58" customWidth="1"/>
    <col min="9737" max="9737" width="18.28515625" style="58" customWidth="1"/>
    <col min="9738" max="9986" width="11.5703125" style="58"/>
    <col min="9987" max="9987" width="22.28515625" style="58" customWidth="1"/>
    <col min="9988" max="9988" width="17.28515625" style="58" customWidth="1"/>
    <col min="9989" max="9989" width="16.42578125" style="58" customWidth="1"/>
    <col min="9990" max="9990" width="18.5703125" style="58" customWidth="1"/>
    <col min="9991" max="9991" width="20.28515625" style="58" customWidth="1"/>
    <col min="9992" max="9992" width="17.7109375" style="58" customWidth="1"/>
    <col min="9993" max="9993" width="18.28515625" style="58" customWidth="1"/>
    <col min="9994" max="10242" width="11.5703125" style="58"/>
    <col min="10243" max="10243" width="22.28515625" style="58" customWidth="1"/>
    <col min="10244" max="10244" width="17.28515625" style="58" customWidth="1"/>
    <col min="10245" max="10245" width="16.42578125" style="58" customWidth="1"/>
    <col min="10246" max="10246" width="18.5703125" style="58" customWidth="1"/>
    <col min="10247" max="10247" width="20.28515625" style="58" customWidth="1"/>
    <col min="10248" max="10248" width="17.7109375" style="58" customWidth="1"/>
    <col min="10249" max="10249" width="18.28515625" style="58" customWidth="1"/>
    <col min="10250" max="10498" width="11.5703125" style="58"/>
    <col min="10499" max="10499" width="22.28515625" style="58" customWidth="1"/>
    <col min="10500" max="10500" width="17.28515625" style="58" customWidth="1"/>
    <col min="10501" max="10501" width="16.42578125" style="58" customWidth="1"/>
    <col min="10502" max="10502" width="18.5703125" style="58" customWidth="1"/>
    <col min="10503" max="10503" width="20.28515625" style="58" customWidth="1"/>
    <col min="10504" max="10504" width="17.7109375" style="58" customWidth="1"/>
    <col min="10505" max="10505" width="18.28515625" style="58" customWidth="1"/>
    <col min="10506" max="10754" width="11.5703125" style="58"/>
    <col min="10755" max="10755" width="22.28515625" style="58" customWidth="1"/>
    <col min="10756" max="10756" width="17.28515625" style="58" customWidth="1"/>
    <col min="10757" max="10757" width="16.42578125" style="58" customWidth="1"/>
    <col min="10758" max="10758" width="18.5703125" style="58" customWidth="1"/>
    <col min="10759" max="10759" width="20.28515625" style="58" customWidth="1"/>
    <col min="10760" max="10760" width="17.7109375" style="58" customWidth="1"/>
    <col min="10761" max="10761" width="18.28515625" style="58" customWidth="1"/>
    <col min="10762" max="11010" width="11.5703125" style="58"/>
    <col min="11011" max="11011" width="22.28515625" style="58" customWidth="1"/>
    <col min="11012" max="11012" width="17.28515625" style="58" customWidth="1"/>
    <col min="11013" max="11013" width="16.42578125" style="58" customWidth="1"/>
    <col min="11014" max="11014" width="18.5703125" style="58" customWidth="1"/>
    <col min="11015" max="11015" width="20.28515625" style="58" customWidth="1"/>
    <col min="11016" max="11016" width="17.7109375" style="58" customWidth="1"/>
    <col min="11017" max="11017" width="18.28515625" style="58" customWidth="1"/>
    <col min="11018" max="11266" width="11.5703125" style="58"/>
    <col min="11267" max="11267" width="22.28515625" style="58" customWidth="1"/>
    <col min="11268" max="11268" width="17.28515625" style="58" customWidth="1"/>
    <col min="11269" max="11269" width="16.42578125" style="58" customWidth="1"/>
    <col min="11270" max="11270" width="18.5703125" style="58" customWidth="1"/>
    <col min="11271" max="11271" width="20.28515625" style="58" customWidth="1"/>
    <col min="11272" max="11272" width="17.7109375" style="58" customWidth="1"/>
    <col min="11273" max="11273" width="18.28515625" style="58" customWidth="1"/>
    <col min="11274" max="11522" width="11.5703125" style="58"/>
    <col min="11523" max="11523" width="22.28515625" style="58" customWidth="1"/>
    <col min="11524" max="11524" width="17.28515625" style="58" customWidth="1"/>
    <col min="11525" max="11525" width="16.42578125" style="58" customWidth="1"/>
    <col min="11526" max="11526" width="18.5703125" style="58" customWidth="1"/>
    <col min="11527" max="11527" width="20.28515625" style="58" customWidth="1"/>
    <col min="11528" max="11528" width="17.7109375" style="58" customWidth="1"/>
    <col min="11529" max="11529" width="18.28515625" style="58" customWidth="1"/>
    <col min="11530" max="11778" width="11.5703125" style="58"/>
    <col min="11779" max="11779" width="22.28515625" style="58" customWidth="1"/>
    <col min="11780" max="11780" width="17.28515625" style="58" customWidth="1"/>
    <col min="11781" max="11781" width="16.42578125" style="58" customWidth="1"/>
    <col min="11782" max="11782" width="18.5703125" style="58" customWidth="1"/>
    <col min="11783" max="11783" width="20.28515625" style="58" customWidth="1"/>
    <col min="11784" max="11784" width="17.7109375" style="58" customWidth="1"/>
    <col min="11785" max="11785" width="18.28515625" style="58" customWidth="1"/>
    <col min="11786" max="12034" width="11.5703125" style="58"/>
    <col min="12035" max="12035" width="22.28515625" style="58" customWidth="1"/>
    <col min="12036" max="12036" width="17.28515625" style="58" customWidth="1"/>
    <col min="12037" max="12037" width="16.42578125" style="58" customWidth="1"/>
    <col min="12038" max="12038" width="18.5703125" style="58" customWidth="1"/>
    <col min="12039" max="12039" width="20.28515625" style="58" customWidth="1"/>
    <col min="12040" max="12040" width="17.7109375" style="58" customWidth="1"/>
    <col min="12041" max="12041" width="18.28515625" style="58" customWidth="1"/>
    <col min="12042" max="12290" width="11.5703125" style="58"/>
    <col min="12291" max="12291" width="22.28515625" style="58" customWidth="1"/>
    <col min="12292" max="12292" width="17.28515625" style="58" customWidth="1"/>
    <col min="12293" max="12293" width="16.42578125" style="58" customWidth="1"/>
    <col min="12294" max="12294" width="18.5703125" style="58" customWidth="1"/>
    <col min="12295" max="12295" width="20.28515625" style="58" customWidth="1"/>
    <col min="12296" max="12296" width="17.7109375" style="58" customWidth="1"/>
    <col min="12297" max="12297" width="18.28515625" style="58" customWidth="1"/>
    <col min="12298" max="12546" width="11.5703125" style="58"/>
    <col min="12547" max="12547" width="22.28515625" style="58" customWidth="1"/>
    <col min="12548" max="12548" width="17.28515625" style="58" customWidth="1"/>
    <col min="12549" max="12549" width="16.42578125" style="58" customWidth="1"/>
    <col min="12550" max="12550" width="18.5703125" style="58" customWidth="1"/>
    <col min="12551" max="12551" width="20.28515625" style="58" customWidth="1"/>
    <col min="12552" max="12552" width="17.7109375" style="58" customWidth="1"/>
    <col min="12553" max="12553" width="18.28515625" style="58" customWidth="1"/>
    <col min="12554" max="12802" width="11.5703125" style="58"/>
    <col min="12803" max="12803" width="22.28515625" style="58" customWidth="1"/>
    <col min="12804" max="12804" width="17.28515625" style="58" customWidth="1"/>
    <col min="12805" max="12805" width="16.42578125" style="58" customWidth="1"/>
    <col min="12806" max="12806" width="18.5703125" style="58" customWidth="1"/>
    <col min="12807" max="12807" width="20.28515625" style="58" customWidth="1"/>
    <col min="12808" max="12808" width="17.7109375" style="58" customWidth="1"/>
    <col min="12809" max="12809" width="18.28515625" style="58" customWidth="1"/>
    <col min="12810" max="13058" width="11.5703125" style="58"/>
    <col min="13059" max="13059" width="22.28515625" style="58" customWidth="1"/>
    <col min="13060" max="13060" width="17.28515625" style="58" customWidth="1"/>
    <col min="13061" max="13061" width="16.42578125" style="58" customWidth="1"/>
    <col min="13062" max="13062" width="18.5703125" style="58" customWidth="1"/>
    <col min="13063" max="13063" width="20.28515625" style="58" customWidth="1"/>
    <col min="13064" max="13064" width="17.7109375" style="58" customWidth="1"/>
    <col min="13065" max="13065" width="18.28515625" style="58" customWidth="1"/>
    <col min="13066" max="13314" width="11.5703125" style="58"/>
    <col min="13315" max="13315" width="22.28515625" style="58" customWidth="1"/>
    <col min="13316" max="13316" width="17.28515625" style="58" customWidth="1"/>
    <col min="13317" max="13317" width="16.42578125" style="58" customWidth="1"/>
    <col min="13318" max="13318" width="18.5703125" style="58" customWidth="1"/>
    <col min="13319" max="13319" width="20.28515625" style="58" customWidth="1"/>
    <col min="13320" max="13320" width="17.7109375" style="58" customWidth="1"/>
    <col min="13321" max="13321" width="18.28515625" style="58" customWidth="1"/>
    <col min="13322" max="13570" width="11.5703125" style="58"/>
    <col min="13571" max="13571" width="22.28515625" style="58" customWidth="1"/>
    <col min="13572" max="13572" width="17.28515625" style="58" customWidth="1"/>
    <col min="13573" max="13573" width="16.42578125" style="58" customWidth="1"/>
    <col min="13574" max="13574" width="18.5703125" style="58" customWidth="1"/>
    <col min="13575" max="13575" width="20.28515625" style="58" customWidth="1"/>
    <col min="13576" max="13576" width="17.7109375" style="58" customWidth="1"/>
    <col min="13577" max="13577" width="18.28515625" style="58" customWidth="1"/>
    <col min="13578" max="13826" width="11.5703125" style="58"/>
    <col min="13827" max="13827" width="22.28515625" style="58" customWidth="1"/>
    <col min="13828" max="13828" width="17.28515625" style="58" customWidth="1"/>
    <col min="13829" max="13829" width="16.42578125" style="58" customWidth="1"/>
    <col min="13830" max="13830" width="18.5703125" style="58" customWidth="1"/>
    <col min="13831" max="13831" width="20.28515625" style="58" customWidth="1"/>
    <col min="13832" max="13832" width="17.7109375" style="58" customWidth="1"/>
    <col min="13833" max="13833" width="18.28515625" style="58" customWidth="1"/>
    <col min="13834" max="14082" width="11.5703125" style="58"/>
    <col min="14083" max="14083" width="22.28515625" style="58" customWidth="1"/>
    <col min="14084" max="14084" width="17.28515625" style="58" customWidth="1"/>
    <col min="14085" max="14085" width="16.42578125" style="58" customWidth="1"/>
    <col min="14086" max="14086" width="18.5703125" style="58" customWidth="1"/>
    <col min="14087" max="14087" width="20.28515625" style="58" customWidth="1"/>
    <col min="14088" max="14088" width="17.7109375" style="58" customWidth="1"/>
    <col min="14089" max="14089" width="18.28515625" style="58" customWidth="1"/>
    <col min="14090" max="14338" width="11.5703125" style="58"/>
    <col min="14339" max="14339" width="22.28515625" style="58" customWidth="1"/>
    <col min="14340" max="14340" width="17.28515625" style="58" customWidth="1"/>
    <col min="14341" max="14341" width="16.42578125" style="58" customWidth="1"/>
    <col min="14342" max="14342" width="18.5703125" style="58" customWidth="1"/>
    <col min="14343" max="14343" width="20.28515625" style="58" customWidth="1"/>
    <col min="14344" max="14344" width="17.7109375" style="58" customWidth="1"/>
    <col min="14345" max="14345" width="18.28515625" style="58" customWidth="1"/>
    <col min="14346" max="14594" width="11.5703125" style="58"/>
    <col min="14595" max="14595" width="22.28515625" style="58" customWidth="1"/>
    <col min="14596" max="14596" width="17.28515625" style="58" customWidth="1"/>
    <col min="14597" max="14597" width="16.42578125" style="58" customWidth="1"/>
    <col min="14598" max="14598" width="18.5703125" style="58" customWidth="1"/>
    <col min="14599" max="14599" width="20.28515625" style="58" customWidth="1"/>
    <col min="14600" max="14600" width="17.7109375" style="58" customWidth="1"/>
    <col min="14601" max="14601" width="18.28515625" style="58" customWidth="1"/>
    <col min="14602" max="14850" width="11.5703125" style="58"/>
    <col min="14851" max="14851" width="22.28515625" style="58" customWidth="1"/>
    <col min="14852" max="14852" width="17.28515625" style="58" customWidth="1"/>
    <col min="14853" max="14853" width="16.42578125" style="58" customWidth="1"/>
    <col min="14854" max="14854" width="18.5703125" style="58" customWidth="1"/>
    <col min="14855" max="14855" width="20.28515625" style="58" customWidth="1"/>
    <col min="14856" max="14856" width="17.7109375" style="58" customWidth="1"/>
    <col min="14857" max="14857" width="18.28515625" style="58" customWidth="1"/>
    <col min="14858" max="15106" width="11.5703125" style="58"/>
    <col min="15107" max="15107" width="22.28515625" style="58" customWidth="1"/>
    <col min="15108" max="15108" width="17.28515625" style="58" customWidth="1"/>
    <col min="15109" max="15109" width="16.42578125" style="58" customWidth="1"/>
    <col min="15110" max="15110" width="18.5703125" style="58" customWidth="1"/>
    <col min="15111" max="15111" width="20.28515625" style="58" customWidth="1"/>
    <col min="15112" max="15112" width="17.7109375" style="58" customWidth="1"/>
    <col min="15113" max="15113" width="18.28515625" style="58" customWidth="1"/>
    <col min="15114" max="15362" width="11.5703125" style="58"/>
    <col min="15363" max="15363" width="22.28515625" style="58" customWidth="1"/>
    <col min="15364" max="15364" width="17.28515625" style="58" customWidth="1"/>
    <col min="15365" max="15365" width="16.42578125" style="58" customWidth="1"/>
    <col min="15366" max="15366" width="18.5703125" style="58" customWidth="1"/>
    <col min="15367" max="15367" width="20.28515625" style="58" customWidth="1"/>
    <col min="15368" max="15368" width="17.7109375" style="58" customWidth="1"/>
    <col min="15369" max="15369" width="18.28515625" style="58" customWidth="1"/>
    <col min="15370" max="15618" width="11.5703125" style="58"/>
    <col min="15619" max="15619" width="22.28515625" style="58" customWidth="1"/>
    <col min="15620" max="15620" width="17.28515625" style="58" customWidth="1"/>
    <col min="15621" max="15621" width="16.42578125" style="58" customWidth="1"/>
    <col min="15622" max="15622" width="18.5703125" style="58" customWidth="1"/>
    <col min="15623" max="15623" width="20.28515625" style="58" customWidth="1"/>
    <col min="15624" max="15624" width="17.7109375" style="58" customWidth="1"/>
    <col min="15625" max="15625" width="18.28515625" style="58" customWidth="1"/>
    <col min="15626" max="15874" width="11.5703125" style="58"/>
    <col min="15875" max="15875" width="22.28515625" style="58" customWidth="1"/>
    <col min="15876" max="15876" width="17.28515625" style="58" customWidth="1"/>
    <col min="15877" max="15877" width="16.42578125" style="58" customWidth="1"/>
    <col min="15878" max="15878" width="18.5703125" style="58" customWidth="1"/>
    <col min="15879" max="15879" width="20.28515625" style="58" customWidth="1"/>
    <col min="15880" max="15880" width="17.7109375" style="58" customWidth="1"/>
    <col min="15881" max="15881" width="18.28515625" style="58" customWidth="1"/>
    <col min="15882" max="16130" width="11.5703125" style="58"/>
    <col min="16131" max="16131" width="22.28515625" style="58" customWidth="1"/>
    <col min="16132" max="16132" width="17.28515625" style="58" customWidth="1"/>
    <col min="16133" max="16133" width="16.42578125" style="58" customWidth="1"/>
    <col min="16134" max="16134" width="18.5703125" style="58" customWidth="1"/>
    <col min="16135" max="16135" width="20.28515625" style="58" customWidth="1"/>
    <col min="16136" max="16136" width="17.7109375" style="58" customWidth="1"/>
    <col min="16137" max="16137" width="18.28515625" style="58" customWidth="1"/>
    <col min="16138" max="16384" width="11.5703125" style="58"/>
  </cols>
  <sheetData>
    <row r="1" spans="1:11" ht="15.75" x14ac:dyDescent="0.25">
      <c r="B1" s="330" t="s">
        <v>36</v>
      </c>
      <c r="C1" s="330"/>
      <c r="D1" s="330"/>
      <c r="E1" s="330"/>
      <c r="F1" s="330"/>
      <c r="G1" s="330"/>
      <c r="H1" s="330"/>
      <c r="I1" s="330"/>
      <c r="J1" s="330"/>
      <c r="K1" s="330"/>
    </row>
    <row r="2" spans="1:11" x14ac:dyDescent="0.25">
      <c r="B2" s="331" t="s">
        <v>37</v>
      </c>
      <c r="C2" s="331"/>
      <c r="D2" s="331"/>
      <c r="E2" s="331"/>
      <c r="F2" s="331"/>
      <c r="G2" s="331"/>
      <c r="H2" s="331"/>
      <c r="I2" s="331"/>
      <c r="J2" s="331"/>
      <c r="K2" s="331"/>
    </row>
    <row r="3" spans="1:11" x14ac:dyDescent="0.25">
      <c r="B3" s="332" t="s">
        <v>38</v>
      </c>
      <c r="C3" s="332"/>
      <c r="D3" s="332"/>
      <c r="E3" s="332"/>
      <c r="F3" s="332"/>
      <c r="G3" s="332"/>
      <c r="H3" s="332"/>
      <c r="I3" s="332"/>
      <c r="J3" s="332"/>
      <c r="K3" s="332"/>
    </row>
    <row r="4" spans="1:11" x14ac:dyDescent="0.25">
      <c r="B4" s="333"/>
      <c r="C4" s="333"/>
      <c r="D4" s="333"/>
      <c r="E4" s="333"/>
      <c r="F4" s="333"/>
      <c r="G4" s="333"/>
      <c r="H4" s="333"/>
      <c r="I4" s="333"/>
      <c r="J4" s="333"/>
      <c r="K4" s="333"/>
    </row>
    <row r="5" spans="1:11" x14ac:dyDescent="0.25">
      <c r="B5" s="82" t="str">
        <f>'FDLS-CMA-001-2024 1 al 19'!B6</f>
        <v xml:space="preserve">
FDLS-CMA-001-2024</v>
      </c>
      <c r="C5" s="66"/>
      <c r="D5" s="66"/>
    </row>
    <row r="6" spans="1:11" ht="58.15" customHeight="1" x14ac:dyDescent="0.25">
      <c r="B6" s="334" t="str">
        <f>'FDLS-CMA-001-2024 1 al 19'!B7</f>
        <v>OBJETO: REALIZAR LA INTERVENTORÍA
TÉCNICA, ADMINISTRATIVA, LEGAL,
FINANCIERA, SOCIAL, AMBIENTAL,
SISO Y CONTABLE PARA EL
CONTRATO DE OBRA PÚBLICA QUE
RESULTE DE LA LICITACIÓN FDLS-LP007-2024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v>
      </c>
      <c r="C6" s="334"/>
      <c r="D6" s="334"/>
      <c r="E6" s="334"/>
      <c r="F6" s="334"/>
      <c r="G6" s="334"/>
      <c r="H6" s="334"/>
      <c r="I6" s="334"/>
      <c r="J6" s="334"/>
      <c r="K6" s="334"/>
    </row>
    <row r="7" spans="1:11" x14ac:dyDescent="0.25">
      <c r="B7" s="59" t="s">
        <v>39</v>
      </c>
      <c r="C7" s="276">
        <v>215897184</v>
      </c>
      <c r="D7" s="275"/>
    </row>
    <row r="8" spans="1:11" x14ac:dyDescent="0.25">
      <c r="B8" s="59"/>
      <c r="C8" s="276"/>
      <c r="D8" s="275"/>
    </row>
    <row r="9" spans="1:11" x14ac:dyDescent="0.25">
      <c r="B9" s="59"/>
      <c r="C9" s="276"/>
      <c r="D9" s="275"/>
      <c r="E9" s="275"/>
    </row>
    <row r="10" spans="1:11" x14ac:dyDescent="0.25">
      <c r="B10" s="277" t="s">
        <v>40</v>
      </c>
      <c r="C10" s="278">
        <v>45291</v>
      </c>
      <c r="D10" s="275"/>
      <c r="E10" s="275"/>
    </row>
    <row r="11" spans="1:11" x14ac:dyDescent="0.25">
      <c r="B11" s="277" t="s">
        <v>41</v>
      </c>
      <c r="C11" s="278">
        <f>'FDLS-CMA-001-2024 1 al 19'!B48</f>
        <v>45642</v>
      </c>
      <c r="D11" s="275"/>
      <c r="E11" s="275"/>
    </row>
    <row r="12" spans="1:11" x14ac:dyDescent="0.25">
      <c r="B12" s="325" t="s">
        <v>143</v>
      </c>
      <c r="C12" s="326"/>
      <c r="D12" s="326"/>
      <c r="E12" s="326"/>
      <c r="F12" s="326"/>
      <c r="G12" s="326"/>
      <c r="H12" s="327"/>
      <c r="I12" s="279" t="s">
        <v>53</v>
      </c>
      <c r="J12" s="328" t="s">
        <v>42</v>
      </c>
      <c r="K12" s="329" t="s">
        <v>43</v>
      </c>
    </row>
    <row r="13" spans="1:11" ht="38.25" x14ac:dyDescent="0.25">
      <c r="B13" s="281" t="s">
        <v>44</v>
      </c>
      <c r="C13" s="281" t="s">
        <v>45</v>
      </c>
      <c r="D13" s="281" t="s">
        <v>46</v>
      </c>
      <c r="E13" s="281" t="s">
        <v>47</v>
      </c>
      <c r="F13" s="281" t="s">
        <v>48</v>
      </c>
      <c r="G13" s="281" t="s">
        <v>49</v>
      </c>
      <c r="H13" s="281" t="s">
        <v>50</v>
      </c>
      <c r="I13" s="282" t="s">
        <v>52</v>
      </c>
      <c r="J13" s="328"/>
      <c r="K13" s="329"/>
    </row>
    <row r="14" spans="1:11" ht="60.6" customHeight="1" x14ac:dyDescent="0.25">
      <c r="A14" s="177">
        <v>1</v>
      </c>
      <c r="B14" s="281" t="s">
        <v>150</v>
      </c>
      <c r="C14" s="283" t="s">
        <v>57</v>
      </c>
      <c r="D14" s="283" t="s">
        <v>57</v>
      </c>
      <c r="E14" s="283" t="s">
        <v>57</v>
      </c>
      <c r="F14" s="283" t="s">
        <v>57</v>
      </c>
      <c r="G14" s="283" t="s">
        <v>57</v>
      </c>
      <c r="H14" s="283" t="s">
        <v>57</v>
      </c>
      <c r="I14" s="283" t="s">
        <v>58</v>
      </c>
      <c r="J14" s="280" t="str">
        <f>+IF(COUNTIF(C14:H14,"NO CUMPLE")&gt;=1,"NO HABILITADO","HABILITADO")</f>
        <v>HABILITADO</v>
      </c>
      <c r="K14" s="284"/>
    </row>
    <row r="15" spans="1:11" ht="50.1" customHeight="1" x14ac:dyDescent="0.25">
      <c r="A15" s="177">
        <f t="shared" ref="A15:A32" si="0">A14+1</f>
        <v>2</v>
      </c>
      <c r="B15" s="281" t="s">
        <v>153</v>
      </c>
      <c r="C15" s="283" t="s">
        <v>57</v>
      </c>
      <c r="D15" s="283" t="s">
        <v>57</v>
      </c>
      <c r="E15" s="283" t="s">
        <v>57</v>
      </c>
      <c r="F15" s="283" t="s">
        <v>57</v>
      </c>
      <c r="G15" s="283" t="s">
        <v>57</v>
      </c>
      <c r="H15" s="283" t="s">
        <v>57</v>
      </c>
      <c r="I15" s="283" t="s">
        <v>58</v>
      </c>
      <c r="J15" s="280" t="str">
        <f t="shared" ref="J15:J31" si="1">+IF(COUNTIF(C15:H15,"NO CUMPLE")&gt;=1,"NO HABILITADO","HABILITADO")</f>
        <v>HABILITADO</v>
      </c>
      <c r="K15" s="284"/>
    </row>
    <row r="16" spans="1:11" ht="50.1" customHeight="1" x14ac:dyDescent="0.25">
      <c r="A16" s="177">
        <f t="shared" si="0"/>
        <v>3</v>
      </c>
      <c r="B16" s="281" t="s">
        <v>154</v>
      </c>
      <c r="C16" s="283" t="s">
        <v>57</v>
      </c>
      <c r="D16" s="283" t="s">
        <v>57</v>
      </c>
      <c r="E16" s="283" t="s">
        <v>57</v>
      </c>
      <c r="F16" s="283" t="s">
        <v>57</v>
      </c>
      <c r="G16" s="283" t="s">
        <v>57</v>
      </c>
      <c r="H16" s="283" t="s">
        <v>57</v>
      </c>
      <c r="I16" s="283" t="s">
        <v>58</v>
      </c>
      <c r="J16" s="280" t="str">
        <f t="shared" si="1"/>
        <v>HABILITADO</v>
      </c>
      <c r="K16" s="285"/>
    </row>
    <row r="17" spans="1:13" ht="45" customHeight="1" x14ac:dyDescent="0.25">
      <c r="A17" s="177">
        <f t="shared" si="0"/>
        <v>4</v>
      </c>
      <c r="B17" s="281" t="s">
        <v>155</v>
      </c>
      <c r="C17" s="283" t="s">
        <v>57</v>
      </c>
      <c r="D17" s="283" t="s">
        <v>57</v>
      </c>
      <c r="E17" s="283" t="s">
        <v>57</v>
      </c>
      <c r="F17" s="283" t="s">
        <v>57</v>
      </c>
      <c r="G17" s="283" t="s">
        <v>57</v>
      </c>
      <c r="H17" s="283" t="s">
        <v>57</v>
      </c>
      <c r="I17" s="283" t="s">
        <v>58</v>
      </c>
      <c r="J17" s="280" t="str">
        <f t="shared" si="1"/>
        <v>HABILITADO</v>
      </c>
      <c r="K17" s="285"/>
    </row>
    <row r="18" spans="1:13" ht="45" customHeight="1" x14ac:dyDescent="0.25">
      <c r="A18" s="177">
        <f t="shared" si="0"/>
        <v>5</v>
      </c>
      <c r="B18" s="281" t="s">
        <v>158</v>
      </c>
      <c r="C18" s="283" t="s">
        <v>57</v>
      </c>
      <c r="D18" s="283" t="s">
        <v>57</v>
      </c>
      <c r="E18" s="283" t="s">
        <v>57</v>
      </c>
      <c r="F18" s="283" t="s">
        <v>57</v>
      </c>
      <c r="G18" s="283" t="s">
        <v>57</v>
      </c>
      <c r="H18" s="283" t="s">
        <v>57</v>
      </c>
      <c r="I18" s="283" t="s">
        <v>58</v>
      </c>
      <c r="J18" s="280" t="str">
        <f t="shared" si="1"/>
        <v>HABILITADO</v>
      </c>
      <c r="K18" s="285"/>
    </row>
    <row r="19" spans="1:13" ht="67.5" customHeight="1" x14ac:dyDescent="0.25">
      <c r="A19" s="294">
        <f t="shared" si="0"/>
        <v>6</v>
      </c>
      <c r="B19" s="281" t="s">
        <v>161</v>
      </c>
      <c r="C19" s="283" t="s">
        <v>57</v>
      </c>
      <c r="D19" s="283" t="s">
        <v>57</v>
      </c>
      <c r="E19" s="283" t="s">
        <v>57</v>
      </c>
      <c r="F19" s="283" t="s">
        <v>57</v>
      </c>
      <c r="G19" s="283" t="s">
        <v>57</v>
      </c>
      <c r="H19" s="283" t="s">
        <v>57</v>
      </c>
      <c r="I19" s="283" t="s">
        <v>58</v>
      </c>
      <c r="J19" s="298" t="str">
        <f t="shared" ref="J19" si="2">+IF(COUNTIF(C19:H19,"NO CUMPLE")&gt;=1,"NO HABILITADO","HABILITADO")</f>
        <v>HABILITADO</v>
      </c>
      <c r="K19" s="293"/>
      <c r="L19" s="295"/>
      <c r="M19" s="295"/>
    </row>
    <row r="20" spans="1:13" ht="50.1" customHeight="1" x14ac:dyDescent="0.25">
      <c r="A20" s="177">
        <f t="shared" si="0"/>
        <v>7</v>
      </c>
      <c r="B20" s="281" t="s">
        <v>164</v>
      </c>
      <c r="C20" s="283" t="s">
        <v>57</v>
      </c>
      <c r="D20" s="283" t="s">
        <v>57</v>
      </c>
      <c r="E20" s="283" t="s">
        <v>57</v>
      </c>
      <c r="F20" s="283" t="s">
        <v>57</v>
      </c>
      <c r="G20" s="283" t="s">
        <v>57</v>
      </c>
      <c r="H20" s="283" t="s">
        <v>57</v>
      </c>
      <c r="I20" s="283" t="s">
        <v>58</v>
      </c>
      <c r="J20" s="280" t="str">
        <f t="shared" si="1"/>
        <v>HABILITADO</v>
      </c>
      <c r="K20" s="285"/>
    </row>
    <row r="21" spans="1:13" ht="50.1" customHeight="1" x14ac:dyDescent="0.25">
      <c r="A21" s="177">
        <f t="shared" si="0"/>
        <v>8</v>
      </c>
      <c r="B21" s="281" t="s">
        <v>167</v>
      </c>
      <c r="C21" s="283" t="s">
        <v>57</v>
      </c>
      <c r="D21" s="283" t="s">
        <v>57</v>
      </c>
      <c r="E21" s="283" t="s">
        <v>57</v>
      </c>
      <c r="F21" s="283" t="s">
        <v>57</v>
      </c>
      <c r="G21" s="283" t="s">
        <v>57</v>
      </c>
      <c r="H21" s="283" t="s">
        <v>57</v>
      </c>
      <c r="I21" s="283" t="s">
        <v>58</v>
      </c>
      <c r="J21" s="280" t="str">
        <f t="shared" si="1"/>
        <v>HABILITADO</v>
      </c>
      <c r="K21" s="286"/>
    </row>
    <row r="22" spans="1:13" ht="73.5" customHeight="1" x14ac:dyDescent="0.25">
      <c r="A22" s="177">
        <f t="shared" si="0"/>
        <v>9</v>
      </c>
      <c r="B22" s="281" t="s">
        <v>171</v>
      </c>
      <c r="C22" s="283" t="s">
        <v>57</v>
      </c>
      <c r="D22" s="283" t="s">
        <v>57</v>
      </c>
      <c r="E22" s="283" t="s">
        <v>57</v>
      </c>
      <c r="F22" s="283" t="s">
        <v>57</v>
      </c>
      <c r="G22" s="283" t="s">
        <v>57</v>
      </c>
      <c r="H22" s="283" t="s">
        <v>57</v>
      </c>
      <c r="I22" s="283" t="s">
        <v>58</v>
      </c>
      <c r="J22" s="280" t="str">
        <f t="shared" si="1"/>
        <v>HABILITADO</v>
      </c>
      <c r="K22" s="285"/>
    </row>
    <row r="23" spans="1:13" ht="70.5" customHeight="1" x14ac:dyDescent="0.25">
      <c r="A23" s="177">
        <f t="shared" si="0"/>
        <v>10</v>
      </c>
      <c r="B23" s="281" t="s">
        <v>174</v>
      </c>
      <c r="C23" s="283" t="s">
        <v>57</v>
      </c>
      <c r="D23" s="283" t="s">
        <v>57</v>
      </c>
      <c r="E23" s="283" t="s">
        <v>57</v>
      </c>
      <c r="F23" s="283" t="s">
        <v>57</v>
      </c>
      <c r="G23" s="283" t="s">
        <v>57</v>
      </c>
      <c r="H23" s="283" t="s">
        <v>57</v>
      </c>
      <c r="I23" s="283" t="s">
        <v>58</v>
      </c>
      <c r="J23" s="280" t="str">
        <f t="shared" si="1"/>
        <v>HABILITADO</v>
      </c>
      <c r="K23" s="285"/>
    </row>
    <row r="24" spans="1:13" ht="50.1" customHeight="1" x14ac:dyDescent="0.25">
      <c r="A24" s="177">
        <f t="shared" si="0"/>
        <v>11</v>
      </c>
      <c r="B24" s="281" t="s">
        <v>177</v>
      </c>
      <c r="C24" s="283" t="s">
        <v>57</v>
      </c>
      <c r="D24" s="283" t="s">
        <v>57</v>
      </c>
      <c r="E24" s="283" t="s">
        <v>57</v>
      </c>
      <c r="F24" s="283" t="s">
        <v>57</v>
      </c>
      <c r="G24" s="283" t="s">
        <v>57</v>
      </c>
      <c r="H24" s="283" t="s">
        <v>57</v>
      </c>
      <c r="I24" s="283" t="s">
        <v>58</v>
      </c>
      <c r="J24" s="280" t="str">
        <f t="shared" si="1"/>
        <v>HABILITADO</v>
      </c>
      <c r="K24" s="286"/>
    </row>
    <row r="25" spans="1:13" ht="75" customHeight="1" x14ac:dyDescent="0.25">
      <c r="A25" s="177">
        <f t="shared" si="0"/>
        <v>12</v>
      </c>
      <c r="B25" s="281" t="s">
        <v>180</v>
      </c>
      <c r="C25" s="283" t="s">
        <v>57</v>
      </c>
      <c r="D25" s="283" t="s">
        <v>57</v>
      </c>
      <c r="E25" s="283" t="s">
        <v>57</v>
      </c>
      <c r="F25" s="283" t="s">
        <v>57</v>
      </c>
      <c r="G25" s="283" t="s">
        <v>57</v>
      </c>
      <c r="H25" s="283" t="s">
        <v>57</v>
      </c>
      <c r="I25" s="283" t="s">
        <v>58</v>
      </c>
      <c r="J25" s="280" t="str">
        <f t="shared" si="1"/>
        <v>HABILITADO</v>
      </c>
      <c r="K25" s="287"/>
    </row>
    <row r="26" spans="1:13" ht="64.900000000000006" customHeight="1" x14ac:dyDescent="0.25">
      <c r="A26" s="177">
        <f t="shared" si="0"/>
        <v>13</v>
      </c>
      <c r="B26" s="281" t="s">
        <v>183</v>
      </c>
      <c r="C26" s="283" t="s">
        <v>57</v>
      </c>
      <c r="D26" s="283" t="s">
        <v>57</v>
      </c>
      <c r="E26" s="283" t="s">
        <v>57</v>
      </c>
      <c r="F26" s="283" t="s">
        <v>57</v>
      </c>
      <c r="G26" s="283" t="s">
        <v>57</v>
      </c>
      <c r="H26" s="283" t="s">
        <v>57</v>
      </c>
      <c r="I26" s="283" t="s">
        <v>58</v>
      </c>
      <c r="J26" s="298" t="str">
        <f t="shared" ref="J26" si="3">+IF(COUNTIF(C26:H26,"NO CUMPLE")&gt;=1,"NO HABILITADO","HABILITADO")</f>
        <v>HABILITADO</v>
      </c>
      <c r="K26" s="288"/>
    </row>
    <row r="27" spans="1:13" ht="66" customHeight="1" x14ac:dyDescent="0.25">
      <c r="A27" s="177">
        <f t="shared" si="0"/>
        <v>14</v>
      </c>
      <c r="B27" s="281" t="s">
        <v>186</v>
      </c>
      <c r="C27" s="283" t="s">
        <v>57</v>
      </c>
      <c r="D27" s="283" t="s">
        <v>57</v>
      </c>
      <c r="E27" s="283" t="s">
        <v>57</v>
      </c>
      <c r="F27" s="283" t="s">
        <v>57</v>
      </c>
      <c r="G27" s="283" t="s">
        <v>57</v>
      </c>
      <c r="H27" s="283" t="s">
        <v>57</v>
      </c>
      <c r="I27" s="283" t="s">
        <v>58</v>
      </c>
      <c r="J27" s="280" t="str">
        <f t="shared" si="1"/>
        <v>HABILITADO</v>
      </c>
      <c r="K27" s="285"/>
    </row>
    <row r="28" spans="1:13" ht="50.1" customHeight="1" x14ac:dyDescent="0.25">
      <c r="A28" s="177">
        <f t="shared" si="0"/>
        <v>15</v>
      </c>
      <c r="B28" s="281" t="s">
        <v>187</v>
      </c>
      <c r="C28" s="283" t="s">
        <v>57</v>
      </c>
      <c r="D28" s="283" t="s">
        <v>57</v>
      </c>
      <c r="E28" s="283" t="s">
        <v>57</v>
      </c>
      <c r="F28" s="283" t="s">
        <v>57</v>
      </c>
      <c r="G28" s="283" t="s">
        <v>57</v>
      </c>
      <c r="H28" s="283" t="s">
        <v>57</v>
      </c>
      <c r="I28" s="283" t="s">
        <v>58</v>
      </c>
      <c r="J28" s="280" t="str">
        <f t="shared" si="1"/>
        <v>HABILITADO</v>
      </c>
      <c r="K28" s="285"/>
    </row>
    <row r="29" spans="1:13" ht="50.1" customHeight="1" x14ac:dyDescent="0.25">
      <c r="A29" s="177">
        <f t="shared" si="0"/>
        <v>16</v>
      </c>
      <c r="B29" s="281" t="s">
        <v>188</v>
      </c>
      <c r="C29" s="283" t="s">
        <v>57</v>
      </c>
      <c r="D29" s="283" t="s">
        <v>57</v>
      </c>
      <c r="E29" s="283" t="s">
        <v>57</v>
      </c>
      <c r="F29" s="283" t="s">
        <v>57</v>
      </c>
      <c r="G29" s="283" t="s">
        <v>57</v>
      </c>
      <c r="H29" s="283" t="s">
        <v>57</v>
      </c>
      <c r="I29" s="283" t="s">
        <v>58</v>
      </c>
      <c r="J29" s="280" t="str">
        <f t="shared" si="1"/>
        <v>HABILITADO</v>
      </c>
      <c r="K29" s="285"/>
    </row>
    <row r="30" spans="1:13" ht="50.1" customHeight="1" x14ac:dyDescent="0.25">
      <c r="A30" s="177">
        <f t="shared" si="0"/>
        <v>17</v>
      </c>
      <c r="B30" s="281" t="s">
        <v>191</v>
      </c>
      <c r="C30" s="283" t="s">
        <v>57</v>
      </c>
      <c r="D30" s="283" t="s">
        <v>57</v>
      </c>
      <c r="E30" s="283" t="s">
        <v>57</v>
      </c>
      <c r="F30" s="283" t="s">
        <v>57</v>
      </c>
      <c r="G30" s="283" t="s">
        <v>57</v>
      </c>
      <c r="H30" s="283" t="s">
        <v>57</v>
      </c>
      <c r="I30" s="283" t="s">
        <v>58</v>
      </c>
      <c r="J30" s="280" t="str">
        <f t="shared" si="1"/>
        <v>HABILITADO</v>
      </c>
      <c r="K30" s="285"/>
    </row>
    <row r="31" spans="1:13" ht="50.1" customHeight="1" x14ac:dyDescent="0.25">
      <c r="A31" s="177">
        <f t="shared" si="0"/>
        <v>18</v>
      </c>
      <c r="B31" s="281" t="s">
        <v>192</v>
      </c>
      <c r="C31" s="283" t="s">
        <v>57</v>
      </c>
      <c r="D31" s="283" t="s">
        <v>57</v>
      </c>
      <c r="E31" s="283" t="s">
        <v>57</v>
      </c>
      <c r="F31" s="283" t="s">
        <v>57</v>
      </c>
      <c r="G31" s="283" t="s">
        <v>57</v>
      </c>
      <c r="H31" s="283" t="s">
        <v>57</v>
      </c>
      <c r="I31" s="283" t="s">
        <v>58</v>
      </c>
      <c r="J31" s="280" t="str">
        <f t="shared" si="1"/>
        <v>HABILITADO</v>
      </c>
      <c r="K31" s="285"/>
    </row>
    <row r="32" spans="1:13" ht="50.1" customHeight="1" x14ac:dyDescent="0.25">
      <c r="A32" s="177">
        <f t="shared" si="0"/>
        <v>19</v>
      </c>
      <c r="B32" s="281" t="s">
        <v>195</v>
      </c>
      <c r="C32" s="283" t="s">
        <v>57</v>
      </c>
      <c r="D32" s="283" t="s">
        <v>57</v>
      </c>
      <c r="E32" s="283" t="s">
        <v>57</v>
      </c>
      <c r="F32" s="283" t="s">
        <v>57</v>
      </c>
      <c r="G32" s="283" t="s">
        <v>57</v>
      </c>
      <c r="H32" s="283" t="s">
        <v>57</v>
      </c>
      <c r="I32" s="283" t="s">
        <v>58</v>
      </c>
      <c r="J32" s="298" t="str">
        <f t="shared" ref="J32" si="4">+IF(COUNTIF(C32:H32,"NO CUMPLE")&gt;=1,"NO HABILITADO","HABILITADO")</f>
        <v>HABILITADO</v>
      </c>
      <c r="K32" s="288"/>
    </row>
    <row r="34" spans="1:10" x14ac:dyDescent="0.25">
      <c r="A34" s="58" t="s">
        <v>51</v>
      </c>
    </row>
    <row r="36" spans="1:10" x14ac:dyDescent="0.25">
      <c r="B36" s="176">
        <f>'FDLS-CMA-001-2024 1 al 19'!B54</f>
        <v>45645</v>
      </c>
    </row>
    <row r="42" spans="1:10" ht="15.75" x14ac:dyDescent="0.25">
      <c r="E42" s="146"/>
      <c r="H42" s="146"/>
    </row>
    <row r="43" spans="1:10" ht="15.75" x14ac:dyDescent="0.25">
      <c r="A43" s="315"/>
      <c r="B43" s="315"/>
      <c r="C43" s="146"/>
      <c r="E43" s="315" t="s">
        <v>142</v>
      </c>
      <c r="F43" s="315"/>
      <c r="G43" s="315"/>
      <c r="I43" s="315"/>
      <c r="J43" s="315"/>
    </row>
    <row r="44" spans="1:10" ht="15.75" x14ac:dyDescent="0.25">
      <c r="A44" s="316"/>
      <c r="B44" s="316"/>
      <c r="C44" s="178"/>
      <c r="E44" s="316" t="s">
        <v>32</v>
      </c>
      <c r="F44" s="316"/>
      <c r="G44" s="316"/>
      <c r="I44" s="316"/>
      <c r="J44" s="316"/>
    </row>
    <row r="45" spans="1:10" ht="15.75" x14ac:dyDescent="0.25">
      <c r="A45" s="316"/>
      <c r="B45" s="316"/>
      <c r="C45" s="178"/>
      <c r="E45" s="316" t="s">
        <v>31</v>
      </c>
      <c r="F45" s="316"/>
      <c r="G45" s="316"/>
      <c r="I45" s="316"/>
      <c r="J45" s="316"/>
    </row>
  </sheetData>
  <sheetProtection algorithmName="SHA-512" hashValue="ejFACJ8q7Xbuwontfl/avpXSqVpD43mJwmyYZKn6VLFct+yeUJQ+bkEVtcNZbmWfUS79dw5y+p8eeXvkyWXQZw==" saltValue="C9zpZQ8MdpHKkvITESladA==" spinCount="100000" sheet="1" objects="1" scenarios="1"/>
  <autoFilter ref="A13:K32"/>
  <mergeCells count="17">
    <mergeCell ref="B12:H12"/>
    <mergeCell ref="J12:J13"/>
    <mergeCell ref="K12:K13"/>
    <mergeCell ref="B1:K1"/>
    <mergeCell ref="B2:K2"/>
    <mergeCell ref="B3:K3"/>
    <mergeCell ref="B4:K4"/>
    <mergeCell ref="B6:K6"/>
    <mergeCell ref="A45:B45"/>
    <mergeCell ref="I45:J45"/>
    <mergeCell ref="E43:G43"/>
    <mergeCell ref="E44:G44"/>
    <mergeCell ref="E45:G45"/>
    <mergeCell ref="A43:B43"/>
    <mergeCell ref="I43:J43"/>
    <mergeCell ref="A44:B44"/>
    <mergeCell ref="I44:J44"/>
  </mergeCells>
  <conditionalFormatting sqref="L19">
    <cfRule type="containsText" dxfId="31" priority="13" stopIfTrue="1" operator="containsText" text="NO HABILITADO">
      <formula>NOT(ISERROR(SEARCH("NO HABILITADO",L19)))</formula>
    </cfRule>
    <cfRule type="containsText" dxfId="30" priority="14" stopIfTrue="1" operator="containsText" text="HABILITADO">
      <formula>NOT(ISERROR(SEARCH("HABILITADO",L19)))</formula>
    </cfRule>
  </conditionalFormatting>
  <pageMargins left="0.7" right="0.7" top="0.75" bottom="0.75" header="0.3" footer="0.3"/>
  <pageSetup scale="34" orientation="portrait" r:id="rId1"/>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90"/>
  <sheetViews>
    <sheetView topLeftCell="A6" zoomScale="110" zoomScaleNormal="110" workbookViewId="0">
      <pane xSplit="2" ySplit="4" topLeftCell="X31" activePane="bottomRight" state="frozen"/>
      <selection activeCell="A6" sqref="A6"/>
      <selection pane="topRight" activeCell="C6" sqref="C6"/>
      <selection pane="bottomLeft" activeCell="A10" sqref="A10"/>
      <selection pane="bottomRight" activeCell="Z42" sqref="Z42"/>
    </sheetView>
  </sheetViews>
  <sheetFormatPr baseColWidth="10" defaultColWidth="18.7109375" defaultRowHeight="15" x14ac:dyDescent="0.25"/>
  <cols>
    <col min="1" max="1" width="1.42578125" style="1" customWidth="1"/>
    <col min="2" max="2" width="57.28515625" style="1" customWidth="1"/>
    <col min="3" max="40" width="29.7109375" style="1" customWidth="1"/>
    <col min="41" max="41" width="21.5703125" style="1" bestFit="1" customWidth="1"/>
    <col min="42" max="42" width="18.7109375" style="1"/>
    <col min="43" max="43" width="18.7109375" style="1" customWidth="1"/>
    <col min="44" max="16384" width="18.7109375" style="1"/>
  </cols>
  <sheetData>
    <row r="1" spans="1:43" ht="13.9" customHeight="1" x14ac:dyDescent="0.25">
      <c r="A1" s="84"/>
      <c r="B1" s="341"/>
      <c r="C1" s="23"/>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row>
    <row r="2" spans="1:43" ht="13.9" customHeight="1" x14ac:dyDescent="0.25">
      <c r="A2" s="85"/>
      <c r="B2" s="342"/>
      <c r="C2" s="25"/>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row>
    <row r="3" spans="1:43" ht="26.25" x14ac:dyDescent="0.25">
      <c r="A3" s="85"/>
      <c r="B3" s="342"/>
      <c r="C3" s="28" t="s">
        <v>33</v>
      </c>
      <c r="D3" s="87"/>
      <c r="E3" s="87"/>
      <c r="F3" s="87"/>
      <c r="G3" s="87"/>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row>
    <row r="4" spans="1:43" ht="13.9" customHeight="1" x14ac:dyDescent="0.25">
      <c r="A4" s="85"/>
      <c r="B4" s="342"/>
      <c r="C4" s="25"/>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row>
    <row r="5" spans="1:43" ht="13.9" customHeight="1" x14ac:dyDescent="0.25">
      <c r="A5" s="85"/>
      <c r="B5" s="342"/>
      <c r="C5" s="26"/>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row>
    <row r="6" spans="1:43" s="109" customFormat="1" ht="54" customHeight="1" x14ac:dyDescent="0.25">
      <c r="A6" s="106"/>
      <c r="B6" s="107" t="s">
        <v>68</v>
      </c>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8"/>
      <c r="AL6" s="108"/>
      <c r="AM6" s="108"/>
      <c r="AN6" s="108"/>
      <c r="AP6" s="110"/>
      <c r="AQ6" s="110"/>
    </row>
    <row r="7" spans="1:43" s="109" customFormat="1" ht="63" hidden="1" customHeight="1" x14ac:dyDescent="0.25">
      <c r="A7" s="106"/>
      <c r="B7" s="107" t="s">
        <v>100</v>
      </c>
      <c r="C7" s="111"/>
      <c r="D7" s="111"/>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row>
    <row r="8" spans="1:43" ht="78.75" x14ac:dyDescent="0.25">
      <c r="A8" s="85"/>
      <c r="B8" s="21" t="s">
        <v>0</v>
      </c>
      <c r="C8" s="100" t="s">
        <v>110</v>
      </c>
      <c r="D8" s="51" t="s">
        <v>111</v>
      </c>
      <c r="E8" s="51" t="s">
        <v>112</v>
      </c>
      <c r="F8" s="100" t="s">
        <v>71</v>
      </c>
      <c r="G8" s="51" t="s">
        <v>113</v>
      </c>
      <c r="H8" s="51" t="s">
        <v>114</v>
      </c>
      <c r="I8" s="100" t="s">
        <v>69</v>
      </c>
      <c r="J8" s="51" t="s">
        <v>115</v>
      </c>
      <c r="K8" s="51" t="s">
        <v>116</v>
      </c>
      <c r="L8" s="51" t="s">
        <v>117</v>
      </c>
      <c r="M8" s="100" t="s">
        <v>72</v>
      </c>
      <c r="N8" s="51" t="s">
        <v>121</v>
      </c>
      <c r="O8" s="51" t="s">
        <v>122</v>
      </c>
      <c r="P8" s="51" t="s">
        <v>123</v>
      </c>
      <c r="Q8" s="100" t="s">
        <v>73</v>
      </c>
      <c r="R8" s="51" t="s">
        <v>119</v>
      </c>
      <c r="S8" s="51" t="s">
        <v>120</v>
      </c>
      <c r="T8" s="100" t="s">
        <v>74</v>
      </c>
      <c r="U8" s="51" t="s">
        <v>124</v>
      </c>
      <c r="V8" s="51" t="s">
        <v>125</v>
      </c>
      <c r="W8" s="100" t="s">
        <v>75</v>
      </c>
      <c r="X8" s="51" t="s">
        <v>127</v>
      </c>
      <c r="Y8" s="51" t="s">
        <v>126</v>
      </c>
      <c r="Z8" s="100" t="s">
        <v>76</v>
      </c>
      <c r="AA8" s="51" t="s">
        <v>128</v>
      </c>
      <c r="AB8" s="51" t="s">
        <v>129</v>
      </c>
      <c r="AC8" s="51" t="s">
        <v>130</v>
      </c>
      <c r="AD8" s="100" t="s">
        <v>77</v>
      </c>
      <c r="AE8" s="51" t="s">
        <v>131</v>
      </c>
      <c r="AF8" s="51" t="s">
        <v>132</v>
      </c>
      <c r="AG8" s="100" t="s">
        <v>78</v>
      </c>
      <c r="AH8" s="51" t="s">
        <v>133</v>
      </c>
      <c r="AI8" s="51" t="s">
        <v>134</v>
      </c>
      <c r="AJ8" s="51" t="s">
        <v>135</v>
      </c>
      <c r="AK8" s="100" t="s">
        <v>79</v>
      </c>
      <c r="AL8" s="51" t="s">
        <v>136</v>
      </c>
      <c r="AM8" s="51" t="s">
        <v>137</v>
      </c>
      <c r="AN8" s="100" t="s">
        <v>80</v>
      </c>
      <c r="AP8" s="42" t="s">
        <v>24</v>
      </c>
    </row>
    <row r="9" spans="1:43" s="2" customFormat="1" ht="15.75" x14ac:dyDescent="0.25">
      <c r="A9" s="88"/>
      <c r="B9" s="20"/>
      <c r="C9" s="5">
        <v>1</v>
      </c>
      <c r="D9" s="68" t="s">
        <v>60</v>
      </c>
      <c r="E9" s="68" t="s">
        <v>61</v>
      </c>
      <c r="F9" s="5">
        <v>2</v>
      </c>
      <c r="G9" s="68" t="s">
        <v>60</v>
      </c>
      <c r="H9" s="68" t="s">
        <v>61</v>
      </c>
      <c r="I9" s="5">
        <v>3</v>
      </c>
      <c r="J9" s="68" t="s">
        <v>60</v>
      </c>
      <c r="K9" s="68" t="s">
        <v>61</v>
      </c>
      <c r="L9" s="68" t="s">
        <v>109</v>
      </c>
      <c r="M9" s="5">
        <v>4</v>
      </c>
      <c r="N9" s="68" t="s">
        <v>60</v>
      </c>
      <c r="O9" s="68" t="s">
        <v>61</v>
      </c>
      <c r="P9" s="68"/>
      <c r="Q9" s="5">
        <v>5</v>
      </c>
      <c r="R9" s="68" t="s">
        <v>60</v>
      </c>
      <c r="S9" s="68" t="s">
        <v>61</v>
      </c>
      <c r="T9" s="5">
        <v>6</v>
      </c>
      <c r="U9" s="68" t="s">
        <v>60</v>
      </c>
      <c r="V9" s="68" t="s">
        <v>61</v>
      </c>
      <c r="W9" s="5">
        <v>7</v>
      </c>
      <c r="X9" s="68" t="s">
        <v>60</v>
      </c>
      <c r="Y9" s="68" t="s">
        <v>61</v>
      </c>
      <c r="Z9" s="5">
        <v>8</v>
      </c>
      <c r="AA9" s="68" t="s">
        <v>60</v>
      </c>
      <c r="AB9" s="68" t="s">
        <v>61</v>
      </c>
      <c r="AC9" s="68"/>
      <c r="AD9" s="5">
        <v>9</v>
      </c>
      <c r="AE9" s="68" t="s">
        <v>60</v>
      </c>
      <c r="AF9" s="68" t="s">
        <v>61</v>
      </c>
      <c r="AG9" s="5">
        <v>10</v>
      </c>
      <c r="AH9" s="68" t="s">
        <v>60</v>
      </c>
      <c r="AI9" s="68" t="s">
        <v>61</v>
      </c>
      <c r="AJ9" s="68"/>
      <c r="AK9" s="5">
        <v>11</v>
      </c>
      <c r="AL9" s="68" t="s">
        <v>60</v>
      </c>
      <c r="AM9" s="68" t="s">
        <v>61</v>
      </c>
      <c r="AN9" s="5">
        <v>12</v>
      </c>
      <c r="AQ9" s="1"/>
    </row>
    <row r="10" spans="1:43" s="2" customFormat="1" ht="31.5" x14ac:dyDescent="0.25">
      <c r="A10" s="89"/>
      <c r="B10" s="35" t="s">
        <v>54</v>
      </c>
      <c r="C10" s="41" t="str">
        <f>IF(YEAR(C70)=2024,"31-DIC.-2023 RUP","31-DIC.-2022 RUP")</f>
        <v>31-DIC.-2022 RUP</v>
      </c>
      <c r="D10" s="83" t="str">
        <f>IF(YEAR(D70)=2024,"31-DIC.-2023 RUP","31-DIC.-2022 RUP")</f>
        <v>31-DIC.-2023 RUP</v>
      </c>
      <c r="E10" s="83" t="str">
        <f>IF(YEAR(E70)=2024,"31-DIC.-2023 RUP","31-DIC.-2022 RUP")</f>
        <v>31-DIC.-2022 RUP</v>
      </c>
      <c r="F10" s="41" t="str">
        <f>IF(YEAR(C70)=2024,"31-DIC.-2023 RUP","31-DIC.-2022 RUP")</f>
        <v>31-DIC.-2022 RUP</v>
      </c>
      <c r="G10" s="83" t="str">
        <f>IF(YEAR(G70)=2024,"31-DIC.-2023 RUP","31-DIC.-2022 RUP")</f>
        <v>31-DIC.-2022 RUP</v>
      </c>
      <c r="H10" s="83" t="str">
        <f>IF(YEAR(H70)=2024,"31-DIC.-2023 RUP","31-DIC.-2022 RUP")</f>
        <v>31-DIC.-2022 RUP</v>
      </c>
      <c r="I10" s="41" t="str">
        <f>IF(YEAR(F70)=2024,"31-DIC.-2023 RUP","31-DIC.-2022 RUP")</f>
        <v>31-DIC.-2022 RUP</v>
      </c>
      <c r="J10" s="83" t="str">
        <f>IF(YEAR(J70)=2024,"31-DIC.-2023 RUP","31-DIC.-2022 RUP")</f>
        <v>31-DIC.-2023 RUP</v>
      </c>
      <c r="K10" s="83" t="str">
        <f>IF(YEAR(K70)=2024,"31-DIC.-2023 RUP","31-DIC.-2022 RUP")</f>
        <v>31-DIC.-2023 RUP</v>
      </c>
      <c r="L10" s="83" t="str">
        <f>IF(YEAR(L70)=2024,"31-DIC.-2023 RUP","31-DIC.-2022 RUP")</f>
        <v>31-DIC.-2023 RUP</v>
      </c>
      <c r="M10" s="41" t="str">
        <f>IF(YEAR(I70)=2024,"31-DIC.-2023 RUP","31-DIC.-2022 RUP")</f>
        <v>31-DIC.-2022 RUP</v>
      </c>
      <c r="N10" s="83" t="str">
        <f>IF(YEAR(N70)=2024,"31-DIC.-2023 RUP","31-DIC.-2022 RUP")</f>
        <v>31-DIC.-2023 RUP</v>
      </c>
      <c r="O10" s="83" t="str">
        <f>IF(YEAR(O70)=2024,"31-DIC.-2023 RUP","31-DIC.-2022 RUP")</f>
        <v>31-DIC.-2023 RUP</v>
      </c>
      <c r="P10" s="83" t="str">
        <f>IF(YEAR(P70)=2024,"31-DIC.-2023 RUP","31-DIC.-2022 RUP")</f>
        <v>31-DIC.-2023 RUP</v>
      </c>
      <c r="Q10" s="41" t="str">
        <f>IF(YEAR(M70)=2024,"31-DIC.-2023 RUP","31-DIC.-2022 RUP")</f>
        <v>31-DIC.-2022 RUP</v>
      </c>
      <c r="R10" s="83" t="str">
        <f>IF(YEAR(R70)=2024,"31-DIC.-2023 RUP","31-DIC.-2022 RUP")</f>
        <v>31-DIC.-2023 RUP</v>
      </c>
      <c r="S10" s="83" t="str">
        <f>IF(YEAR(S70)=2024,"31-DIC.-2023 RUP","31-DIC.-2022 RUP")</f>
        <v>31-DIC.-2023 RUP</v>
      </c>
      <c r="T10" s="41" t="str">
        <f>IF(YEAR(Q70)=2024,"31-DIC.-2023 RUP","31-DIC.-2022 RUP")</f>
        <v>31-DIC.-2022 RUP</v>
      </c>
      <c r="U10" s="83" t="str">
        <f>IF(YEAR(U70)=2024,"31-DIC.-2023 RUP","31-DIC.-2022 RUP")</f>
        <v>31-DIC.-2023 RUP</v>
      </c>
      <c r="V10" s="83" t="str">
        <f>IF(YEAR(V70)=2024,"31-DIC.-2023 RUP","31-DIC.-2022 RUP")</f>
        <v>31-DIC.-2023 RUP</v>
      </c>
      <c r="W10" s="41" t="str">
        <f>IF(YEAR(T70)=2024,"31-DIC.-2023 RUP","31-DIC.-2022 RUP")</f>
        <v>31-DIC.-2022 RUP</v>
      </c>
      <c r="X10" s="83" t="str">
        <f>IF(YEAR(X70)=2024,"31-DIC.-2023 RUP","31-DIC.-2022 RUP")</f>
        <v>31-DIC.-2023 RUP</v>
      </c>
      <c r="Y10" s="83" t="str">
        <f>IF(YEAR(Y70)=2024,"31-DIC.-2023 RUP","31-DIC.-2022 RUP")</f>
        <v>31-DIC.-2023 RUP</v>
      </c>
      <c r="Z10" s="41" t="str">
        <f>IF(YEAR(W70)=2024,"31-DIC.-2023 RUP","31-DIC.-2022 RUP")</f>
        <v>31-DIC.-2023 RUP</v>
      </c>
      <c r="AA10" s="83" t="str">
        <f>IF(YEAR(AA70)=2024,"31-DIC.-2023 RUP","31-DIC.-2022 RUP")</f>
        <v>31-DIC.-2023 RUP</v>
      </c>
      <c r="AB10" s="83" t="str">
        <f>IF(YEAR(AB70)=2024,"31-DIC.-2023 RUP","31-DIC.-2022 RUP")</f>
        <v>31-DIC.-2023 RUP</v>
      </c>
      <c r="AC10" s="83" t="str">
        <f>IF(YEAR(AC70)=2024,"31-DIC.-2023 RUP","31-DIC.-2022 RUP")</f>
        <v>31-DIC.-2023 RUP</v>
      </c>
      <c r="AD10" s="41" t="str">
        <f>IF(YEAR(Z70)=2024,"31-DIC.-2023 RUP","31-DIC.-2022 RUP")</f>
        <v>31-DIC.-2022 RUP</v>
      </c>
      <c r="AE10" s="83" t="str">
        <f>IF(YEAR(AE70)=2024,"31-DIC.-2023 RUP","31-DIC.-2022 RUP")</f>
        <v>31-DIC.-2023 RUP</v>
      </c>
      <c r="AF10" s="83" t="str">
        <f>IF(YEAR(AF70)=2024,"31-DIC.-2023 RUP","31-DIC.-2022 RUP")</f>
        <v>31-DIC.-2022 RUP</v>
      </c>
      <c r="AG10" s="41" t="str">
        <f>IF(YEAR(AD70)=2024,"31-DIC.-2023 RUP","31-DIC.-2022 RUP")</f>
        <v>31-DIC.-2022 RUP</v>
      </c>
      <c r="AH10" s="83" t="str">
        <f>IF(YEAR(AH70)=2024,"31-DIC.-2023 RUP","31-DIC.-2022 RUP")</f>
        <v>31-DIC.-2023 RUP</v>
      </c>
      <c r="AI10" s="83" t="str">
        <f>IF(YEAR(AI70)=2024,"31-DIC.-2023 RUP","31-DIC.-2022 RUP")</f>
        <v>31-DIC.-2023 RUP</v>
      </c>
      <c r="AJ10" s="83" t="str">
        <f>IF(YEAR(AJ70)=2024,"31-DIC.-2023 RUP","31-DIC.-2022 RUP")</f>
        <v>31-DIC.-2023 RUP</v>
      </c>
      <c r="AK10" s="41" t="str">
        <f>IF(YEAR(AG70)=2024,"31-DIC.-2023 RUP","31-DIC.-2022 RUP")</f>
        <v>31-DIC.-2022 RUP</v>
      </c>
      <c r="AL10" s="83" t="str">
        <f>IF(YEAR(AL70)=2024,"31-DIC.-2023 RUP","31-DIC.-2022 RUP")</f>
        <v>31-DIC.-2023 RUP</v>
      </c>
      <c r="AM10" s="83" t="str">
        <f>IF(YEAR(AM70)=2024,"31-DIC.-2023 RUP","31-DIC.-2022 RUP")</f>
        <v>31-DIC.-2023 RUP</v>
      </c>
      <c r="AN10" s="41" t="str">
        <f>IF(YEAR(AK70)=2024,"31-DIC.-2023 RUP","31-DIC.-2022 RUP")</f>
        <v>31-DIC.-2022 RUP</v>
      </c>
      <c r="AQ10" s="1"/>
    </row>
    <row r="11" spans="1:43" s="2" customFormat="1" ht="15.75" x14ac:dyDescent="0.25">
      <c r="A11" s="89"/>
      <c r="B11" s="20" t="s">
        <v>1</v>
      </c>
      <c r="C11" s="22" t="str">
        <f t="shared" ref="C11:AN11" si="0">IF(C73&lt;=$B$74,"VIGENTE","NO VIGENTE")</f>
        <v>VIGENTE</v>
      </c>
      <c r="D11" s="69" t="str">
        <f t="shared" si="0"/>
        <v>VIGENTE</v>
      </c>
      <c r="E11" s="69" t="str">
        <f t="shared" si="0"/>
        <v>VIGENTE</v>
      </c>
      <c r="F11" s="22" t="str">
        <f t="shared" si="0"/>
        <v>VIGENTE</v>
      </c>
      <c r="G11" s="69" t="str">
        <f t="shared" si="0"/>
        <v>VIGENTE</v>
      </c>
      <c r="H11" s="69" t="str">
        <f t="shared" si="0"/>
        <v>VIGENTE</v>
      </c>
      <c r="I11" s="22" t="str">
        <f t="shared" si="0"/>
        <v>VIGENTE</v>
      </c>
      <c r="J11" s="69" t="str">
        <f t="shared" si="0"/>
        <v>VIGENTE</v>
      </c>
      <c r="K11" s="69" t="str">
        <f t="shared" si="0"/>
        <v>VIGENTE</v>
      </c>
      <c r="L11" s="69" t="str">
        <f t="shared" si="0"/>
        <v>VIGENTE</v>
      </c>
      <c r="M11" s="22" t="str">
        <f t="shared" si="0"/>
        <v>VIGENTE</v>
      </c>
      <c r="N11" s="69" t="str">
        <f t="shared" si="0"/>
        <v>VIGENTE</v>
      </c>
      <c r="O11" s="69" t="str">
        <f t="shared" si="0"/>
        <v>VIGENTE</v>
      </c>
      <c r="P11" s="69" t="str">
        <f t="shared" si="0"/>
        <v>VIGENTE</v>
      </c>
      <c r="Q11" s="22" t="str">
        <f t="shared" si="0"/>
        <v>VIGENTE</v>
      </c>
      <c r="R11" s="69" t="str">
        <f t="shared" si="0"/>
        <v>VIGENTE</v>
      </c>
      <c r="S11" s="69" t="str">
        <f t="shared" si="0"/>
        <v>VIGENTE</v>
      </c>
      <c r="T11" s="22" t="str">
        <f t="shared" si="0"/>
        <v>VIGENTE</v>
      </c>
      <c r="U11" s="69" t="str">
        <f t="shared" si="0"/>
        <v>VIGENTE</v>
      </c>
      <c r="V11" s="69" t="str">
        <f t="shared" si="0"/>
        <v>VIGENTE</v>
      </c>
      <c r="W11" s="22" t="str">
        <f t="shared" si="0"/>
        <v>VIGENTE</v>
      </c>
      <c r="X11" s="69" t="str">
        <f t="shared" si="0"/>
        <v>VIGENTE</v>
      </c>
      <c r="Y11" s="69" t="str">
        <f t="shared" si="0"/>
        <v>VIGENTE</v>
      </c>
      <c r="Z11" s="22" t="str">
        <f t="shared" si="0"/>
        <v>VIGENTE</v>
      </c>
      <c r="AA11" s="69" t="str">
        <f t="shared" si="0"/>
        <v>VIGENTE</v>
      </c>
      <c r="AB11" s="69" t="str">
        <f t="shared" si="0"/>
        <v>VIGENTE</v>
      </c>
      <c r="AC11" s="69" t="str">
        <f t="shared" si="0"/>
        <v>VIGENTE</v>
      </c>
      <c r="AD11" s="22" t="str">
        <f t="shared" si="0"/>
        <v>VIGENTE</v>
      </c>
      <c r="AE11" s="69" t="str">
        <f t="shared" si="0"/>
        <v>VIGENTE</v>
      </c>
      <c r="AF11" s="69" t="str">
        <f t="shared" si="0"/>
        <v>VIGENTE</v>
      </c>
      <c r="AG11" s="22" t="str">
        <f t="shared" si="0"/>
        <v>VIGENTE</v>
      </c>
      <c r="AH11" s="69" t="str">
        <f t="shared" si="0"/>
        <v>VIGENTE</v>
      </c>
      <c r="AI11" s="69" t="str">
        <f t="shared" si="0"/>
        <v>VIGENTE</v>
      </c>
      <c r="AJ11" s="69" t="str">
        <f t="shared" si="0"/>
        <v>VIGENTE</v>
      </c>
      <c r="AK11" s="22" t="str">
        <f t="shared" si="0"/>
        <v>VIGENTE</v>
      </c>
      <c r="AL11" s="69" t="str">
        <f t="shared" si="0"/>
        <v>VIGENTE</v>
      </c>
      <c r="AM11" s="69" t="str">
        <f t="shared" si="0"/>
        <v>VIGENTE</v>
      </c>
      <c r="AN11" s="22" t="str">
        <f t="shared" si="0"/>
        <v>VIGENTE</v>
      </c>
      <c r="AQ11" s="1"/>
    </row>
    <row r="12" spans="1:43" s="131" customFormat="1" ht="18.75" x14ac:dyDescent="0.3">
      <c r="A12" s="129"/>
      <c r="B12" s="20" t="s">
        <v>2</v>
      </c>
      <c r="C12" s="130">
        <v>1</v>
      </c>
      <c r="D12" s="133">
        <v>0.9</v>
      </c>
      <c r="E12" s="134">
        <v>0.1</v>
      </c>
      <c r="F12" s="130">
        <f>SUM(D12:E12)</f>
        <v>1</v>
      </c>
      <c r="G12" s="133">
        <v>0.9</v>
      </c>
      <c r="H12" s="134">
        <v>0.1</v>
      </c>
      <c r="I12" s="130">
        <f>SUM(G12:H12)</f>
        <v>1</v>
      </c>
      <c r="J12" s="133">
        <v>0.45</v>
      </c>
      <c r="K12" s="133">
        <v>0.45</v>
      </c>
      <c r="L12" s="133">
        <v>0.1</v>
      </c>
      <c r="M12" s="130">
        <f>SUM(J12:L12)</f>
        <v>1</v>
      </c>
      <c r="N12" s="133">
        <v>0.7</v>
      </c>
      <c r="O12" s="133">
        <v>0.25</v>
      </c>
      <c r="P12" s="133">
        <v>0.05</v>
      </c>
      <c r="Q12" s="130">
        <f>SUM(N12:P12)</f>
        <v>1</v>
      </c>
      <c r="R12" s="133">
        <v>0.9</v>
      </c>
      <c r="S12" s="133">
        <v>0.1</v>
      </c>
      <c r="T12" s="130">
        <f>SUM(R12:S12)</f>
        <v>1</v>
      </c>
      <c r="U12" s="133">
        <v>0.7</v>
      </c>
      <c r="V12" s="133">
        <v>0.3</v>
      </c>
      <c r="W12" s="130">
        <f>SUM(U12:V12)</f>
        <v>1</v>
      </c>
      <c r="X12" s="133">
        <v>0.9</v>
      </c>
      <c r="Y12" s="133">
        <v>0.1</v>
      </c>
      <c r="Z12" s="130">
        <f>SUM(X12:Y12)</f>
        <v>1</v>
      </c>
      <c r="AA12" s="133">
        <v>0.2</v>
      </c>
      <c r="AB12" s="133">
        <v>0.4</v>
      </c>
      <c r="AC12" s="133">
        <v>0.4</v>
      </c>
      <c r="AD12" s="130">
        <f>SUM(AA12:AC12)</f>
        <v>1</v>
      </c>
      <c r="AE12" s="133">
        <v>0.1</v>
      </c>
      <c r="AF12" s="133">
        <v>0.9</v>
      </c>
      <c r="AG12" s="130">
        <f>SUM(AE12:AF12)</f>
        <v>1</v>
      </c>
      <c r="AH12" s="133">
        <v>0.2</v>
      </c>
      <c r="AI12" s="133">
        <v>0.4</v>
      </c>
      <c r="AJ12" s="133">
        <v>0.4</v>
      </c>
      <c r="AK12" s="130">
        <f>SUM(AH12:AJ12)</f>
        <v>1</v>
      </c>
      <c r="AL12" s="133">
        <v>0.5</v>
      </c>
      <c r="AM12" s="133">
        <v>0.5</v>
      </c>
      <c r="AN12" s="130">
        <f>SUM(AL12:AM12)</f>
        <v>1</v>
      </c>
      <c r="AQ12" s="132"/>
    </row>
    <row r="13" spans="1:43" s="2" customFormat="1" ht="15.75" x14ac:dyDescent="0.25">
      <c r="A13" s="89"/>
      <c r="B13" s="20" t="s">
        <v>3</v>
      </c>
      <c r="C13" s="29">
        <v>18657459347</v>
      </c>
      <c r="D13" s="70">
        <v>12868729554</v>
      </c>
      <c r="E13" s="70">
        <v>2177877824</v>
      </c>
      <c r="F13" s="29">
        <f>SUM((D13*D$12),(E13*E$12))</f>
        <v>11799644381</v>
      </c>
      <c r="G13" s="70">
        <v>14741122723</v>
      </c>
      <c r="H13" s="70">
        <v>2770700542</v>
      </c>
      <c r="I13" s="29">
        <f>SUM((G13*G$12),(H13*H$12))</f>
        <v>13544080504.900002</v>
      </c>
      <c r="J13" s="70">
        <v>11679898073</v>
      </c>
      <c r="K13" s="70">
        <v>5374619921</v>
      </c>
      <c r="L13" s="70">
        <v>711574586</v>
      </c>
      <c r="M13" s="29">
        <f>SUM((J13*J$12),(K13*K$12),(L13*L$12))</f>
        <v>7745690555.9000015</v>
      </c>
      <c r="N13" s="70">
        <v>4277608074</v>
      </c>
      <c r="O13" s="70">
        <v>708764356</v>
      </c>
      <c r="P13" s="70">
        <v>2364264758</v>
      </c>
      <c r="Q13" s="29">
        <f>SUM((N13*N$12),(O13*O$12),(P13*P$12))</f>
        <v>3289729978.6999998</v>
      </c>
      <c r="R13" s="70">
        <v>60128819341</v>
      </c>
      <c r="S13" s="70">
        <v>2515568301</v>
      </c>
      <c r="T13" s="29">
        <f>SUM((R13*R$12),(S13*S$12))</f>
        <v>54367494237</v>
      </c>
      <c r="U13" s="70">
        <v>35605893908</v>
      </c>
      <c r="V13" s="70">
        <v>3790427231</v>
      </c>
      <c r="W13" s="29">
        <f>SUM((U13*U$12),(V13*V$12))</f>
        <v>26061253904.899998</v>
      </c>
      <c r="X13" s="70">
        <v>2564351000</v>
      </c>
      <c r="Y13" s="70">
        <v>2619088000</v>
      </c>
      <c r="Z13" s="29">
        <f>SUM((X13*X$12),(Y13*Y$12))</f>
        <v>2569824700</v>
      </c>
      <c r="AA13" s="70">
        <v>7492579030</v>
      </c>
      <c r="AB13" s="70">
        <v>50080621629</v>
      </c>
      <c r="AC13" s="70">
        <v>2287109000</v>
      </c>
      <c r="AD13" s="29">
        <f>SUM((AA13*AA$12),(AB13*AB$12),(AC13*AC$12))</f>
        <v>22445608057.600002</v>
      </c>
      <c r="AE13" s="70">
        <v>53771893184</v>
      </c>
      <c r="AF13" s="70">
        <v>13331824131</v>
      </c>
      <c r="AG13" s="29">
        <f>SUM((AE13*AE$12),(AF13*AF$12))</f>
        <v>17375831036.299999</v>
      </c>
      <c r="AH13" s="70">
        <v>8622796432</v>
      </c>
      <c r="AI13" s="70">
        <v>2052122050</v>
      </c>
      <c r="AJ13" s="70">
        <v>1001470300</v>
      </c>
      <c r="AK13" s="29">
        <f>SUM((AH13*AH$12),(AI13*AI$12),(AJ13*AJ$12))</f>
        <v>2945996226.4000001</v>
      </c>
      <c r="AL13" s="70">
        <v>12535870470</v>
      </c>
      <c r="AM13" s="70">
        <v>969856873</v>
      </c>
      <c r="AN13" s="29">
        <f>SUM((AL13*AL$12),(AM13*AM$12))</f>
        <v>6752863671.5</v>
      </c>
      <c r="AQ13" s="1"/>
    </row>
    <row r="14" spans="1:43" s="2" customFormat="1" ht="15.75" x14ac:dyDescent="0.25">
      <c r="A14" s="89"/>
      <c r="B14" s="20" t="s">
        <v>4</v>
      </c>
      <c r="C14" s="29">
        <v>628180520</v>
      </c>
      <c r="D14" s="70">
        <v>2580876170</v>
      </c>
      <c r="E14" s="70">
        <v>407431295</v>
      </c>
      <c r="F14" s="29">
        <f>SUM((D14*D$12),(E14*E$12))</f>
        <v>2363531682.5</v>
      </c>
      <c r="G14" s="70">
        <v>3056098822</v>
      </c>
      <c r="H14" s="70">
        <v>546490679</v>
      </c>
      <c r="I14" s="29">
        <f>SUM((G14*G$12),(H14*H$12))</f>
        <v>2805138007.7000003</v>
      </c>
      <c r="J14" s="70">
        <v>2607952084</v>
      </c>
      <c r="K14" s="70">
        <v>830853777</v>
      </c>
      <c r="L14" s="70">
        <v>44552808</v>
      </c>
      <c r="M14" s="29">
        <f t="shared" ref="M14:M20" si="1">SUM((J14*J$12),(K14*K$12),(L14*L$12))</f>
        <v>1551917918.25</v>
      </c>
      <c r="N14" s="70">
        <v>549144111</v>
      </c>
      <c r="O14" s="70">
        <v>45000000</v>
      </c>
      <c r="P14" s="70">
        <v>215347198</v>
      </c>
      <c r="Q14" s="29">
        <f t="shared" ref="Q14:Q17" si="2">SUM((N14*N$12),(O14*O$12),(P14*P$12))</f>
        <v>406418237.59999996</v>
      </c>
      <c r="R14" s="70">
        <v>10158864681</v>
      </c>
      <c r="S14" s="70">
        <v>125943122</v>
      </c>
      <c r="T14" s="29">
        <f>SUM((R14*R$12),(S14*S$12))</f>
        <v>9155572525.1000004</v>
      </c>
      <c r="U14" s="70">
        <v>4915688601</v>
      </c>
      <c r="V14" s="70">
        <v>707675653</v>
      </c>
      <c r="W14" s="29">
        <f>SUM((U14*U$12),(V14*V$12))</f>
        <v>3653284716.5999999</v>
      </c>
      <c r="X14" s="70">
        <v>786132000</v>
      </c>
      <c r="Y14" s="70">
        <v>597833000</v>
      </c>
      <c r="Z14" s="29">
        <f>SUM((X14*X$12),(Y14*Y$12))</f>
        <v>767302100</v>
      </c>
      <c r="AA14" s="70">
        <v>116316845</v>
      </c>
      <c r="AB14" s="70">
        <v>16877287208</v>
      </c>
      <c r="AC14" s="70">
        <v>635314000</v>
      </c>
      <c r="AD14" s="29">
        <f t="shared" ref="AD14:AD17" si="3">SUM((AA14*AA$12),(AB14*AB$12),(AC14*AC$12))</f>
        <v>7028303852.2000008</v>
      </c>
      <c r="AE14" s="70">
        <v>5500196445</v>
      </c>
      <c r="AF14" s="70">
        <v>5084920662</v>
      </c>
      <c r="AG14" s="29">
        <f>SUM((AE14*AE$12),(AF14*AF$12))</f>
        <v>5126448240.3000002</v>
      </c>
      <c r="AH14" s="70">
        <v>25844604</v>
      </c>
      <c r="AI14" s="70">
        <v>36401667</v>
      </c>
      <c r="AJ14" s="70">
        <v>72115105</v>
      </c>
      <c r="AK14" s="29">
        <f t="shared" ref="AK14:AK17" si="4">SUM((AH14*AH$12),(AI14*AI$12),(AJ14*AJ$12))</f>
        <v>48575629.600000001</v>
      </c>
      <c r="AL14" s="70">
        <v>1971738009</v>
      </c>
      <c r="AM14" s="70">
        <v>417866516</v>
      </c>
      <c r="AN14" s="29">
        <f>SUM((AL14*AL$12),(AM14*AM$12))</f>
        <v>1194802262.5</v>
      </c>
      <c r="AQ14" s="1"/>
    </row>
    <row r="15" spans="1:43" s="2" customFormat="1" ht="15.75" x14ac:dyDescent="0.25">
      <c r="A15" s="89"/>
      <c r="B15" s="20" t="s">
        <v>5</v>
      </c>
      <c r="C15" s="29">
        <v>25429180665</v>
      </c>
      <c r="D15" s="70">
        <v>15121738475</v>
      </c>
      <c r="E15" s="70">
        <v>2952205116</v>
      </c>
      <c r="F15" s="29">
        <f>SUM((D15*D$12),(E15*E$12))</f>
        <v>13904785139.1</v>
      </c>
      <c r="G15" s="70">
        <v>26980587315</v>
      </c>
      <c r="H15" s="70">
        <v>2874321113</v>
      </c>
      <c r="I15" s="29">
        <f>SUM((G15*G$12),(H15*H$12))</f>
        <v>24569960694.799999</v>
      </c>
      <c r="J15" s="70">
        <v>11968708057</v>
      </c>
      <c r="K15" s="70">
        <v>5382241461</v>
      </c>
      <c r="L15" s="70">
        <v>775541586</v>
      </c>
      <c r="M15" s="29">
        <f t="shared" si="1"/>
        <v>7885481441.7000008</v>
      </c>
      <c r="N15" s="70">
        <v>4397338409</v>
      </c>
      <c r="O15" s="70">
        <v>1185628356</v>
      </c>
      <c r="P15" s="70">
        <v>3537229208</v>
      </c>
      <c r="Q15" s="29">
        <f t="shared" si="2"/>
        <v>3551405435.6999998</v>
      </c>
      <c r="R15" s="70">
        <v>64851136875</v>
      </c>
      <c r="S15" s="70">
        <v>4445929275</v>
      </c>
      <c r="T15" s="29">
        <f>SUM((R15*R$12),(S15*S$12))</f>
        <v>58810616115</v>
      </c>
      <c r="U15" s="70">
        <v>39167368406</v>
      </c>
      <c r="V15" s="70">
        <v>3790427231</v>
      </c>
      <c r="W15" s="29">
        <f>SUM((U15*U$12),(V15*V$12))</f>
        <v>28554286053.499996</v>
      </c>
      <c r="X15" s="70">
        <v>4316236000</v>
      </c>
      <c r="Y15" s="70">
        <v>2743927000</v>
      </c>
      <c r="Z15" s="29">
        <f>SUM((X15*X$12),(Y15*Y$12))</f>
        <v>4159005100</v>
      </c>
      <c r="AA15" s="70">
        <v>8654954344</v>
      </c>
      <c r="AB15" s="70">
        <v>58036135131</v>
      </c>
      <c r="AC15" s="70">
        <v>2288569000</v>
      </c>
      <c r="AD15" s="29">
        <f t="shared" si="3"/>
        <v>25860872521.200001</v>
      </c>
      <c r="AE15" s="70">
        <v>54012048794</v>
      </c>
      <c r="AF15" s="70">
        <v>17458700828</v>
      </c>
      <c r="AG15" s="29">
        <f>SUM((AE15*AE$12),(AF15*AF$12))</f>
        <v>21114035624.600002</v>
      </c>
      <c r="AH15" s="70">
        <v>10574616432</v>
      </c>
      <c r="AI15" s="70">
        <v>2144972050</v>
      </c>
      <c r="AJ15" s="70">
        <v>1060446300</v>
      </c>
      <c r="AK15" s="29">
        <f t="shared" si="4"/>
        <v>3397090626.4000001</v>
      </c>
      <c r="AL15" s="70">
        <v>13127385840</v>
      </c>
      <c r="AM15" s="70">
        <v>1404317873</v>
      </c>
      <c r="AN15" s="29">
        <f>SUM((AL15*AL$12),(AM15*AM$12))</f>
        <v>7265851856.5</v>
      </c>
      <c r="AQ15" s="1"/>
    </row>
    <row r="16" spans="1:43" s="2" customFormat="1" ht="15.75" x14ac:dyDescent="0.25">
      <c r="A16" s="89"/>
      <c r="B16" s="20" t="s">
        <v>6</v>
      </c>
      <c r="C16" s="29">
        <v>628180520</v>
      </c>
      <c r="D16" s="70">
        <v>5020367332</v>
      </c>
      <c r="E16" s="70">
        <v>2065931295</v>
      </c>
      <c r="F16" s="29">
        <f>SUM((D16*D$12),(E16*E$12))</f>
        <v>4724923728.3000002</v>
      </c>
      <c r="G16" s="70">
        <v>15194824074</v>
      </c>
      <c r="H16" s="70">
        <v>1086449753</v>
      </c>
      <c r="I16" s="29">
        <f>SUM((G16*G$12),(H16*H$12))</f>
        <v>13783986641.9</v>
      </c>
      <c r="J16" s="70">
        <v>5700026430</v>
      </c>
      <c r="K16" s="70">
        <v>2654323425</v>
      </c>
      <c r="L16" s="70">
        <v>44552808</v>
      </c>
      <c r="M16" s="29">
        <f t="shared" si="1"/>
        <v>3763912715.5500002</v>
      </c>
      <c r="N16" s="70">
        <v>601203854</v>
      </c>
      <c r="O16" s="70">
        <v>45000000</v>
      </c>
      <c r="P16" s="70">
        <v>259347198</v>
      </c>
      <c r="Q16" s="29">
        <f t="shared" si="2"/>
        <v>445060057.69999993</v>
      </c>
      <c r="R16" s="70">
        <v>26752466089</v>
      </c>
      <c r="S16" s="70">
        <v>2919115671</v>
      </c>
      <c r="T16" s="29">
        <f>SUM((R16*R$12),(S16*S$12))</f>
        <v>24369131047.200001</v>
      </c>
      <c r="U16" s="70">
        <v>5895205637</v>
      </c>
      <c r="V16" s="70">
        <v>1161604043</v>
      </c>
      <c r="W16" s="29">
        <f>SUM((U16*U$12),(V16*V$12))</f>
        <v>4475125158.7999992</v>
      </c>
      <c r="X16" s="70">
        <v>1513363000</v>
      </c>
      <c r="Y16" s="70">
        <v>1618782000</v>
      </c>
      <c r="Z16" s="29">
        <f>SUM((X16*X$12),(Y16*Y$12))</f>
        <v>1523904900</v>
      </c>
      <c r="AA16" s="70">
        <v>5199001845</v>
      </c>
      <c r="AB16" s="70">
        <v>16877287208</v>
      </c>
      <c r="AC16" s="70">
        <v>635314000</v>
      </c>
      <c r="AD16" s="29">
        <f t="shared" si="3"/>
        <v>8044840852.2000008</v>
      </c>
      <c r="AE16" s="70">
        <v>10784937400</v>
      </c>
      <c r="AF16" s="70">
        <v>5084920662</v>
      </c>
      <c r="AG16" s="29">
        <f>SUM((AE16*AE$12),(AF16*AF$12))</f>
        <v>5654922335.8000002</v>
      </c>
      <c r="AH16" s="70">
        <v>1671393560</v>
      </c>
      <c r="AI16" s="70">
        <v>36401667</v>
      </c>
      <c r="AJ16" s="70">
        <v>72115105</v>
      </c>
      <c r="AK16" s="29">
        <f t="shared" si="4"/>
        <v>377685420.80000001</v>
      </c>
      <c r="AL16" s="70">
        <v>7157468962</v>
      </c>
      <c r="AM16" s="70">
        <v>795339820</v>
      </c>
      <c r="AN16" s="29">
        <f>SUM((AL16*AL$12),(AM16*AM$12))</f>
        <v>3976404391</v>
      </c>
      <c r="AQ16" s="1"/>
    </row>
    <row r="17" spans="1:44" s="2" customFormat="1" ht="15.75" x14ac:dyDescent="0.25">
      <c r="A17" s="89"/>
      <c r="B17" s="20" t="s">
        <v>7</v>
      </c>
      <c r="C17" s="29">
        <v>24801000145</v>
      </c>
      <c r="D17" s="70">
        <v>10101371143</v>
      </c>
      <c r="E17" s="70">
        <v>886273821</v>
      </c>
      <c r="F17" s="29">
        <f>SUM((D17*D$12),(E17*E$12))</f>
        <v>9179861410.8000011</v>
      </c>
      <c r="G17" s="70">
        <v>11785763241</v>
      </c>
      <c r="H17" s="70">
        <v>1787871360</v>
      </c>
      <c r="I17" s="29">
        <f>SUM((G17*G$12),(H17*H$12))</f>
        <v>10785974052.9</v>
      </c>
      <c r="J17" s="70">
        <v>6268681627</v>
      </c>
      <c r="K17" s="70">
        <v>2727918036</v>
      </c>
      <c r="L17" s="70">
        <v>730988778</v>
      </c>
      <c r="M17" s="29">
        <f t="shared" si="1"/>
        <v>4121568726.1500006</v>
      </c>
      <c r="N17" s="70">
        <v>3796134555</v>
      </c>
      <c r="O17" s="70">
        <v>1140628356</v>
      </c>
      <c r="P17" s="70">
        <v>3277882010</v>
      </c>
      <c r="Q17" s="29">
        <f t="shared" si="2"/>
        <v>3106345378</v>
      </c>
      <c r="R17" s="70">
        <v>38098670786</v>
      </c>
      <c r="S17" s="70">
        <v>1526813604</v>
      </c>
      <c r="T17" s="29">
        <f>SUM((R17*R$12),(S17*S$12))</f>
        <v>34441485067.800003</v>
      </c>
      <c r="U17" s="70">
        <v>33272162769</v>
      </c>
      <c r="V17" s="70">
        <v>2628823188</v>
      </c>
      <c r="W17" s="29">
        <f>SUM((U17*U$12),(V17*V$12))</f>
        <v>24079160894.700001</v>
      </c>
      <c r="X17" s="70">
        <v>2802873000</v>
      </c>
      <c r="Y17" s="70">
        <v>1125145000</v>
      </c>
      <c r="Z17" s="29">
        <f>SUM((X17*X$12),(Y17*Y$12))</f>
        <v>2635100200</v>
      </c>
      <c r="AA17" s="70">
        <v>3455952499</v>
      </c>
      <c r="AB17" s="70">
        <v>41158847923</v>
      </c>
      <c r="AC17" s="70">
        <v>1653255000</v>
      </c>
      <c r="AD17" s="29">
        <f t="shared" si="3"/>
        <v>17816031669</v>
      </c>
      <c r="AE17" s="70">
        <v>43227111394</v>
      </c>
      <c r="AF17" s="70">
        <v>12373780166</v>
      </c>
      <c r="AG17" s="29">
        <f>SUM((AE17*AE$12),(AF17*AF$12))</f>
        <v>15459113288.799999</v>
      </c>
      <c r="AH17" s="70">
        <v>8903222872</v>
      </c>
      <c r="AI17" s="70">
        <v>2108570383</v>
      </c>
      <c r="AJ17" s="70">
        <v>988331195</v>
      </c>
      <c r="AK17" s="29">
        <f t="shared" si="4"/>
        <v>3019405205.6000004</v>
      </c>
      <c r="AL17" s="70">
        <v>5969916878</v>
      </c>
      <c r="AM17" s="70">
        <v>608978053</v>
      </c>
      <c r="AN17" s="29">
        <f>SUM((AL17*AL$12),(AM17*AM$12))</f>
        <v>3289447465.5</v>
      </c>
      <c r="AQ17" s="1"/>
    </row>
    <row r="18" spans="1:44" s="2" customFormat="1" ht="15.75" x14ac:dyDescent="0.25">
      <c r="A18" s="89"/>
      <c r="B18" s="20" t="s">
        <v>8</v>
      </c>
      <c r="C18" s="29">
        <f>+C15-C16-C17</f>
        <v>0</v>
      </c>
      <c r="D18" s="29">
        <f t="shared" ref="D18:E18" si="5">+D15-D16-D17</f>
        <v>0</v>
      </c>
      <c r="E18" s="29">
        <f t="shared" si="5"/>
        <v>0</v>
      </c>
      <c r="F18" s="29">
        <f>+F15-F16-F17</f>
        <v>0</v>
      </c>
      <c r="G18" s="29">
        <f t="shared" ref="G18:H18" si="6">+G15-G16-G17</f>
        <v>0</v>
      </c>
      <c r="H18" s="29">
        <f t="shared" si="6"/>
        <v>0</v>
      </c>
      <c r="I18" s="29">
        <f>+I15-I16-I17</f>
        <v>0</v>
      </c>
      <c r="J18" s="29">
        <f t="shared" ref="J18:L18" si="7">+J15-J16-J17</f>
        <v>0</v>
      </c>
      <c r="K18" s="29">
        <f t="shared" si="7"/>
        <v>0</v>
      </c>
      <c r="L18" s="29">
        <f t="shared" si="7"/>
        <v>0</v>
      </c>
      <c r="M18" s="29">
        <f>+M15-M16-M17</f>
        <v>0</v>
      </c>
      <c r="N18" s="29">
        <f t="shared" ref="N18:P18" si="8">+N15-N16-N17</f>
        <v>0</v>
      </c>
      <c r="O18" s="29">
        <f t="shared" si="8"/>
        <v>0</v>
      </c>
      <c r="P18" s="29">
        <f t="shared" si="8"/>
        <v>0</v>
      </c>
      <c r="Q18" s="29">
        <f>+Q15-Q16-Q17</f>
        <v>0</v>
      </c>
      <c r="R18" s="29">
        <f t="shared" ref="R18:S18" si="9">+R15-R16-R17</f>
        <v>0</v>
      </c>
      <c r="S18" s="29">
        <f t="shared" si="9"/>
        <v>0</v>
      </c>
      <c r="T18" s="29">
        <f>+T15-T16-T17</f>
        <v>0</v>
      </c>
      <c r="U18" s="29">
        <f t="shared" ref="U18:V18" si="10">+U15-U16-U17</f>
        <v>0</v>
      </c>
      <c r="V18" s="29">
        <f t="shared" si="10"/>
        <v>0</v>
      </c>
      <c r="W18" s="29">
        <f>+W15-W16-W17</f>
        <v>0</v>
      </c>
      <c r="X18" s="29">
        <f t="shared" ref="X18:Y18" si="11">+X15-X16-X17</f>
        <v>0</v>
      </c>
      <c r="Y18" s="29">
        <f t="shared" si="11"/>
        <v>0</v>
      </c>
      <c r="Z18" s="29">
        <f>+Z15-Z16-Z17</f>
        <v>0</v>
      </c>
      <c r="AA18" s="29">
        <f t="shared" ref="AA18:AC18" si="12">+AA15-AA16-AA17</f>
        <v>0</v>
      </c>
      <c r="AB18" s="29">
        <f t="shared" si="12"/>
        <v>0</v>
      </c>
      <c r="AC18" s="29">
        <f t="shared" si="12"/>
        <v>0</v>
      </c>
      <c r="AD18" s="29">
        <f>+AD15-AD16-AD17</f>
        <v>0</v>
      </c>
      <c r="AE18" s="29">
        <f t="shared" ref="AE18:AF18" si="13">+AE15-AE16-AE17</f>
        <v>0</v>
      </c>
      <c r="AF18" s="29">
        <f t="shared" si="13"/>
        <v>0</v>
      </c>
      <c r="AG18" s="29">
        <f>+AG15-AG16-AG17</f>
        <v>0</v>
      </c>
      <c r="AH18" s="29">
        <f t="shared" ref="AH18:AJ18" si="14">+AH15-AH16-AH17</f>
        <v>0</v>
      </c>
      <c r="AI18" s="29">
        <f t="shared" si="14"/>
        <v>0</v>
      </c>
      <c r="AJ18" s="29">
        <f t="shared" si="14"/>
        <v>0</v>
      </c>
      <c r="AK18" s="29">
        <f>+AK15-AK16-AK17</f>
        <v>0</v>
      </c>
      <c r="AL18" s="29">
        <f t="shared" ref="AL18:AM18" si="15">+AL15-AL16-AL17</f>
        <v>0</v>
      </c>
      <c r="AM18" s="29">
        <f t="shared" si="15"/>
        <v>0</v>
      </c>
      <c r="AN18" s="29">
        <f>+AN15-AN16-AN17</f>
        <v>0</v>
      </c>
      <c r="AQ18" s="1"/>
    </row>
    <row r="19" spans="1:44" s="2" customFormat="1" ht="15.75" x14ac:dyDescent="0.25">
      <c r="A19" s="89"/>
      <c r="B19" s="20" t="s">
        <v>9</v>
      </c>
      <c r="C19" s="29">
        <v>12605027058</v>
      </c>
      <c r="D19" s="70">
        <v>2724731138</v>
      </c>
      <c r="E19" s="70">
        <v>129381741</v>
      </c>
      <c r="F19" s="29">
        <f>SUM((D19*D$12),(E19*E$12))</f>
        <v>2465196198.3000002</v>
      </c>
      <c r="G19" s="70">
        <v>3227594864</v>
      </c>
      <c r="H19" s="70">
        <v>295279048</v>
      </c>
      <c r="I19" s="29">
        <f>SUM((G19*G$12),(H19*H$12))</f>
        <v>2934363282.4000001</v>
      </c>
      <c r="J19" s="70">
        <v>1830918808</v>
      </c>
      <c r="K19" s="70">
        <v>2031156853</v>
      </c>
      <c r="L19" s="70">
        <v>207537823</v>
      </c>
      <c r="M19" s="29">
        <f t="shared" si="1"/>
        <v>1758687829.75</v>
      </c>
      <c r="N19" s="70">
        <v>267530192</v>
      </c>
      <c r="O19" s="70">
        <v>62025579</v>
      </c>
      <c r="P19" s="70">
        <v>479559889</v>
      </c>
      <c r="Q19" s="29">
        <f t="shared" ref="Q19:Q20" si="16">SUM((N19*N$12),(O19*O$12),(P19*P$12))</f>
        <v>226755523.59999996</v>
      </c>
      <c r="R19" s="70">
        <v>5881061255</v>
      </c>
      <c r="S19" s="70">
        <v>237613198</v>
      </c>
      <c r="T19" s="29">
        <f>SUM((R19*R$12),(S19*S$12))</f>
        <v>5316716449.3000002</v>
      </c>
      <c r="U19" s="70">
        <v>9258126819</v>
      </c>
      <c r="V19" s="70">
        <v>223670141</v>
      </c>
      <c r="W19" s="29">
        <f>SUM((U19*U$12),(V19*V$12))</f>
        <v>6547789815.5999994</v>
      </c>
      <c r="X19" s="70">
        <v>804797000</v>
      </c>
      <c r="Y19" s="70">
        <v>207110000</v>
      </c>
      <c r="Z19" s="29">
        <f>SUM((X19*X$12),(Y19*Y$12))</f>
        <v>745028300</v>
      </c>
      <c r="AA19" s="70">
        <v>169788281</v>
      </c>
      <c r="AB19" s="70">
        <v>33661106317</v>
      </c>
      <c r="AC19" s="70">
        <v>1124357953</v>
      </c>
      <c r="AD19" s="29">
        <f t="shared" ref="AD19:AD20" si="17">SUM((AA19*AA$12),(AB19*AB$12),(AC19*AC$12))</f>
        <v>13948143364.200003</v>
      </c>
      <c r="AE19" s="70">
        <v>9607159934</v>
      </c>
      <c r="AF19" s="70">
        <v>2141941659</v>
      </c>
      <c r="AG19" s="29">
        <f>SUM((AE19*AE$12),(AF19*AF$12))</f>
        <v>2888463486.5</v>
      </c>
      <c r="AH19" s="70">
        <v>3256318641</v>
      </c>
      <c r="AI19" s="70">
        <v>1682727380</v>
      </c>
      <c r="AJ19" s="70">
        <v>233503779</v>
      </c>
      <c r="AK19" s="29">
        <f t="shared" ref="AK19:AK20" si="18">SUM((AH19*AH$12),(AI19*AI$12),(AJ19*AJ$12))</f>
        <v>1417756191.8</v>
      </c>
      <c r="AL19" s="70">
        <v>2398978984</v>
      </c>
      <c r="AM19" s="70">
        <v>375130614</v>
      </c>
      <c r="AN19" s="29">
        <f>SUM((AL19*AL$12),(AM19*AM$12))</f>
        <v>1387054799</v>
      </c>
      <c r="AQ19" s="1"/>
    </row>
    <row r="20" spans="1:44" s="2" customFormat="1" ht="15.75" x14ac:dyDescent="0.25">
      <c r="A20" s="89"/>
      <c r="B20" s="20" t="s">
        <v>10</v>
      </c>
      <c r="C20" s="29">
        <v>0</v>
      </c>
      <c r="D20" s="70">
        <v>117554868</v>
      </c>
      <c r="E20" s="70">
        <v>172300</v>
      </c>
      <c r="F20" s="29">
        <f>SUM((D20*D$12),(E20*E$12))</f>
        <v>105816611.2</v>
      </c>
      <c r="G20" s="70">
        <v>473840644</v>
      </c>
      <c r="H20" s="70">
        <v>0</v>
      </c>
      <c r="I20" s="29">
        <f>SUM((G20*G$12),(H20*H$12))</f>
        <v>426456579.60000002</v>
      </c>
      <c r="J20" s="70">
        <v>179635807</v>
      </c>
      <c r="K20" s="70">
        <v>375874750</v>
      </c>
      <c r="L20" s="70">
        <v>2835700</v>
      </c>
      <c r="M20" s="29">
        <f t="shared" si="1"/>
        <v>250263320.65000001</v>
      </c>
      <c r="N20" s="70">
        <v>66265359</v>
      </c>
      <c r="O20" s="70">
        <v>0</v>
      </c>
      <c r="P20" s="70">
        <v>2141605</v>
      </c>
      <c r="Q20" s="29">
        <f t="shared" si="16"/>
        <v>46492831.549999997</v>
      </c>
      <c r="R20" s="70">
        <v>2198229028</v>
      </c>
      <c r="S20" s="70">
        <v>48146</v>
      </c>
      <c r="T20" s="29">
        <f>SUM((R20*R$12),(S20*S$12))</f>
        <v>1978410939.8</v>
      </c>
      <c r="U20" s="70">
        <v>10226323</v>
      </c>
      <c r="V20" s="70">
        <v>0</v>
      </c>
      <c r="W20" s="29">
        <f>SUM((U20*U$12),(V20*V$12))</f>
        <v>7158426.0999999996</v>
      </c>
      <c r="X20" s="70">
        <v>71830000</v>
      </c>
      <c r="Y20" s="70">
        <v>42000000</v>
      </c>
      <c r="Z20" s="29">
        <f>SUM((X20*X$12),(Y20*Y$12))</f>
        <v>68847000</v>
      </c>
      <c r="AA20" s="70">
        <v>4173961</v>
      </c>
      <c r="AB20" s="70">
        <v>8950250</v>
      </c>
      <c r="AC20" s="70"/>
      <c r="AD20" s="29">
        <f t="shared" si="17"/>
        <v>4414892.2</v>
      </c>
      <c r="AE20" s="70">
        <v>6431824</v>
      </c>
      <c r="AF20" s="70">
        <v>129814646</v>
      </c>
      <c r="AG20" s="29">
        <f>SUM((AE20*AE$12),(AF20*AF$12))</f>
        <v>117476363.80000001</v>
      </c>
      <c r="AH20" s="70">
        <v>85187025</v>
      </c>
      <c r="AI20" s="70">
        <v>8648105</v>
      </c>
      <c r="AJ20" s="70">
        <v>654000</v>
      </c>
      <c r="AK20" s="29">
        <f t="shared" si="18"/>
        <v>20758247</v>
      </c>
      <c r="AL20" s="70">
        <v>544875415</v>
      </c>
      <c r="AM20" s="70">
        <v>7069469</v>
      </c>
      <c r="AN20" s="29">
        <f>SUM((AL20*AL$12),(AM20*AM$12))</f>
        <v>275972442</v>
      </c>
      <c r="AQ20" s="1"/>
    </row>
    <row r="21" spans="1:44" s="2" customFormat="1" ht="31.5" x14ac:dyDescent="0.25">
      <c r="A21" s="89"/>
      <c r="B21" s="20" t="s">
        <v>11</v>
      </c>
      <c r="C21" s="30">
        <f>+C19/C17</f>
        <v>0.50824672328955389</v>
      </c>
      <c r="D21" s="71">
        <f t="shared" ref="D21:AN21" si="19">+D19/D17</f>
        <v>0.269738741347819</v>
      </c>
      <c r="E21" s="71">
        <f t="shared" si="19"/>
        <v>0.14598393626702869</v>
      </c>
      <c r="F21" s="30">
        <f t="shared" si="19"/>
        <v>0.26854394505343243</v>
      </c>
      <c r="G21" s="71">
        <f t="shared" si="19"/>
        <v>0.27385539637958523</v>
      </c>
      <c r="H21" s="71">
        <f t="shared" si="19"/>
        <v>0.16515676385128739</v>
      </c>
      <c r="I21" s="30">
        <f t="shared" si="19"/>
        <v>0.27205361963679531</v>
      </c>
      <c r="J21" s="71">
        <f t="shared" si="19"/>
        <v>0.29207398252832023</v>
      </c>
      <c r="K21" s="71">
        <f t="shared" si="19"/>
        <v>0.74458133499433343</v>
      </c>
      <c r="L21" s="71">
        <f t="shared" si="19"/>
        <v>0.28391382911216184</v>
      </c>
      <c r="M21" s="30">
        <f t="shared" si="19"/>
        <v>0.42670350699036097</v>
      </c>
      <c r="N21" s="71">
        <f t="shared" si="19"/>
        <v>7.047437021104222E-2</v>
      </c>
      <c r="O21" s="71">
        <f t="shared" si="19"/>
        <v>5.437842981347029E-2</v>
      </c>
      <c r="P21" s="71">
        <f t="shared" si="19"/>
        <v>0.14630175446736107</v>
      </c>
      <c r="Q21" s="30">
        <f t="shared" si="19"/>
        <v>7.2997524745942774E-2</v>
      </c>
      <c r="R21" s="71">
        <f t="shared" si="19"/>
        <v>0.15436394849662563</v>
      </c>
      <c r="S21" s="71">
        <f t="shared" si="19"/>
        <v>0.15562685410811941</v>
      </c>
      <c r="T21" s="30">
        <f t="shared" si="19"/>
        <v>0.15436954703996486</v>
      </c>
      <c r="U21" s="71">
        <f t="shared" si="19"/>
        <v>0.27825443399266753</v>
      </c>
      <c r="V21" s="71">
        <f t="shared" si="19"/>
        <v>8.5083752312063068E-2</v>
      </c>
      <c r="W21" s="30">
        <f t="shared" si="19"/>
        <v>0.2719276574559214</v>
      </c>
      <c r="X21" s="71">
        <f t="shared" si="19"/>
        <v>0.28713288115444402</v>
      </c>
      <c r="Y21" s="71">
        <f t="shared" si="19"/>
        <v>0.18407405267765489</v>
      </c>
      <c r="Z21" s="30">
        <f t="shared" si="19"/>
        <v>0.28273243651228142</v>
      </c>
      <c r="AA21" s="71">
        <f t="shared" si="19"/>
        <v>4.9129228786891382E-2</v>
      </c>
      <c r="AB21" s="71">
        <f t="shared" si="19"/>
        <v>0.81783402635499469</v>
      </c>
      <c r="AC21" s="71">
        <f t="shared" si="19"/>
        <v>0.6800874353926043</v>
      </c>
      <c r="AD21" s="30">
        <f t="shared" si="19"/>
        <v>0.7828984379540509</v>
      </c>
      <c r="AE21" s="71">
        <f t="shared" si="19"/>
        <v>0.22224848305115966</v>
      </c>
      <c r="AF21" s="71">
        <f t="shared" si="19"/>
        <v>0.17310325787793698</v>
      </c>
      <c r="AG21" s="30">
        <f t="shared" si="19"/>
        <v>0.18684535345197761</v>
      </c>
      <c r="AH21" s="71">
        <f t="shared" si="19"/>
        <v>0.36574605486299683</v>
      </c>
      <c r="AI21" s="71">
        <f t="shared" si="19"/>
        <v>0.79804183610218149</v>
      </c>
      <c r="AJ21" s="71">
        <f t="shared" si="19"/>
        <v>0.23626065855383629</v>
      </c>
      <c r="AK21" s="30">
        <f t="shared" si="19"/>
        <v>0.46954817100087459</v>
      </c>
      <c r="AL21" s="71">
        <f t="shared" si="19"/>
        <v>0.40184462079205518</v>
      </c>
      <c r="AM21" s="71">
        <f t="shared" si="19"/>
        <v>0.61600021897669277</v>
      </c>
      <c r="AN21" s="30">
        <f t="shared" si="19"/>
        <v>0.42166801979589175</v>
      </c>
      <c r="AQ21" s="1"/>
    </row>
    <row r="22" spans="1:44" s="2" customFormat="1" ht="31.5" x14ac:dyDescent="0.2">
      <c r="A22" s="89"/>
      <c r="B22" s="20" t="s">
        <v>12</v>
      </c>
      <c r="C22" s="30">
        <f t="shared" ref="C22:AN22" si="20">+C19/C15</f>
        <v>0.49569143512945346</v>
      </c>
      <c r="D22" s="71">
        <f t="shared" si="20"/>
        <v>0.18018636828726137</v>
      </c>
      <c r="E22" s="71">
        <f t="shared" si="20"/>
        <v>4.3825457892066058E-2</v>
      </c>
      <c r="F22" s="30">
        <f t="shared" si="20"/>
        <v>0.17729121116499053</v>
      </c>
      <c r="G22" s="71">
        <f t="shared" si="20"/>
        <v>0.11962656061996106</v>
      </c>
      <c r="H22" s="71">
        <f t="shared" si="20"/>
        <v>0.10273001393772944</v>
      </c>
      <c r="I22" s="30">
        <f t="shared" si="20"/>
        <v>0.11942889607556557</v>
      </c>
      <c r="J22" s="71">
        <f t="shared" si="20"/>
        <v>0.15297547565538386</v>
      </c>
      <c r="K22" s="71">
        <f t="shared" si="20"/>
        <v>0.37738122076422392</v>
      </c>
      <c r="L22" s="71">
        <f t="shared" si="20"/>
        <v>0.26760373234195595</v>
      </c>
      <c r="M22" s="30">
        <f t="shared" si="20"/>
        <v>0.22302859283260848</v>
      </c>
      <c r="N22" s="71">
        <f t="shared" si="20"/>
        <v>6.0839118374980634E-2</v>
      </c>
      <c r="O22" s="71">
        <f t="shared" si="20"/>
        <v>5.23145205545337E-2</v>
      </c>
      <c r="P22" s="71">
        <f t="shared" si="20"/>
        <v>0.13557501106103045</v>
      </c>
      <c r="Q22" s="30">
        <f t="shared" si="20"/>
        <v>6.3849517523561855E-2</v>
      </c>
      <c r="R22" s="71">
        <f t="shared" si="20"/>
        <v>9.0685553690996873E-2</v>
      </c>
      <c r="S22" s="71">
        <f t="shared" si="20"/>
        <v>5.344511423879994E-2</v>
      </c>
      <c r="T22" s="30">
        <f t="shared" si="20"/>
        <v>9.04040256763088E-2</v>
      </c>
      <c r="U22" s="71">
        <f t="shared" si="20"/>
        <v>0.23637347097288669</v>
      </c>
      <c r="V22" s="71">
        <f t="shared" si="20"/>
        <v>5.9009216473202356E-2</v>
      </c>
      <c r="W22" s="30">
        <f t="shared" si="20"/>
        <v>0.22931022695969017</v>
      </c>
      <c r="X22" s="71">
        <f t="shared" si="20"/>
        <v>0.18645806207074869</v>
      </c>
      <c r="Y22" s="71">
        <f t="shared" si="20"/>
        <v>7.5479413264274153E-2</v>
      </c>
      <c r="Z22" s="30">
        <f t="shared" si="20"/>
        <v>0.17913618331461051</v>
      </c>
      <c r="AA22" s="71">
        <f t="shared" si="20"/>
        <v>1.9617466973434101E-2</v>
      </c>
      <c r="AB22" s="71">
        <f t="shared" si="20"/>
        <v>0.58000254911909044</v>
      </c>
      <c r="AC22" s="71">
        <f t="shared" si="20"/>
        <v>0.49129301017360633</v>
      </c>
      <c r="AD22" s="30">
        <f t="shared" si="20"/>
        <v>0.5393531619153884</v>
      </c>
      <c r="AE22" s="71">
        <f t="shared" si="20"/>
        <v>0.17787068160738284</v>
      </c>
      <c r="AF22" s="71">
        <f t="shared" si="20"/>
        <v>0.12268619985542031</v>
      </c>
      <c r="AG22" s="30">
        <f t="shared" si="20"/>
        <v>0.13680300336022194</v>
      </c>
      <c r="AH22" s="71">
        <f t="shared" si="20"/>
        <v>0.30793728188059921</v>
      </c>
      <c r="AI22" s="71">
        <f t="shared" si="20"/>
        <v>0.78449851129761805</v>
      </c>
      <c r="AJ22" s="71">
        <f t="shared" si="20"/>
        <v>0.22019387403209384</v>
      </c>
      <c r="AK22" s="30">
        <f t="shared" si="20"/>
        <v>0.41734423591237518</v>
      </c>
      <c r="AL22" s="71">
        <f t="shared" si="20"/>
        <v>0.18274613188333008</v>
      </c>
      <c r="AM22" s="71">
        <f t="shared" si="20"/>
        <v>0.26712656814558677</v>
      </c>
      <c r="AN22" s="30">
        <f t="shared" si="20"/>
        <v>0.19090050642295256</v>
      </c>
      <c r="AP22" s="112" t="s">
        <v>55</v>
      </c>
      <c r="AQ22" s="112" t="s">
        <v>63</v>
      </c>
      <c r="AR22" s="60"/>
    </row>
    <row r="23" spans="1:44" s="2" customFormat="1" ht="15.75" x14ac:dyDescent="0.2">
      <c r="A23" s="89"/>
      <c r="B23" s="8" t="s">
        <v>13</v>
      </c>
      <c r="C23" s="40">
        <f t="shared" ref="C23:K23" si="21">IF(C12=1,$AP$23,"")</f>
        <v>18975049510</v>
      </c>
      <c r="D23" s="40" t="str">
        <f t="shared" si="21"/>
        <v/>
      </c>
      <c r="E23" s="40" t="str">
        <f t="shared" si="21"/>
        <v/>
      </c>
      <c r="F23" s="40">
        <f t="shared" si="21"/>
        <v>18975049510</v>
      </c>
      <c r="G23" s="40" t="str">
        <f t="shared" si="21"/>
        <v/>
      </c>
      <c r="H23" s="40" t="str">
        <f t="shared" si="21"/>
        <v/>
      </c>
      <c r="I23" s="40">
        <f t="shared" si="21"/>
        <v>18975049510</v>
      </c>
      <c r="J23" s="40" t="str">
        <f t="shared" si="21"/>
        <v/>
      </c>
      <c r="K23" s="40" t="str">
        <f t="shared" si="21"/>
        <v/>
      </c>
      <c r="L23" s="40"/>
      <c r="M23" s="40">
        <f>IF(M12=1,$AP$23,"")</f>
        <v>18975049510</v>
      </c>
      <c r="N23" s="40" t="str">
        <f>IF(N12=1,$AP$23,"")</f>
        <v/>
      </c>
      <c r="O23" s="40" t="str">
        <f>IF(O12=1,$AP$23,"")</f>
        <v/>
      </c>
      <c r="P23" s="40"/>
      <c r="Q23" s="40">
        <f t="shared" ref="Q23:AB23" si="22">IF(Q12=1,$AP$23,"")</f>
        <v>18975049510</v>
      </c>
      <c r="R23" s="40" t="str">
        <f t="shared" si="22"/>
        <v/>
      </c>
      <c r="S23" s="40" t="str">
        <f t="shared" si="22"/>
        <v/>
      </c>
      <c r="T23" s="40">
        <f t="shared" si="22"/>
        <v>18975049510</v>
      </c>
      <c r="U23" s="40" t="str">
        <f t="shared" si="22"/>
        <v/>
      </c>
      <c r="V23" s="40" t="str">
        <f t="shared" si="22"/>
        <v/>
      </c>
      <c r="W23" s="40">
        <f t="shared" si="22"/>
        <v>18975049510</v>
      </c>
      <c r="X23" s="40" t="str">
        <f t="shared" si="22"/>
        <v/>
      </c>
      <c r="Y23" s="40" t="str">
        <f t="shared" si="22"/>
        <v/>
      </c>
      <c r="Z23" s="40">
        <f t="shared" si="22"/>
        <v>18975049510</v>
      </c>
      <c r="AA23" s="40" t="str">
        <f t="shared" si="22"/>
        <v/>
      </c>
      <c r="AB23" s="40" t="str">
        <f t="shared" si="22"/>
        <v/>
      </c>
      <c r="AC23" s="40"/>
      <c r="AD23" s="40">
        <f t="shared" ref="AD23:AI23" si="23">IF(AD12=1,$AP$23,"")</f>
        <v>18975049510</v>
      </c>
      <c r="AE23" s="40" t="str">
        <f t="shared" si="23"/>
        <v/>
      </c>
      <c r="AF23" s="40" t="str">
        <f t="shared" si="23"/>
        <v/>
      </c>
      <c r="AG23" s="40">
        <f t="shared" si="23"/>
        <v>18975049510</v>
      </c>
      <c r="AH23" s="40" t="str">
        <f t="shared" si="23"/>
        <v/>
      </c>
      <c r="AI23" s="40" t="str">
        <f t="shared" si="23"/>
        <v/>
      </c>
      <c r="AJ23" s="40"/>
      <c r="AK23" s="40">
        <f>IF(AK12=1,$AP$23,"")</f>
        <v>18975049510</v>
      </c>
      <c r="AL23" s="40" t="str">
        <f>IF(AL12=1,$AP$23,"")</f>
        <v/>
      </c>
      <c r="AM23" s="40" t="str">
        <f>IF(AM12=1,$AP$23,"")</f>
        <v/>
      </c>
      <c r="AN23" s="40">
        <f>IF(AN12=1,$AP$23,"")</f>
        <v>18975049510</v>
      </c>
      <c r="AP23" s="113">
        <v>18975049510</v>
      </c>
      <c r="AQ23" s="113">
        <v>18975049510</v>
      </c>
    </row>
    <row r="24" spans="1:44" s="2" customFormat="1" ht="15.75" x14ac:dyDescent="0.2">
      <c r="A24" s="89"/>
      <c r="B24" s="31" t="s">
        <v>14</v>
      </c>
      <c r="C24" s="32"/>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row>
    <row r="25" spans="1:44" s="2" customFormat="1" ht="15.75" x14ac:dyDescent="0.2">
      <c r="A25" s="89"/>
      <c r="B25" s="9" t="s">
        <v>15</v>
      </c>
      <c r="C25" s="10"/>
      <c r="D25" s="10"/>
      <c r="E25" s="10"/>
      <c r="F25" s="10"/>
      <c r="G25" s="10"/>
      <c r="H25" s="10"/>
      <c r="I25" s="10"/>
      <c r="J25" s="10"/>
      <c r="K25" s="10"/>
      <c r="L25" s="10"/>
      <c r="M25" s="10"/>
      <c r="N25" s="10"/>
      <c r="O25" s="10"/>
      <c r="P25" s="10"/>
      <c r="Q25" s="10"/>
      <c r="R25" s="10"/>
      <c r="S25" s="10"/>
      <c r="T25" s="10"/>
      <c r="U25" s="10"/>
      <c r="V25" s="10"/>
      <c r="W25" s="10"/>
      <c r="X25" s="72"/>
      <c r="Y25" s="72"/>
      <c r="Z25" s="72"/>
      <c r="AA25" s="72"/>
      <c r="AB25" s="72"/>
      <c r="AC25" s="72"/>
      <c r="AD25" s="72"/>
      <c r="AE25" s="72"/>
      <c r="AF25" s="72"/>
      <c r="AG25" s="72"/>
      <c r="AH25" s="72"/>
      <c r="AI25" s="72"/>
      <c r="AJ25" s="72"/>
      <c r="AK25" s="72"/>
      <c r="AL25" s="72"/>
      <c r="AM25" s="72"/>
      <c r="AN25" s="72"/>
    </row>
    <row r="26" spans="1:44" s="2" customFormat="1" ht="15.75" x14ac:dyDescent="0.2">
      <c r="A26" s="89"/>
      <c r="B26" s="54" t="s">
        <v>23</v>
      </c>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row>
    <row r="27" spans="1:44" s="2" customFormat="1" ht="15.75" x14ac:dyDescent="0.2">
      <c r="A27" s="89"/>
      <c r="B27" s="31" t="s">
        <v>14</v>
      </c>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row>
    <row r="28" spans="1:44" s="2" customFormat="1" ht="22.5" customHeight="1" x14ac:dyDescent="0.2">
      <c r="A28" s="89"/>
      <c r="B28" s="35" t="str">
        <f>CONCATENATE("Índice de Liquidez: Mayor o Igual a ",AP28)</f>
        <v>Índice de Liquidez: Mayor o Igual a 1,11</v>
      </c>
      <c r="C28" s="11" t="str">
        <f>IF(C75="MiPyME",IF(C29&gt;=$AP$28,$B$25,$B$26),IF(C29&gt;=$AQ$28,$B$25,$B$26))</f>
        <v>HÁBIL</v>
      </c>
      <c r="D28" s="70"/>
      <c r="E28" s="70"/>
      <c r="F28" s="11" t="str">
        <f>IF(F75="MiPyME",IF(F29&gt;=$AP$28,$B$25,$B$26),IF(F29&gt;=$AQ$28,$B$25,$B$26))</f>
        <v>HÁBIL</v>
      </c>
      <c r="G28" s="11"/>
      <c r="H28" s="11"/>
      <c r="I28" s="11" t="str">
        <f>IF(I75="MiPyME",IF(I29&gt;=$AP$28,$B$25,$B$26),IF(I29&gt;=$AQ$28,$B$25,$B$26))</f>
        <v>HÁBIL</v>
      </c>
      <c r="J28" s="11"/>
      <c r="K28" s="11"/>
      <c r="L28" s="11"/>
      <c r="M28" s="11" t="str">
        <f>IF(M75="MiPyME",IF(M29&gt;=$AP$28,$B$25,$B$26),IF(M29&gt;=$AQ$28,$B$25,$B$26))</f>
        <v>HÁBIL</v>
      </c>
      <c r="N28" s="11"/>
      <c r="O28" s="11"/>
      <c r="P28" s="11"/>
      <c r="Q28" s="11" t="str">
        <f>IF(Q75="MiPyME",IF(Q29&gt;=$AP$28,$B$25,$B$26),IF(Q29&gt;=$AQ$28,$B$25,$B$26))</f>
        <v>HÁBIL</v>
      </c>
      <c r="R28" s="11"/>
      <c r="S28" s="11"/>
      <c r="T28" s="11" t="str">
        <f>IF(T75="MiPyME",IF(T29&gt;=$AP$28,$B$25,$B$26),IF(T29&gt;=$AQ$28,$B$25,$B$26))</f>
        <v>HÁBIL</v>
      </c>
      <c r="U28" s="11"/>
      <c r="V28" s="11"/>
      <c r="W28" s="11" t="str">
        <f>IF(W75="MiPyME",IF(W29&gt;=$AP$28,$B$25,$B$26),IF(W29&gt;=$AQ$28,$B$25,$B$26))</f>
        <v>HÁBIL</v>
      </c>
      <c r="X28" s="117"/>
      <c r="Y28" s="117"/>
      <c r="Z28" s="11" t="str">
        <f>IF(Z75="MiPyME",IF(Z29&gt;=$AP$28,$B$25,$B$26),IF(Z29&gt;=$AQ$28,$B$25,$B$26))</f>
        <v>HÁBIL</v>
      </c>
      <c r="AA28" s="117"/>
      <c r="AB28" s="117"/>
      <c r="AC28" s="117"/>
      <c r="AD28" s="11" t="str">
        <f>IF(AD75="MiPyME",IF(AD29&gt;=$AP$28,$B$25,$B$26),IF(AD29&gt;=$AQ$28,$B$25,$B$26))</f>
        <v>HÁBIL</v>
      </c>
      <c r="AE28" s="117"/>
      <c r="AF28" s="117"/>
      <c r="AG28" s="11" t="str">
        <f>IF(AG75="MiPyME",IF(AG29&gt;=$AP$28,$B$25,$B$26),IF(AG29&gt;=$AQ$28,$B$25,$B$26))</f>
        <v>HÁBIL</v>
      </c>
      <c r="AH28" s="117"/>
      <c r="AI28" s="117"/>
      <c r="AJ28" s="117"/>
      <c r="AK28" s="11" t="str">
        <f>IF(AK75="MiPyME",IF(AK29&gt;=$AP$28,$B$25,$B$26),IF(AK29&gt;=$AQ$28,$B$25,$B$26))</f>
        <v>HÁBIL</v>
      </c>
      <c r="AL28" s="117"/>
      <c r="AM28" s="117"/>
      <c r="AN28" s="11" t="str">
        <f>IF(AN75="MiPyME",IF(AN29&gt;=$AP$28,$B$25,$B$26),IF(AN29&gt;=$AQ$28,$B$25,$B$26))</f>
        <v>HÁBIL</v>
      </c>
      <c r="AP28" s="116">
        <v>1.1100000000000001</v>
      </c>
      <c r="AQ28" s="116">
        <v>1.21</v>
      </c>
    </row>
    <row r="29" spans="1:44" s="2" customFormat="1" ht="22.5" customHeight="1" x14ac:dyDescent="0.2">
      <c r="A29" s="89"/>
      <c r="B29" s="19" t="s">
        <v>16</v>
      </c>
      <c r="C29" s="12">
        <f>C13/C14</f>
        <v>29.70079261133408</v>
      </c>
      <c r="D29" s="70"/>
      <c r="E29" s="70"/>
      <c r="F29" s="12">
        <f t="shared" ref="F29" si="24">F13/F14</f>
        <v>4.9923783414314356</v>
      </c>
      <c r="G29" s="12"/>
      <c r="H29" s="12"/>
      <c r="I29" s="12">
        <f t="shared" ref="I29" si="25">I13/I14</f>
        <v>4.8283116437487212</v>
      </c>
      <c r="J29" s="12"/>
      <c r="K29" s="12"/>
      <c r="L29" s="12"/>
      <c r="M29" s="12">
        <f t="shared" ref="M29" si="26">M13/M14</f>
        <v>4.9910439623213634</v>
      </c>
      <c r="N29" s="12"/>
      <c r="O29" s="12"/>
      <c r="P29" s="12"/>
      <c r="Q29" s="12">
        <f t="shared" ref="Q29" si="27">Q13/Q14</f>
        <v>8.0944447722785959</v>
      </c>
      <c r="R29" s="12"/>
      <c r="S29" s="12"/>
      <c r="T29" s="12">
        <f t="shared" ref="T29" si="28">T13/T14</f>
        <v>5.9381861798321758</v>
      </c>
      <c r="U29" s="12"/>
      <c r="V29" s="12"/>
      <c r="W29" s="12">
        <f t="shared" ref="W29" si="29">W13/W14</f>
        <v>7.1336498320214163</v>
      </c>
      <c r="X29" s="118"/>
      <c r="Y29" s="118"/>
      <c r="Z29" s="12">
        <f t="shared" ref="Z29" si="30">Z13/Z14</f>
        <v>3.3491693819161972</v>
      </c>
      <c r="AA29" s="118"/>
      <c r="AB29" s="118"/>
      <c r="AC29" s="118"/>
      <c r="AD29" s="12">
        <f t="shared" ref="AD29" si="31">AD13/AD14</f>
        <v>3.1936024010364998</v>
      </c>
      <c r="AE29" s="118"/>
      <c r="AF29" s="118"/>
      <c r="AG29" s="12">
        <f t="shared" ref="AG29" si="32">AG13/AG14</f>
        <v>3.3894482538037218</v>
      </c>
      <c r="AH29" s="118"/>
      <c r="AI29" s="118"/>
      <c r="AJ29" s="118"/>
      <c r="AK29" s="12">
        <f t="shared" ref="AK29" si="33">AK13/AK14</f>
        <v>60.647617965202862</v>
      </c>
      <c r="AL29" s="118"/>
      <c r="AM29" s="118"/>
      <c r="AN29" s="12">
        <f t="shared" ref="AN29" si="34">AN13/AN14</f>
        <v>5.6518671611571376</v>
      </c>
    </row>
    <row r="30" spans="1:44" s="2" customFormat="1" ht="22.5" customHeight="1" x14ac:dyDescent="0.2">
      <c r="A30" s="89"/>
      <c r="B30" s="35" t="str">
        <f>CONCATENATE("Endeudamiento total: Menor o Igual a ",AP30)</f>
        <v>Endeudamiento total: Menor o Igual a 0,75</v>
      </c>
      <c r="C30" s="13" t="str">
        <f>IF(C75="MiPyME",IF(C31&lt;=$AP$30,$B$25,$B$26),IF(C31&lt;=$AQ$30,$B$25,$B$26))</f>
        <v>HÁBIL</v>
      </c>
      <c r="D30" s="70"/>
      <c r="E30" s="70"/>
      <c r="F30" s="13" t="str">
        <f>IF(F75="MiPyME",IF(F31&lt;=$AP$30,$B$25,$B$26),IF(F31&lt;=$AQ$30,$B$25,$B$26))</f>
        <v>HÁBIL</v>
      </c>
      <c r="G30" s="13"/>
      <c r="H30" s="13"/>
      <c r="I30" s="13" t="str">
        <f>IF(I75="MiPyME",IF(I31&lt;=$AP$30,$B$25,$B$26),IF(I31&lt;=$AQ$30,$B$25,$B$26))</f>
        <v>HÁBIL</v>
      </c>
      <c r="J30" s="13"/>
      <c r="K30" s="13"/>
      <c r="L30" s="13"/>
      <c r="M30" s="13" t="str">
        <f>IF(M75="MiPyME",IF(M31&lt;=$AP$30,$B$25,$B$26),IF(M31&lt;=$AQ$30,$B$25,$B$26))</f>
        <v>HÁBIL</v>
      </c>
      <c r="N30" s="13"/>
      <c r="O30" s="13"/>
      <c r="P30" s="13"/>
      <c r="Q30" s="13" t="str">
        <f>IF(Q75="MiPyME",IF(Q31&lt;=$AP$30,$B$25,$B$26),IF(Q31&lt;=$AQ$30,$B$25,$B$26))</f>
        <v>HÁBIL</v>
      </c>
      <c r="R30" s="13"/>
      <c r="S30" s="13"/>
      <c r="T30" s="13" t="str">
        <f>IF(T75="MiPyME",IF(T31&lt;=$AP$30,$B$25,$B$26),IF(T31&lt;=$AQ$30,$B$25,$B$26))</f>
        <v>HÁBIL</v>
      </c>
      <c r="U30" s="13"/>
      <c r="V30" s="13"/>
      <c r="W30" s="13" t="str">
        <f>IF(W75="MiPyME",IF(W31&lt;=$AP$30,$B$25,$B$26),IF(W31&lt;=$AQ$30,$B$25,$B$26))</f>
        <v>HÁBIL</v>
      </c>
      <c r="X30" s="119"/>
      <c r="Y30" s="119"/>
      <c r="Z30" s="13" t="str">
        <f>IF(Z75="MiPyME",IF(Z31&lt;=$AP$30,$B$25,$B$26),IF(Z31&lt;=$AQ$30,$B$25,$B$26))</f>
        <v>HÁBIL</v>
      </c>
      <c r="AA30" s="119"/>
      <c r="AB30" s="119"/>
      <c r="AC30" s="119"/>
      <c r="AD30" s="13" t="str">
        <f>IF(AD75="MiPyME",IF(AD31&lt;=$AP$30,$B$25,$B$26),IF(AD31&lt;=$AQ$30,$B$25,$B$26))</f>
        <v>HÁBIL</v>
      </c>
      <c r="AE30" s="119"/>
      <c r="AF30" s="119"/>
      <c r="AG30" s="13" t="str">
        <f>IF(AG75="MiPyME",IF(AG31&lt;=$AP$30,$B$25,$B$26),IF(AG31&lt;=$AQ$30,$B$25,$B$26))</f>
        <v>HÁBIL</v>
      </c>
      <c r="AH30" s="119"/>
      <c r="AI30" s="119"/>
      <c r="AJ30" s="119"/>
      <c r="AK30" s="13" t="str">
        <f>IF(AK75="MiPyME",IF(AK31&lt;=$AP$30,$B$25,$B$26),IF(AK31&lt;=$AQ$30,$B$25,$B$26))</f>
        <v>HÁBIL</v>
      </c>
      <c r="AL30" s="119"/>
      <c r="AM30" s="119"/>
      <c r="AN30" s="13" t="str">
        <f>IF(AN75="MiPyME",IF(AN31&lt;=$AP$30,$B$25,$B$26),IF(AN31&lt;=$AQ$30,$B$25,$B$26))</f>
        <v>HÁBIL</v>
      </c>
      <c r="AP30" s="114">
        <v>0.75</v>
      </c>
      <c r="AQ30" s="114">
        <v>0.7</v>
      </c>
    </row>
    <row r="31" spans="1:44" s="2" customFormat="1" ht="22.5" customHeight="1" x14ac:dyDescent="0.2">
      <c r="A31" s="89"/>
      <c r="B31" s="19" t="s">
        <v>17</v>
      </c>
      <c r="C31" s="14">
        <f>C16/C15</f>
        <v>2.4703136458683068E-2</v>
      </c>
      <c r="D31" s="70"/>
      <c r="E31" s="70"/>
      <c r="F31" s="14">
        <f t="shared" ref="F31" si="35">F16/F15</f>
        <v>0.33980559073966571</v>
      </c>
      <c r="G31" s="14"/>
      <c r="H31" s="14"/>
      <c r="I31" s="14">
        <f t="shared" ref="I31" si="36">I16/I15</f>
        <v>0.56100971479442585</v>
      </c>
      <c r="J31" s="14"/>
      <c r="K31" s="14"/>
      <c r="L31" s="14"/>
      <c r="M31" s="14">
        <f t="shared" ref="M31" si="37">M16/M15</f>
        <v>0.47732186593524628</v>
      </c>
      <c r="N31" s="14"/>
      <c r="O31" s="14"/>
      <c r="P31" s="14"/>
      <c r="Q31" s="14">
        <f t="shared" ref="Q31" si="38">Q16/Q15</f>
        <v>0.12531941670925453</v>
      </c>
      <c r="R31" s="14"/>
      <c r="S31" s="14"/>
      <c r="T31" s="14">
        <f t="shared" ref="T31" si="39">T16/T15</f>
        <v>0.41436619197370572</v>
      </c>
      <c r="U31" s="14"/>
      <c r="V31" s="14"/>
      <c r="W31" s="14">
        <f>W16/W15</f>
        <v>0.15672341274494825</v>
      </c>
      <c r="X31" s="120"/>
      <c r="Y31" s="120"/>
      <c r="Z31" s="14">
        <f t="shared" ref="Z31" si="40">Z16/Z15</f>
        <v>0.36641092361247646</v>
      </c>
      <c r="AA31" s="120"/>
      <c r="AB31" s="120"/>
      <c r="AC31" s="120"/>
      <c r="AD31" s="14">
        <f t="shared" ref="AD31" si="41">AD16/AD15</f>
        <v>0.31108157103381068</v>
      </c>
      <c r="AE31" s="120"/>
      <c r="AF31" s="120"/>
      <c r="AG31" s="14">
        <f t="shared" ref="AG31" si="42">AG16/AG15</f>
        <v>0.26782764016990857</v>
      </c>
      <c r="AH31" s="120"/>
      <c r="AI31" s="120"/>
      <c r="AJ31" s="120"/>
      <c r="AK31" s="14">
        <f t="shared" ref="AK31" si="43">AK16/AK15</f>
        <v>0.11117908302618489</v>
      </c>
      <c r="AL31" s="120"/>
      <c r="AM31" s="120"/>
      <c r="AN31" s="14">
        <f t="shared" ref="AN31" si="44">AN16/AN15</f>
        <v>0.54727297907164529</v>
      </c>
    </row>
    <row r="32" spans="1:44" s="2" customFormat="1" ht="31.5" x14ac:dyDescent="0.2">
      <c r="A32" s="89"/>
      <c r="B32" s="35" t="str">
        <f>CONCATENATE("Razón de Cobertura de Intereses Mayor o Igual a ",AP32," o Indeterminado")</f>
        <v>Razón de Cobertura de Intereses Mayor o Igual a 0 o Indeterminado</v>
      </c>
      <c r="C32" s="13" t="str">
        <f>IF(C75="MiPyME",IF(AND(C33="Indeterminado",C19&lt;=0),$B$26,IF(C33&gt;=$AP$32,$B$25,$B$26)),IF(AND(C33="Indeterminado",C19&lt;=0),$B$26,IF(C33&gt;=$AQ$32,$B$25,$B$26)))</f>
        <v>HÁBIL</v>
      </c>
      <c r="D32" s="70"/>
      <c r="E32" s="70"/>
      <c r="F32" s="13" t="str">
        <f>IF(F75="MiPyME",IF(AND(F33="Indeterminado",F19&lt;=0),$B$26,IF(F33&gt;=$AP$32,$B$25,$B$26)),IF(AND(F33="Indeterminado",F19&lt;=0),$B$26,IF(F33&gt;=$AQ$32,$B$25,$B$26)))</f>
        <v>HÁBIL</v>
      </c>
      <c r="G32" s="13"/>
      <c r="H32" s="13"/>
      <c r="I32" s="13" t="str">
        <f>IF(I75="MiPyME",IF(AND(I33="Indeterminado",I19&lt;=0),$B$26,IF(I33&gt;=$AP$32,$B$25,$B$26)),IF(AND(I33="Indeterminado",I19&lt;=0),$B$26,IF(I33&gt;=$AQ$32,$B$25,$B$26)))</f>
        <v>HÁBIL</v>
      </c>
      <c r="J32" s="13"/>
      <c r="K32" s="13"/>
      <c r="L32" s="13"/>
      <c r="M32" s="13" t="str">
        <f>IF(M75="MiPyME",IF(AND(M33="Indeterminado",M19&lt;=0),$B$26,IF(M33&gt;=$AP$32,$B$25,$B$26)),IF(AND(M33="Indeterminado",M19&lt;=0),$B$26,IF(M33&gt;=$AQ$32,$B$25,$B$26)))</f>
        <v>HÁBIL</v>
      </c>
      <c r="N32" s="13"/>
      <c r="O32" s="13"/>
      <c r="P32" s="13"/>
      <c r="Q32" s="13" t="str">
        <f>IF(Q75="MiPyME",IF(AND(Q33="Indeterminado",Q19&lt;=0),$B$26,IF(Q33&gt;=$AP$32,$B$25,$B$26)),IF(AND(Q33="Indeterminado",Q19&lt;=0),$B$26,IF(Q33&gt;=$AQ$32,$B$25,$B$26)))</f>
        <v>HÁBIL</v>
      </c>
      <c r="R32" s="13"/>
      <c r="S32" s="13"/>
      <c r="T32" s="13" t="str">
        <f>IF(T75="MiPyME",IF(AND(T33="Indeterminado",T19&lt;=0),$B$26,IF(T33&gt;=$AP$32,$B$25,$B$26)),IF(AND(T33="Indeterminado",T19&lt;=0),$B$26,IF(T33&gt;=$AQ$32,$B$25,$B$26)))</f>
        <v>HÁBIL</v>
      </c>
      <c r="U32" s="13"/>
      <c r="V32" s="13"/>
      <c r="W32" s="13" t="str">
        <f>IF(W75="MiPyME",IF(AND(W33="Indeterminado",W19&lt;=0),$B$26,IF(W33&gt;=$AP$32,$B$25,$B$26)),IF(AND(W33="Indeterminado",W19&lt;=0),$B$26,IF(W33&gt;=$AQ$32,$B$25,$B$26)))</f>
        <v>HÁBIL</v>
      </c>
      <c r="X32" s="119"/>
      <c r="Y32" s="119"/>
      <c r="Z32" s="13" t="str">
        <f>IF(Z75="MiPyME",IF(AND(Z33="Indeterminado",Z19&lt;=0),$B$26,IF(Z33&gt;=$AP$32,$B$25,$B$26)),IF(AND(Z33="Indeterminado",Z19&lt;=0),$B$26,IF(Z33&gt;=$AQ$32,$B$25,$B$26)))</f>
        <v>HÁBIL</v>
      </c>
      <c r="AA32" s="119"/>
      <c r="AB32" s="119"/>
      <c r="AC32" s="119"/>
      <c r="AD32" s="13" t="str">
        <f>IF(AD75="MiPyME",IF(AND(AD33="Indeterminado",AD19&lt;=0),$B$26,IF(AD33&gt;=$AP$32,$B$25,$B$26)),IF(AND(AD33="Indeterminado",AD19&lt;=0),$B$26,IF(AD33&gt;=$AQ$32,$B$25,$B$26)))</f>
        <v>HÁBIL</v>
      </c>
      <c r="AE32" s="119"/>
      <c r="AF32" s="119"/>
      <c r="AG32" s="13" t="str">
        <f>IF(AG75="MiPyME",IF(AND(AG33="Indeterminado",AG19&lt;=0),$B$26,IF(AG33&gt;=$AP$32,$B$25,$B$26)),IF(AND(AG33="Indeterminado",AG19&lt;=0),$B$26,IF(AG33&gt;=$AQ$32,$B$25,$B$26)))</f>
        <v>HÁBIL</v>
      </c>
      <c r="AH32" s="119"/>
      <c r="AI32" s="119"/>
      <c r="AJ32" s="119"/>
      <c r="AK32" s="13" t="str">
        <f>IF(AK75="MiPyME",IF(AND(AK33="Indeterminado",AK19&lt;=0),$B$26,IF(AK33&gt;=$AP$32,$B$25,$B$26)),IF(AND(AK33="Indeterminado",AK19&lt;=0),$B$26,IF(AK33&gt;=$AQ$32,$B$25,$B$26)))</f>
        <v>HÁBIL</v>
      </c>
      <c r="AL32" s="119"/>
      <c r="AM32" s="119"/>
      <c r="AN32" s="13" t="str">
        <f>IF(AN75="MiPyME",IF(AND(AN33="Indeterminado",AN19&lt;=0),$B$26,IF(AN33&gt;=$AP$32,$B$25,$B$26)),IF(AND(AN33="Indeterminado",AN19&lt;=0),$B$26,IF(AN33&gt;=$AQ$32,$B$25,$B$26)))</f>
        <v>HÁBIL</v>
      </c>
      <c r="AP32" s="115">
        <v>0</v>
      </c>
      <c r="AQ32" s="115">
        <v>1</v>
      </c>
    </row>
    <row r="33" spans="1:45" s="2" customFormat="1" ht="22.5" customHeight="1" x14ac:dyDescent="0.2">
      <c r="A33" s="89"/>
      <c r="B33" s="19" t="s">
        <v>18</v>
      </c>
      <c r="C33" s="37" t="str">
        <f t="shared" ref="C33" si="45">IFERROR(C19/C20,"Indeterminado")</f>
        <v>Indeterminado</v>
      </c>
      <c r="D33" s="70"/>
      <c r="E33" s="70"/>
      <c r="F33" s="37">
        <f t="shared" ref="F33" si="46">IFERROR(F19/F20,"Indeterminado")</f>
        <v>23.296873433610774</v>
      </c>
      <c r="G33" s="37"/>
      <c r="H33" s="37"/>
      <c r="I33" s="37">
        <f t="shared" ref="I33" si="47">IFERROR(I19/I20,"Indeterminado")</f>
        <v>6.8808019919690784</v>
      </c>
      <c r="J33" s="37"/>
      <c r="K33" s="37"/>
      <c r="L33" s="37"/>
      <c r="M33" s="37">
        <f t="shared" ref="M33" si="48">IFERROR(M19/M20,"Indeterminado")</f>
        <v>7.0273495340117069</v>
      </c>
      <c r="N33" s="37"/>
      <c r="O33" s="37"/>
      <c r="P33" s="37"/>
      <c r="Q33" s="37">
        <f t="shared" ref="Q33" si="49">IFERROR(Q19/Q20,"Indeterminado")</f>
        <v>4.8772147455923234</v>
      </c>
      <c r="R33" s="37"/>
      <c r="S33" s="37"/>
      <c r="T33" s="37">
        <f t="shared" ref="T33" si="50">IFERROR(T19/T20,"Indeterminado")</f>
        <v>2.6873670895883106</v>
      </c>
      <c r="U33" s="37"/>
      <c r="V33" s="37"/>
      <c r="W33" s="37">
        <f t="shared" ref="W33" si="51">IFERROR(W19/W20,"Indeterminado")</f>
        <v>914.69685153276919</v>
      </c>
      <c r="X33" s="121"/>
      <c r="Y33" s="121"/>
      <c r="Z33" s="37">
        <f t="shared" ref="Z33" si="52">IFERROR(Z19/Z20,"Indeterminado")</f>
        <v>10.821507109968481</v>
      </c>
      <c r="AA33" s="121"/>
      <c r="AB33" s="121"/>
      <c r="AC33" s="121"/>
      <c r="AD33" s="37">
        <f t="shared" ref="AD33" si="53">IFERROR(AD19/AD20,"Indeterminado")</f>
        <v>3159.3395109851158</v>
      </c>
      <c r="AE33" s="121"/>
      <c r="AF33" s="121"/>
      <c r="AG33" s="37">
        <f t="shared" ref="AG33" si="54">IFERROR(AG19/AG20,"Indeterminado")</f>
        <v>24.587613993718112</v>
      </c>
      <c r="AH33" s="121"/>
      <c r="AI33" s="121"/>
      <c r="AJ33" s="121"/>
      <c r="AK33" s="37">
        <f t="shared" ref="AK33" si="55">IFERROR(AK19/AK20,"Indeterminado")</f>
        <v>68.29845467201541</v>
      </c>
      <c r="AL33" s="121"/>
      <c r="AM33" s="121"/>
      <c r="AN33" s="37">
        <f t="shared" ref="AN33" si="56">IFERROR(AN19/AN20,"Indeterminado")</f>
        <v>5.0260627073771369</v>
      </c>
    </row>
    <row r="34" spans="1:45" s="2" customFormat="1" ht="31.5" x14ac:dyDescent="0.2">
      <c r="A34" s="89"/>
      <c r="B34" s="20" t="str">
        <f>CONCATENATE("CAPITAL DE TRABAJO ≥  A ",TEXT(AP34,"#,0#%")," DEL PPTO OFICIAL")</f>
        <v>CAPITAL DE TRABAJO ≥  A 20,0% DEL PPTO OFICIAL</v>
      </c>
      <c r="C34" s="13" t="str">
        <f>IF(C75="MiPyME",IF(C35&gt;(C23*$AP$34),$B$25,$B$26),IF(C35&gt;(C23*$AQ$34),$B$25,$B$26))</f>
        <v>HÁBIL</v>
      </c>
      <c r="D34" s="70"/>
      <c r="E34" s="70"/>
      <c r="F34" s="13" t="str">
        <f>IF(F75="MiPyME",IF(F35&gt;(F23*$AP$34),$B$25,$B$26),IF(F35&gt;(F23*$AQ$34),$B$25,$B$26))</f>
        <v>HÁBIL</v>
      </c>
      <c r="G34" s="13"/>
      <c r="H34" s="13"/>
      <c r="I34" s="13" t="str">
        <f>IF(I75="MiPyME",IF(I35&gt;(I23*$AP$34),$B$25,$B$26),IF(I35&gt;(I23*$AQ$34),$B$25,$B$26))</f>
        <v>HÁBIL</v>
      </c>
      <c r="J34" s="13"/>
      <c r="K34" s="13"/>
      <c r="L34" s="13"/>
      <c r="M34" s="13" t="str">
        <f>IF(M75="MiPyME",IF(M35&gt;(M23*$AP$34),$B$25,$B$26),IF(M35&gt;(M23*$AQ$34),$B$25,$B$26))</f>
        <v>HÁBIL</v>
      </c>
      <c r="N34" s="13"/>
      <c r="O34" s="13"/>
      <c r="P34" s="13"/>
      <c r="Q34" s="13" t="str">
        <f>IF(Q75="MiPyME",IF(Q35&gt;(Q23*$AP$34),$B$25,$B$26),IF(Q35&gt;(Q23*$AQ$34),$B$25,$B$26))</f>
        <v>NO HÁBIL</v>
      </c>
      <c r="R34" s="13"/>
      <c r="S34" s="13"/>
      <c r="T34" s="13" t="str">
        <f>IF(T75="MiPyME",IF(T35&gt;(T23*$AP$34),$B$25,$B$26),IF(T35&gt;(T23*$AQ$34),$B$25,$B$26))</f>
        <v>HÁBIL</v>
      </c>
      <c r="U34" s="13"/>
      <c r="V34" s="13"/>
      <c r="W34" s="13" t="str">
        <f>IF(W75="MiPyME",IF(W35&gt;(W23*$AP$34),$B$25,$B$26),IF(W35&gt;(W23*$AQ$34),$B$25,$B$26))</f>
        <v>HÁBIL</v>
      </c>
      <c r="X34" s="119"/>
      <c r="Y34" s="119"/>
      <c r="Z34" s="13" t="str">
        <f>IF(Z75="MiPyME",IF(Z35&gt;(Z23*$AP$34),$B$25,$B$26),IF(Z35&gt;(Z23*$AQ$34),$B$25,$B$26))</f>
        <v>NO HÁBIL</v>
      </c>
      <c r="AA34" s="119"/>
      <c r="AB34" s="119"/>
      <c r="AC34" s="119"/>
      <c r="AD34" s="13" t="str">
        <f>IF(AD75="MiPyME",IF(AD35&gt;(AD23*$AP$34),$B$25,$B$26),IF(AD35&gt;(AD23*$AQ$34),$B$25,$B$26))</f>
        <v>HÁBIL</v>
      </c>
      <c r="AE34" s="119"/>
      <c r="AF34" s="119"/>
      <c r="AG34" s="13" t="str">
        <f>IF(AG75="MiPyME",IF(AG35&gt;(AG23*$AP$34),$B$25,$B$26),IF(AG35&gt;(AG23*$AQ$34),$B$25,$B$26))</f>
        <v>HÁBIL</v>
      </c>
      <c r="AH34" s="119"/>
      <c r="AI34" s="119"/>
      <c r="AJ34" s="119"/>
      <c r="AK34" s="13" t="str">
        <f>IF(AK75="MiPyME",IF(AK35&gt;(AK23*$AP$34),$B$25,$B$26),IF(AK35&gt;(AK23*$AQ$34),$B$25,$B$26))</f>
        <v>NO HÁBIL</v>
      </c>
      <c r="AL34" s="119"/>
      <c r="AM34" s="119"/>
      <c r="AN34" s="13" t="str">
        <f>IF(AN75="MiPyME",IF(AN35&gt;(AN23*$AP$34),$B$25,$B$26),IF(AN35&gt;(AN23*$AQ$34),$B$25,$B$26))</f>
        <v>HÁBIL</v>
      </c>
      <c r="AP34" s="114">
        <v>0.2</v>
      </c>
      <c r="AQ34" s="114">
        <v>0.2</v>
      </c>
    </row>
    <row r="35" spans="1:45" s="3" customFormat="1" ht="22.5" customHeight="1" x14ac:dyDescent="0.2">
      <c r="A35" s="90"/>
      <c r="B35" s="55" t="str">
        <f>CONCATENATE("CT = Activo Corriente - Pasivo Corriente ≥ ",TEXT((AP23*AP34),"$###.###.###.##0"))</f>
        <v>CT = Activo Corriente - Pasivo Corriente ≥ $3.795.009.902</v>
      </c>
      <c r="C35" s="38">
        <f>C13-C14</f>
        <v>18029278827</v>
      </c>
      <c r="D35" s="70"/>
      <c r="E35" s="70"/>
      <c r="F35" s="38">
        <f>F13-F14</f>
        <v>9436112698.5</v>
      </c>
      <c r="G35" s="38"/>
      <c r="H35" s="38"/>
      <c r="I35" s="38">
        <f>I13-I14</f>
        <v>10738942497.200001</v>
      </c>
      <c r="J35" s="38"/>
      <c r="K35" s="38"/>
      <c r="L35" s="38"/>
      <c r="M35" s="38">
        <f>M13-M14</f>
        <v>6193772637.6500015</v>
      </c>
      <c r="N35" s="38"/>
      <c r="O35" s="38"/>
      <c r="P35" s="38"/>
      <c r="Q35" s="38">
        <f>Q13-Q14</f>
        <v>2883311741.0999999</v>
      </c>
      <c r="R35" s="38"/>
      <c r="S35" s="38"/>
      <c r="T35" s="38">
        <f>T13-T14</f>
        <v>45211921711.900002</v>
      </c>
      <c r="U35" s="38"/>
      <c r="V35" s="38"/>
      <c r="W35" s="38">
        <f t="shared" ref="W35" si="57">W13-W14</f>
        <v>22407969188.299999</v>
      </c>
      <c r="X35" s="122"/>
      <c r="Y35" s="122"/>
      <c r="Z35" s="38">
        <f>Z13-Z14</f>
        <v>1802522600</v>
      </c>
      <c r="AA35" s="122"/>
      <c r="AB35" s="122"/>
      <c r="AC35" s="122"/>
      <c r="AD35" s="38">
        <f>AD13-AD14</f>
        <v>15417304205.400002</v>
      </c>
      <c r="AE35" s="122"/>
      <c r="AF35" s="122"/>
      <c r="AG35" s="38">
        <f>AG13-AG14</f>
        <v>12249382796</v>
      </c>
      <c r="AH35" s="122"/>
      <c r="AI35" s="122"/>
      <c r="AJ35" s="122"/>
      <c r="AK35" s="38">
        <f>AK13-AK14</f>
        <v>2897420596.8000002</v>
      </c>
      <c r="AL35" s="122"/>
      <c r="AM35" s="122"/>
      <c r="AN35" s="38">
        <f>AN13-AN14</f>
        <v>5558061409</v>
      </c>
      <c r="AO35" s="64"/>
      <c r="AP35" s="61"/>
      <c r="AQ35" s="61"/>
      <c r="AR35" s="2"/>
      <c r="AS35" s="2"/>
    </row>
    <row r="36" spans="1:45" s="2" customFormat="1" ht="15.75" x14ac:dyDescent="0.2">
      <c r="A36" s="89"/>
      <c r="B36" s="36" t="s">
        <v>19</v>
      </c>
      <c r="C36" s="39"/>
      <c r="D36" s="39"/>
      <c r="E36" s="39"/>
      <c r="F36" s="39"/>
      <c r="G36" s="39"/>
      <c r="H36" s="39"/>
      <c r="I36" s="39"/>
      <c r="J36" s="39"/>
      <c r="K36" s="39"/>
      <c r="L36" s="39"/>
      <c r="M36" s="39"/>
      <c r="N36" s="39"/>
      <c r="O36" s="39"/>
      <c r="P36" s="39"/>
      <c r="Q36" s="39"/>
      <c r="R36" s="39"/>
      <c r="S36" s="39"/>
      <c r="T36" s="39"/>
      <c r="U36" s="39"/>
      <c r="V36" s="39"/>
      <c r="W36" s="39"/>
      <c r="X36" s="73"/>
      <c r="Y36" s="73"/>
      <c r="Z36" s="39"/>
      <c r="AA36" s="73"/>
      <c r="AB36" s="73"/>
      <c r="AC36" s="73"/>
      <c r="AD36" s="39"/>
      <c r="AE36" s="73"/>
      <c r="AF36" s="73"/>
      <c r="AG36" s="39"/>
      <c r="AH36" s="73"/>
      <c r="AI36" s="73"/>
      <c r="AJ36" s="73"/>
      <c r="AK36" s="39"/>
      <c r="AL36" s="73"/>
      <c r="AM36" s="73"/>
      <c r="AN36" s="39"/>
      <c r="AO36" s="65"/>
      <c r="AP36" s="62"/>
      <c r="AQ36" s="62"/>
      <c r="AR36" s="63"/>
    </row>
    <row r="37" spans="1:45" s="2" customFormat="1" ht="15.75" x14ac:dyDescent="0.2">
      <c r="A37" s="89"/>
      <c r="B37" s="15"/>
      <c r="C37" s="6"/>
      <c r="D37" s="6"/>
      <c r="E37" s="6"/>
      <c r="F37" s="6"/>
      <c r="G37" s="6"/>
      <c r="H37" s="6"/>
      <c r="I37" s="6"/>
      <c r="J37" s="6"/>
      <c r="K37" s="6"/>
      <c r="L37" s="6"/>
      <c r="M37" s="6"/>
      <c r="N37" s="6"/>
      <c r="O37" s="6"/>
      <c r="P37" s="6"/>
      <c r="Q37" s="6"/>
      <c r="R37" s="6"/>
      <c r="S37" s="6"/>
      <c r="T37" s="6"/>
      <c r="U37" s="6"/>
      <c r="V37" s="6"/>
      <c r="W37" s="6"/>
      <c r="X37" s="75"/>
      <c r="Y37" s="75"/>
      <c r="Z37" s="6"/>
      <c r="AA37" s="75"/>
      <c r="AB37" s="75"/>
      <c r="AC37" s="75"/>
      <c r="AD37" s="6"/>
      <c r="AE37" s="75"/>
      <c r="AF37" s="75"/>
      <c r="AG37" s="6"/>
      <c r="AH37" s="75"/>
      <c r="AI37" s="75"/>
      <c r="AJ37" s="75"/>
      <c r="AK37" s="6"/>
      <c r="AL37" s="75"/>
      <c r="AM37" s="75"/>
      <c r="AN37" s="6"/>
    </row>
    <row r="38" spans="1:45" s="2" customFormat="1" ht="31.5" x14ac:dyDescent="0.2">
      <c r="A38" s="89"/>
      <c r="B38" s="35" t="str">
        <f>CONCATENATE("Indicador  Rentabilidad del Patrimonio",CHAR(10),"Mayor o Igual a ",AP38)</f>
        <v>Indicador  Rentabilidad del Patrimonio
Mayor o Igual a 0</v>
      </c>
      <c r="C38" s="13" t="str">
        <f>IF(C75="MiPyME",IF(C39&gt;=$AP$38,$B$25,$B$26),IF(C39&gt;=$AQ$38,$B$25,$B$26))</f>
        <v>HÁBIL</v>
      </c>
      <c r="D38" s="70"/>
      <c r="E38" s="70"/>
      <c r="F38" s="13" t="str">
        <f>IF(F75="MiPyME",IF(F39&gt;=$AP$38,$B$25,$B$26),IF(F39&gt;=$AQ$38,$B$25,$B$26))</f>
        <v>HÁBIL</v>
      </c>
      <c r="G38" s="13"/>
      <c r="H38" s="13"/>
      <c r="I38" s="13" t="str">
        <f>IF(I75="MiPyME",IF(I39&gt;=$AP$38,$B$25,$B$26),IF(I39&gt;=$AQ$38,$B$25,$B$26))</f>
        <v>HÁBIL</v>
      </c>
      <c r="J38" s="13"/>
      <c r="K38" s="13"/>
      <c r="L38" s="13"/>
      <c r="M38" s="13" t="str">
        <f>IF(M75="MiPyME",IF(M39&gt;=$AP$38,$B$25,$B$26),IF(M39&gt;=$AQ$38,$B$25,$B$26))</f>
        <v>HÁBIL</v>
      </c>
      <c r="N38" s="13"/>
      <c r="O38" s="13"/>
      <c r="P38" s="13"/>
      <c r="Q38" s="13" t="str">
        <f>IF(Q75="MiPyME",IF(Q39&gt;=$AP$38,$B$25,$B$26),IF(Q39&gt;=$AQ$38,$B$25,$B$26))</f>
        <v>HÁBIL</v>
      </c>
      <c r="R38" s="13"/>
      <c r="S38" s="13"/>
      <c r="T38" s="13" t="str">
        <f>IF(T75="MiPyME",IF(T39&gt;=$AP$38,$B$25,$B$26),IF(T39&gt;=$AQ$38,$B$25,$B$26))</f>
        <v>HÁBIL</v>
      </c>
      <c r="U38" s="13"/>
      <c r="V38" s="13"/>
      <c r="W38" s="13" t="str">
        <f>IF(W75="MiPyME",IF(W39&gt;=$AP$38,$B$25,$B$26),IF(W39&gt;=$AQ$38,$B$25,$B$26))</f>
        <v>HÁBIL</v>
      </c>
      <c r="X38" s="119"/>
      <c r="Y38" s="119"/>
      <c r="Z38" s="13" t="str">
        <f>IF(Z75="MiPyME",IF(Z39&gt;=$AP$38,$B$25,$B$26),IF(Z39&gt;=$AQ$38,$B$25,$B$26))</f>
        <v>HÁBIL</v>
      </c>
      <c r="AA38" s="119"/>
      <c r="AB38" s="119"/>
      <c r="AC38" s="119"/>
      <c r="AD38" s="13" t="str">
        <f>IF(AD75="MiPyME",IF(AD39&gt;=$AP$38,$B$25,$B$26),IF(AD39&gt;=$AQ$38,$B$25,$B$26))</f>
        <v>HÁBIL</v>
      </c>
      <c r="AE38" s="119"/>
      <c r="AF38" s="119"/>
      <c r="AG38" s="13" t="str">
        <f>IF(AG75="MiPyME",IF(AG39&gt;=$AP$38,$B$25,$B$26),IF(AG39&gt;=$AQ$38,$B$25,$B$26))</f>
        <v>HÁBIL</v>
      </c>
      <c r="AH38" s="119"/>
      <c r="AI38" s="119"/>
      <c r="AJ38" s="119"/>
      <c r="AK38" s="13" t="str">
        <f>IF(AK75="MiPyME",IF(AK39&gt;=$AP$38,$B$25,$B$26),IF(AK39&gt;=$AQ$38,$B$25,$B$26))</f>
        <v>HÁBIL</v>
      </c>
      <c r="AL38" s="119"/>
      <c r="AM38" s="119"/>
      <c r="AN38" s="13" t="str">
        <f>IF(AN75="MiPyME",IF(AN39&gt;=$AP$38,$B$25,$B$26),IF(AN39&gt;=$AQ$38,$B$25,$B$26))</f>
        <v>HÁBIL</v>
      </c>
      <c r="AP38" s="114">
        <v>0</v>
      </c>
      <c r="AQ38" s="114">
        <v>0.04</v>
      </c>
    </row>
    <row r="39" spans="1:45" s="2" customFormat="1" ht="22.5" customHeight="1" x14ac:dyDescent="0.2">
      <c r="A39" s="89"/>
      <c r="B39" s="19" t="s">
        <v>20</v>
      </c>
      <c r="C39" s="16">
        <f t="shared" ref="C39" si="58">C19/C17</f>
        <v>0.50824672328955389</v>
      </c>
      <c r="D39" s="70"/>
      <c r="E39" s="70"/>
      <c r="F39" s="16">
        <f t="shared" ref="F39" si="59">F19/F17</f>
        <v>0.26854394505343243</v>
      </c>
      <c r="G39" s="16"/>
      <c r="H39" s="16"/>
      <c r="I39" s="16">
        <f t="shared" ref="I39" si="60">I19/I17</f>
        <v>0.27205361963679531</v>
      </c>
      <c r="J39" s="16"/>
      <c r="K39" s="16"/>
      <c r="L39" s="16"/>
      <c r="M39" s="16">
        <f t="shared" ref="M39" si="61">M19/M17</f>
        <v>0.42670350699036097</v>
      </c>
      <c r="N39" s="16"/>
      <c r="O39" s="16"/>
      <c r="P39" s="16"/>
      <c r="Q39" s="16">
        <f t="shared" ref="Q39" si="62">Q19/Q17</f>
        <v>7.2997524745942774E-2</v>
      </c>
      <c r="R39" s="16"/>
      <c r="S39" s="16"/>
      <c r="T39" s="16">
        <f t="shared" ref="T39" si="63">T19/T17</f>
        <v>0.15436954703996486</v>
      </c>
      <c r="U39" s="16"/>
      <c r="V39" s="16"/>
      <c r="W39" s="16">
        <f>W19/W17</f>
        <v>0.2719276574559214</v>
      </c>
      <c r="X39" s="123"/>
      <c r="Y39" s="123"/>
      <c r="Z39" s="16">
        <f t="shared" ref="Z39" si="64">Z19/Z17</f>
        <v>0.28273243651228142</v>
      </c>
      <c r="AA39" s="123"/>
      <c r="AB39" s="123"/>
      <c r="AC39" s="123"/>
      <c r="AD39" s="16">
        <f t="shared" ref="AD39" si="65">AD19/AD17</f>
        <v>0.7828984379540509</v>
      </c>
      <c r="AE39" s="123"/>
      <c r="AF39" s="123"/>
      <c r="AG39" s="16">
        <f t="shared" ref="AG39" si="66">AG19/AG17</f>
        <v>0.18684535345197761</v>
      </c>
      <c r="AH39" s="123"/>
      <c r="AI39" s="123"/>
      <c r="AJ39" s="123"/>
      <c r="AK39" s="16">
        <f t="shared" ref="AK39" si="67">AK19/AK17</f>
        <v>0.46954817100087459</v>
      </c>
      <c r="AL39" s="123"/>
      <c r="AM39" s="123"/>
      <c r="AN39" s="16">
        <f t="shared" ref="AN39" si="68">AN19/AN17</f>
        <v>0.42166801979589175</v>
      </c>
    </row>
    <row r="40" spans="1:45" s="2" customFormat="1" ht="31.5" x14ac:dyDescent="0.2">
      <c r="A40" s="89"/>
      <c r="B40" s="35" t="str">
        <f>CONCATENATE("Indicador Rentabilidad del Activo",CHAR(10),"Mayor o Igual a ",AP40)</f>
        <v>Indicador Rentabilidad del Activo
Mayor o Igual a 0</v>
      </c>
      <c r="C40" s="11" t="str">
        <f>IF(C75="MiPyME",IF(C41&gt;=$AP$40,$B$25,$B$26),IF(C41&gt;=$AQ$40,$B$25,$B$26))</f>
        <v>HÁBIL</v>
      </c>
      <c r="D40" s="70"/>
      <c r="E40" s="70"/>
      <c r="F40" s="11" t="str">
        <f>IF(F75="MiPyME",IF(F41&gt;=$AP$40,$B$25,$B$26),IF(F41&gt;=$AQ$40,$B$25,$B$26))</f>
        <v>HÁBIL</v>
      </c>
      <c r="G40" s="11"/>
      <c r="H40" s="11"/>
      <c r="I40" s="11" t="str">
        <f>IF(I75="MiPyME",IF(I41&gt;=$AP$40,$B$25,$B$26),IF(I41&gt;=$AQ$40,$B$25,$B$26))</f>
        <v>HÁBIL</v>
      </c>
      <c r="J40" s="11"/>
      <c r="K40" s="11"/>
      <c r="L40" s="11"/>
      <c r="M40" s="11" t="str">
        <f>IF(M75="MiPyME",IF(M41&gt;=$AP$40,$B$25,$B$26),IF(M41&gt;=$AQ$40,$B$25,$B$26))</f>
        <v>HÁBIL</v>
      </c>
      <c r="N40" s="11"/>
      <c r="O40" s="11"/>
      <c r="P40" s="11"/>
      <c r="Q40" s="11" t="str">
        <f>IF(Q75="MiPyME",IF(Q41&gt;=$AP$40,$B$25,$B$26),IF(Q41&gt;=$AQ$40,$B$25,$B$26))</f>
        <v>HÁBIL</v>
      </c>
      <c r="R40" s="11"/>
      <c r="S40" s="11"/>
      <c r="T40" s="11" t="str">
        <f>IF(T75="MiPyME",IF(T41&gt;=$AP$40,$B$25,$B$26),IF(T41&gt;=$AQ$40,$B$25,$B$26))</f>
        <v>HÁBIL</v>
      </c>
      <c r="U40" s="11"/>
      <c r="V40" s="11"/>
      <c r="W40" s="11" t="str">
        <f>IF(W75="MiPyME",IF(W41&gt;=$AP$40,$B$25,$B$26),IF(W41&gt;=$AQ$40,$B$25,$B$26))</f>
        <v>HÁBIL</v>
      </c>
      <c r="X40" s="117"/>
      <c r="Y40" s="117"/>
      <c r="Z40" s="11" t="str">
        <f>IF(Z75="MiPyME",IF(Z41&gt;=$AP$40,$B$25,$B$26),IF(Z41&gt;=$AQ$40,$B$25,$B$26))</f>
        <v>HÁBIL</v>
      </c>
      <c r="AA40" s="117"/>
      <c r="AB40" s="117"/>
      <c r="AC40" s="117"/>
      <c r="AD40" s="11" t="str">
        <f>IF(AD75="MiPyME",IF(AD41&gt;=$AP$40,$B$25,$B$26),IF(AD41&gt;=$AQ$40,$B$25,$B$26))</f>
        <v>HÁBIL</v>
      </c>
      <c r="AE40" s="117"/>
      <c r="AF40" s="117"/>
      <c r="AG40" s="11" t="str">
        <f>IF(AG75="MiPyME",IF(AG41&gt;=$AP$40,$B$25,$B$26),IF(AG41&gt;=$AQ$40,$B$25,$B$26))</f>
        <v>HÁBIL</v>
      </c>
      <c r="AH40" s="117"/>
      <c r="AI40" s="117"/>
      <c r="AJ40" s="117"/>
      <c r="AK40" s="11" t="str">
        <f>IF(AK75="MiPyME",IF(AK41&gt;=$AP$40,$B$25,$B$26),IF(AK41&gt;=$AQ$40,$B$25,$B$26))</f>
        <v>HÁBIL</v>
      </c>
      <c r="AL40" s="117"/>
      <c r="AM40" s="117"/>
      <c r="AN40" s="11" t="str">
        <f>IF(AN75="MiPyME",IF(AN41&gt;=$AP$40,$B$25,$B$26),IF(AN41&gt;=$AQ$40,$B$25,$B$26))</f>
        <v>HÁBIL</v>
      </c>
      <c r="AP40" s="114">
        <v>0</v>
      </c>
      <c r="AQ40" s="114">
        <v>0.02</v>
      </c>
    </row>
    <row r="41" spans="1:45" s="2" customFormat="1" ht="22.5" customHeight="1" x14ac:dyDescent="0.2">
      <c r="A41" s="89"/>
      <c r="B41" s="19" t="s">
        <v>21</v>
      </c>
      <c r="C41" s="16">
        <f t="shared" ref="C41" si="69">C19/C15</f>
        <v>0.49569143512945346</v>
      </c>
      <c r="D41" s="78"/>
      <c r="E41" s="78"/>
      <c r="F41" s="16">
        <f t="shared" ref="F41" si="70">F19/F15</f>
        <v>0.17729121116499053</v>
      </c>
      <c r="G41" s="16"/>
      <c r="H41" s="16"/>
      <c r="I41" s="16">
        <f t="shared" ref="I41" si="71">I19/I15</f>
        <v>0.11942889607556557</v>
      </c>
      <c r="J41" s="16"/>
      <c r="K41" s="16"/>
      <c r="L41" s="16"/>
      <c r="M41" s="16">
        <f t="shared" ref="M41" si="72">M19/M15</f>
        <v>0.22302859283260848</v>
      </c>
      <c r="N41" s="16"/>
      <c r="O41" s="16"/>
      <c r="P41" s="16"/>
      <c r="Q41" s="16">
        <f t="shared" ref="Q41" si="73">Q19/Q15</f>
        <v>6.3849517523561855E-2</v>
      </c>
      <c r="R41" s="16"/>
      <c r="S41" s="16"/>
      <c r="T41" s="16">
        <f t="shared" ref="T41" si="74">T19/T15</f>
        <v>9.04040256763088E-2</v>
      </c>
      <c r="U41" s="16"/>
      <c r="V41" s="16"/>
      <c r="W41" s="16">
        <f t="shared" ref="W41" si="75">W19/W15</f>
        <v>0.22931022695969017</v>
      </c>
      <c r="X41" s="123"/>
      <c r="Y41" s="123"/>
      <c r="Z41" s="16">
        <f t="shared" ref="Z41" si="76">Z19/Z15</f>
        <v>0.17913618331461051</v>
      </c>
      <c r="AA41" s="123"/>
      <c r="AB41" s="123"/>
      <c r="AC41" s="123"/>
      <c r="AD41" s="16">
        <f t="shared" ref="AD41" si="77">AD19/AD15</f>
        <v>0.5393531619153884</v>
      </c>
      <c r="AE41" s="123"/>
      <c r="AF41" s="123"/>
      <c r="AG41" s="16">
        <f t="shared" ref="AG41" si="78">AG19/AG15</f>
        <v>0.13680300336022194</v>
      </c>
      <c r="AH41" s="123"/>
      <c r="AI41" s="123"/>
      <c r="AJ41" s="123"/>
      <c r="AK41" s="16">
        <f>AK19/AK15</f>
        <v>0.41734423591237518</v>
      </c>
      <c r="AL41" s="123"/>
      <c r="AM41" s="123"/>
      <c r="AN41" s="16">
        <f t="shared" ref="AN41" si="79">AN19/AN15</f>
        <v>0.19090050642295256</v>
      </c>
    </row>
    <row r="42" spans="1:45" s="2" customFormat="1" ht="25.9" customHeight="1" x14ac:dyDescent="0.2">
      <c r="A42" s="89"/>
      <c r="B42" s="20" t="s">
        <v>22</v>
      </c>
      <c r="C42" s="17" t="str">
        <f t="shared" ref="C42" si="80">+IF(COUNTIF(C28:C41,"NO HÁBIL")&gt;=1,"NO HABILITADO","HABILITADO")</f>
        <v>HABILITADO</v>
      </c>
      <c r="D42" s="74"/>
      <c r="E42" s="79"/>
      <c r="F42" s="77" t="str">
        <f t="shared" ref="F42" si="81">+IF(COUNTIF(F28:F41,"NO HÁBIL")&gt;=1,"NO HABILITADO","HABILITADO")</f>
        <v>HABILITADO</v>
      </c>
      <c r="G42" s="77"/>
      <c r="H42" s="77"/>
      <c r="I42" s="77" t="str">
        <f t="shared" ref="I42" si="82">+IF(COUNTIF(I28:I41,"NO HÁBIL")&gt;=1,"NO HABILITADO","HABILITADO")</f>
        <v>HABILITADO</v>
      </c>
      <c r="J42" s="77"/>
      <c r="K42" s="77"/>
      <c r="L42" s="77"/>
      <c r="M42" s="77" t="str">
        <f t="shared" ref="M42" si="83">+IF(COUNTIF(M28:M41,"NO HÁBIL")&gt;=1,"NO HABILITADO","HABILITADO")</f>
        <v>HABILITADO</v>
      </c>
      <c r="N42" s="77"/>
      <c r="O42" s="77"/>
      <c r="P42" s="77"/>
      <c r="Q42" s="77" t="str">
        <f t="shared" ref="Q42" si="84">+IF(COUNTIF(Q28:Q41,"NO HÁBIL")&gt;=1,"NO HABILITADO","HABILITADO")</f>
        <v>NO HABILITADO</v>
      </c>
      <c r="R42" s="77"/>
      <c r="S42" s="77"/>
      <c r="T42" s="77" t="str">
        <f t="shared" ref="T42" si="85">+IF(COUNTIF(T28:T41,"NO HÁBIL")&gt;=1,"NO HABILITADO","HABILITADO")</f>
        <v>HABILITADO</v>
      </c>
      <c r="U42" s="77"/>
      <c r="V42" s="77"/>
      <c r="W42" s="17" t="str">
        <f t="shared" ref="W42" si="86">+IF(COUNTIF(W28:W41,"NO HÁBIL")&gt;=1,"NO HABILITADO","HABILITADO")</f>
        <v>HABILITADO</v>
      </c>
      <c r="X42" s="76"/>
      <c r="Y42" s="76"/>
      <c r="Z42" s="77" t="str">
        <f t="shared" ref="Z42" si="87">+IF(COUNTIF(Z28:Z41,"NO HÁBIL")&gt;=1,"NO HABILITADO","HABILITADO")</f>
        <v>NO HABILITADO</v>
      </c>
      <c r="AA42" s="76"/>
      <c r="AB42" s="76"/>
      <c r="AC42" s="76"/>
      <c r="AD42" s="77" t="str">
        <f t="shared" ref="AD42" si="88">+IF(COUNTIF(AD28:AD41,"NO HÁBIL")&gt;=1,"NO HABILITADO","HABILITADO")</f>
        <v>HABILITADO</v>
      </c>
      <c r="AE42" s="76"/>
      <c r="AF42" s="76"/>
      <c r="AG42" s="77" t="str">
        <f t="shared" ref="AG42" si="89">+IF(COUNTIF(AG28:AG41,"NO HÁBIL")&gt;=1,"NO HABILITADO","HABILITADO")</f>
        <v>HABILITADO</v>
      </c>
      <c r="AH42" s="76"/>
      <c r="AI42" s="76"/>
      <c r="AJ42" s="76"/>
      <c r="AK42" s="77" t="str">
        <f>+IF(COUNTIF(AK28:AK41,"NO HÁBIL")&gt;=1,"NO HABILITADO","HABILITADO")</f>
        <v>NO HABILITADO</v>
      </c>
      <c r="AL42" s="76"/>
      <c r="AM42" s="76"/>
      <c r="AN42" s="77" t="str">
        <f t="shared" ref="AN42" si="90">+IF(COUNTIF(AN28:AN41,"NO HÁBIL")&gt;=1,"NO HABILITADO","HABILITADO")</f>
        <v>HABILITADO</v>
      </c>
    </row>
    <row r="43" spans="1:45" s="2" customFormat="1" ht="15.75" x14ac:dyDescent="0.25">
      <c r="A43" s="89"/>
      <c r="B43" s="33"/>
      <c r="C43" s="34"/>
      <c r="D43" s="34"/>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Q43" s="1"/>
    </row>
    <row r="44" spans="1:45" s="2" customFormat="1" ht="21" customHeight="1" x14ac:dyDescent="0.25">
      <c r="A44" s="89"/>
      <c r="B44" s="343" t="s">
        <v>59</v>
      </c>
      <c r="C44" s="344"/>
      <c r="D44" s="344"/>
      <c r="E44" s="344"/>
      <c r="F44" s="344"/>
      <c r="G44" s="344"/>
      <c r="H44" s="344"/>
      <c r="I44" s="344"/>
      <c r="J44" s="344"/>
      <c r="K44" s="344"/>
      <c r="L44" s="344"/>
      <c r="M44" s="344"/>
      <c r="N44" s="344"/>
      <c r="O44" s="344"/>
      <c r="P44" s="344"/>
      <c r="Q44" s="344"/>
      <c r="R44" s="344"/>
      <c r="S44" s="344"/>
      <c r="T44" s="344"/>
      <c r="U44" s="344"/>
      <c r="V44" s="344"/>
      <c r="W44" s="344"/>
      <c r="X44" s="344"/>
      <c r="Y44" s="344"/>
      <c r="Z44" s="344"/>
      <c r="AA44" s="344"/>
      <c r="AB44" s="344"/>
      <c r="AC44" s="344"/>
      <c r="AD44" s="344"/>
      <c r="AE44" s="344"/>
      <c r="AF44" s="344"/>
      <c r="AG44" s="344"/>
      <c r="AH44" s="344"/>
      <c r="AI44" s="344"/>
      <c r="AJ44" s="344"/>
      <c r="AK44" s="344"/>
      <c r="AL44" s="344"/>
      <c r="AM44" s="344"/>
      <c r="AN44" s="344"/>
      <c r="AQ44" s="1"/>
    </row>
    <row r="45" spans="1:45" s="2" customFormat="1" ht="21" customHeight="1" x14ac:dyDescent="0.25">
      <c r="A45" s="89"/>
      <c r="B45" s="345"/>
      <c r="C45" s="346"/>
      <c r="D45" s="346"/>
      <c r="E45" s="346"/>
      <c r="F45" s="346"/>
      <c r="G45" s="346"/>
      <c r="H45" s="346"/>
      <c r="I45" s="346"/>
      <c r="J45" s="346"/>
      <c r="K45" s="346"/>
      <c r="L45" s="346"/>
      <c r="M45" s="346"/>
      <c r="N45" s="346"/>
      <c r="O45" s="346"/>
      <c r="P45" s="346"/>
      <c r="Q45" s="346"/>
      <c r="R45" s="346"/>
      <c r="S45" s="346"/>
      <c r="T45" s="346"/>
      <c r="U45" s="346"/>
      <c r="V45" s="346"/>
      <c r="W45" s="346"/>
      <c r="X45" s="346"/>
      <c r="Y45" s="346"/>
      <c r="Z45" s="346"/>
      <c r="AA45" s="346"/>
      <c r="AB45" s="346"/>
      <c r="AC45" s="346"/>
      <c r="AD45" s="346"/>
      <c r="AE45" s="346"/>
      <c r="AF45" s="346"/>
      <c r="AG45" s="346"/>
      <c r="AH45" s="346"/>
      <c r="AI45" s="346"/>
      <c r="AJ45" s="346"/>
      <c r="AK45" s="346"/>
      <c r="AL45" s="346"/>
      <c r="AM45" s="346"/>
      <c r="AN45" s="346"/>
      <c r="AQ45" s="1"/>
    </row>
    <row r="46" spans="1:45" s="2" customFormat="1" ht="15.75" x14ac:dyDescent="0.25">
      <c r="A46" s="89"/>
      <c r="B46" s="18"/>
      <c r="C46" s="91"/>
      <c r="D46" s="91"/>
      <c r="E46" s="91"/>
      <c r="F46" s="91"/>
      <c r="G46" s="91"/>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c r="AN46" s="91"/>
      <c r="AQ46" s="1"/>
    </row>
    <row r="47" spans="1:45" s="2" customFormat="1" ht="15.75" x14ac:dyDescent="0.25">
      <c r="A47" s="89"/>
      <c r="B47" s="102" t="str">
        <f>B72</f>
        <v>Fecha de cierre del proceso:</v>
      </c>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c r="AQ47" s="1"/>
    </row>
    <row r="48" spans="1:45" s="2" customFormat="1" ht="15.75" x14ac:dyDescent="0.25">
      <c r="A48" s="89"/>
      <c r="B48" s="103">
        <v>45623</v>
      </c>
      <c r="C48" s="91"/>
      <c r="D48" s="91"/>
      <c r="E48" s="91"/>
      <c r="F48" s="91"/>
      <c r="G48" s="91"/>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c r="AN48" s="91"/>
      <c r="AQ48" s="1"/>
    </row>
    <row r="49" spans="1:43" s="2" customFormat="1" ht="15.75" x14ac:dyDescent="0.25">
      <c r="A49" s="89"/>
      <c r="B49" s="43"/>
      <c r="AQ49" s="1"/>
    </row>
    <row r="50" spans="1:43" s="2" customFormat="1" ht="15.75" x14ac:dyDescent="0.25">
      <c r="A50" s="89"/>
      <c r="B50" s="104" t="s">
        <v>34</v>
      </c>
      <c r="C50" s="52"/>
      <c r="D50" s="52"/>
      <c r="E50" s="52"/>
      <c r="F50" s="52"/>
      <c r="G50" s="52"/>
      <c r="H50" s="52"/>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Q50" s="1"/>
    </row>
    <row r="51" spans="1:43" s="2" customFormat="1" ht="15.75" x14ac:dyDescent="0.25">
      <c r="A51" s="92"/>
      <c r="B51" s="105">
        <v>45625</v>
      </c>
      <c r="C51" s="53"/>
      <c r="D51" s="53"/>
      <c r="E51" s="347" t="s">
        <v>67</v>
      </c>
      <c r="F51" s="347"/>
      <c r="G51" s="52"/>
      <c r="H51" s="52"/>
      <c r="I51" s="52"/>
      <c r="J51" s="52"/>
      <c r="K51" s="52"/>
      <c r="L51" s="52"/>
      <c r="M51" s="52"/>
      <c r="N51" s="52"/>
      <c r="O51" s="52"/>
      <c r="P51" s="52"/>
      <c r="Q51" s="52"/>
      <c r="R51" s="52"/>
      <c r="S51" s="52"/>
      <c r="T51" s="52"/>
      <c r="U51" s="52"/>
      <c r="V51" s="52"/>
      <c r="W51" s="53"/>
      <c r="X51" s="53"/>
      <c r="Y51" s="53"/>
      <c r="Z51" s="53"/>
      <c r="AA51" s="53"/>
      <c r="AB51" s="53"/>
      <c r="AC51" s="53"/>
      <c r="AD51" s="53"/>
      <c r="AE51" s="53"/>
      <c r="AF51" s="53"/>
      <c r="AG51" s="53"/>
      <c r="AH51" s="53"/>
      <c r="AI51" s="53"/>
      <c r="AJ51" s="53"/>
      <c r="AK51" s="53"/>
      <c r="AL51" s="53"/>
      <c r="AM51" s="53"/>
      <c r="AN51" s="53"/>
      <c r="AQ51" s="1"/>
    </row>
    <row r="52" spans="1:43" s="2" customFormat="1" ht="15.75" x14ac:dyDescent="0.25">
      <c r="A52" s="92"/>
      <c r="B52" s="49"/>
      <c r="C52" s="53"/>
      <c r="D52" s="53"/>
      <c r="E52" s="348" t="s">
        <v>32</v>
      </c>
      <c r="F52" s="348"/>
      <c r="G52" s="101"/>
      <c r="H52" s="101"/>
      <c r="I52" s="101"/>
      <c r="J52" s="101"/>
      <c r="K52" s="101"/>
      <c r="L52" s="101"/>
      <c r="M52" s="101"/>
      <c r="N52" s="101"/>
      <c r="O52" s="101"/>
      <c r="P52" s="101"/>
      <c r="Q52" s="101"/>
      <c r="R52" s="101"/>
      <c r="S52" s="101"/>
      <c r="T52" s="101"/>
      <c r="U52" s="101"/>
      <c r="V52" s="101"/>
      <c r="W52" s="53"/>
      <c r="X52" s="53"/>
      <c r="Y52" s="53"/>
      <c r="Z52" s="53"/>
      <c r="AA52" s="53"/>
      <c r="AB52" s="53"/>
      <c r="AC52" s="53"/>
      <c r="AD52" s="53"/>
      <c r="AE52" s="53"/>
      <c r="AF52" s="53"/>
      <c r="AG52" s="53"/>
      <c r="AH52" s="53"/>
      <c r="AI52" s="53"/>
      <c r="AJ52" s="53"/>
      <c r="AK52" s="53"/>
      <c r="AL52" s="53"/>
      <c r="AM52" s="53"/>
      <c r="AN52" s="53"/>
      <c r="AQ52" s="1"/>
    </row>
    <row r="53" spans="1:43" ht="15.75" x14ac:dyDescent="0.25">
      <c r="A53" s="93"/>
      <c r="B53" s="57" t="s">
        <v>35</v>
      </c>
      <c r="C53" s="94"/>
      <c r="D53" s="94"/>
      <c r="E53" s="348" t="s">
        <v>31</v>
      </c>
      <c r="F53" s="348"/>
      <c r="G53" s="101"/>
      <c r="H53" s="101"/>
      <c r="I53" s="101"/>
      <c r="J53" s="101"/>
      <c r="K53" s="101"/>
      <c r="L53" s="101"/>
      <c r="M53" s="101"/>
      <c r="N53" s="101"/>
      <c r="O53" s="101"/>
      <c r="P53" s="101"/>
      <c r="Q53" s="101"/>
      <c r="R53" s="101"/>
      <c r="S53" s="101"/>
      <c r="T53" s="101"/>
      <c r="U53" s="101"/>
      <c r="V53" s="101"/>
      <c r="W53" s="94"/>
      <c r="X53" s="94"/>
      <c r="Y53" s="94"/>
      <c r="Z53" s="94"/>
      <c r="AA53" s="94"/>
      <c r="AB53" s="94"/>
      <c r="AC53" s="94"/>
      <c r="AD53" s="94"/>
      <c r="AE53" s="94"/>
      <c r="AF53" s="94"/>
      <c r="AG53" s="94"/>
      <c r="AH53" s="94"/>
      <c r="AI53" s="94"/>
      <c r="AJ53" s="94"/>
      <c r="AK53" s="94"/>
      <c r="AL53" s="94"/>
      <c r="AM53" s="94"/>
      <c r="AN53" s="94"/>
    </row>
    <row r="54" spans="1:43" ht="15.75" x14ac:dyDescent="0.25">
      <c r="A54" s="93"/>
      <c r="B54" s="49"/>
      <c r="C54" s="94"/>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c r="AN54" s="94"/>
    </row>
    <row r="55" spans="1:43" ht="15.75" x14ac:dyDescent="0.25">
      <c r="A55" s="93"/>
      <c r="B55" s="49"/>
      <c r="C55" s="94"/>
      <c r="D55" s="94"/>
      <c r="E55" s="94"/>
      <c r="F55" s="94"/>
      <c r="G55" s="94"/>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4"/>
      <c r="AL55" s="94"/>
      <c r="AM55" s="94"/>
      <c r="AN55" s="94"/>
    </row>
    <row r="56" spans="1:43" ht="15.6" customHeight="1" x14ac:dyDescent="0.25">
      <c r="A56" s="93"/>
      <c r="B56" s="335" t="s">
        <v>101</v>
      </c>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row>
    <row r="57" spans="1:43" ht="18" customHeight="1" x14ac:dyDescent="0.25">
      <c r="A57" s="93"/>
      <c r="B57" s="337"/>
      <c r="C57" s="338"/>
      <c r="D57" s="338"/>
      <c r="E57" s="338"/>
      <c r="F57" s="338"/>
      <c r="G57" s="338"/>
      <c r="H57" s="338"/>
      <c r="I57" s="338"/>
      <c r="J57" s="338"/>
      <c r="K57" s="338"/>
      <c r="L57" s="338"/>
      <c r="M57" s="338"/>
      <c r="N57" s="338"/>
      <c r="O57" s="338"/>
      <c r="P57" s="338"/>
      <c r="Q57" s="338"/>
      <c r="R57" s="338"/>
      <c r="S57" s="338"/>
      <c r="T57" s="338"/>
      <c r="U57" s="338"/>
      <c r="V57" s="338"/>
      <c r="W57" s="338"/>
      <c r="X57" s="338"/>
      <c r="Y57" s="338"/>
      <c r="Z57" s="338"/>
      <c r="AA57" s="338"/>
      <c r="AB57" s="338"/>
      <c r="AC57" s="338"/>
      <c r="AD57" s="338"/>
      <c r="AE57" s="338"/>
      <c r="AF57" s="338"/>
      <c r="AG57" s="338"/>
      <c r="AH57" s="338"/>
      <c r="AI57" s="338"/>
      <c r="AJ57" s="338"/>
      <c r="AK57" s="338"/>
      <c r="AL57" s="338"/>
      <c r="AM57" s="338"/>
      <c r="AN57" s="338"/>
    </row>
    <row r="58" spans="1:43" ht="15" customHeight="1" thickBot="1" x14ac:dyDescent="0.3">
      <c r="A58" s="95"/>
      <c r="B58" s="339"/>
      <c r="C58" s="340"/>
      <c r="D58" s="340"/>
      <c r="E58" s="340"/>
      <c r="F58" s="340"/>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0"/>
      <c r="AE58" s="340"/>
      <c r="AF58" s="340"/>
      <c r="AG58" s="340"/>
      <c r="AH58" s="340"/>
      <c r="AI58" s="340"/>
      <c r="AJ58" s="340"/>
      <c r="AK58" s="340"/>
      <c r="AL58" s="340"/>
      <c r="AM58" s="340"/>
      <c r="AN58" s="340"/>
    </row>
    <row r="60" spans="1:43" x14ac:dyDescent="0.25">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row>
    <row r="64" spans="1:43" x14ac:dyDescent="0.25">
      <c r="B64" s="44" t="s">
        <v>25</v>
      </c>
      <c r="C64" s="45"/>
      <c r="D64" s="45"/>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c r="AH64" s="45"/>
      <c r="AI64" s="45"/>
      <c r="AJ64" s="45"/>
      <c r="AK64" s="45"/>
      <c r="AL64" s="45"/>
      <c r="AM64" s="45"/>
      <c r="AN64" s="45"/>
    </row>
    <row r="65" spans="2:40" x14ac:dyDescent="0.25">
      <c r="B65" s="46"/>
    </row>
    <row r="66" spans="2:40" s="109" customFormat="1" x14ac:dyDescent="0.25">
      <c r="B66" s="135" t="s">
        <v>29</v>
      </c>
      <c r="C66" s="136">
        <f>$B$51</f>
        <v>45625</v>
      </c>
      <c r="D66" s="136">
        <f t="shared" ref="D66:AN66" si="91">$B$51</f>
        <v>45625</v>
      </c>
      <c r="E66" s="136">
        <f t="shared" si="91"/>
        <v>45625</v>
      </c>
      <c r="F66" s="136">
        <f t="shared" si="91"/>
        <v>45625</v>
      </c>
      <c r="G66" s="136">
        <f t="shared" si="91"/>
        <v>45625</v>
      </c>
      <c r="H66" s="136">
        <f t="shared" si="91"/>
        <v>45625</v>
      </c>
      <c r="I66" s="136">
        <f t="shared" si="91"/>
        <v>45625</v>
      </c>
      <c r="J66" s="136">
        <f t="shared" si="91"/>
        <v>45625</v>
      </c>
      <c r="K66" s="136">
        <f t="shared" si="91"/>
        <v>45625</v>
      </c>
      <c r="L66" s="136">
        <f t="shared" si="91"/>
        <v>45625</v>
      </c>
      <c r="M66" s="136">
        <f t="shared" si="91"/>
        <v>45625</v>
      </c>
      <c r="N66" s="136">
        <f t="shared" si="91"/>
        <v>45625</v>
      </c>
      <c r="O66" s="136">
        <f t="shared" si="91"/>
        <v>45625</v>
      </c>
      <c r="P66" s="136">
        <f t="shared" si="91"/>
        <v>45625</v>
      </c>
      <c r="Q66" s="136">
        <f t="shared" si="91"/>
        <v>45625</v>
      </c>
      <c r="R66" s="136">
        <f t="shared" si="91"/>
        <v>45625</v>
      </c>
      <c r="S66" s="136">
        <f t="shared" si="91"/>
        <v>45625</v>
      </c>
      <c r="T66" s="136">
        <f t="shared" si="91"/>
        <v>45625</v>
      </c>
      <c r="U66" s="136">
        <f t="shared" si="91"/>
        <v>45625</v>
      </c>
      <c r="V66" s="136">
        <f t="shared" si="91"/>
        <v>45625</v>
      </c>
      <c r="W66" s="136">
        <f t="shared" si="91"/>
        <v>45625</v>
      </c>
      <c r="X66" s="136">
        <f t="shared" si="91"/>
        <v>45625</v>
      </c>
      <c r="Y66" s="136">
        <f t="shared" si="91"/>
        <v>45625</v>
      </c>
      <c r="Z66" s="136">
        <f t="shared" si="91"/>
        <v>45625</v>
      </c>
      <c r="AA66" s="136">
        <f t="shared" si="91"/>
        <v>45625</v>
      </c>
      <c r="AB66" s="136">
        <f t="shared" si="91"/>
        <v>45625</v>
      </c>
      <c r="AC66" s="136">
        <f t="shared" si="91"/>
        <v>45625</v>
      </c>
      <c r="AD66" s="136">
        <f t="shared" si="91"/>
        <v>45625</v>
      </c>
      <c r="AE66" s="136">
        <f t="shared" si="91"/>
        <v>45625</v>
      </c>
      <c r="AF66" s="136">
        <f t="shared" si="91"/>
        <v>45625</v>
      </c>
      <c r="AG66" s="136">
        <f t="shared" si="91"/>
        <v>45625</v>
      </c>
      <c r="AH66" s="136">
        <f t="shared" si="91"/>
        <v>45625</v>
      </c>
      <c r="AI66" s="136">
        <f t="shared" si="91"/>
        <v>45625</v>
      </c>
      <c r="AJ66" s="136">
        <f t="shared" si="91"/>
        <v>45625</v>
      </c>
      <c r="AK66" s="136">
        <f t="shared" si="91"/>
        <v>45625</v>
      </c>
      <c r="AL66" s="136">
        <f t="shared" si="91"/>
        <v>45625</v>
      </c>
      <c r="AM66" s="136">
        <f t="shared" si="91"/>
        <v>45625</v>
      </c>
      <c r="AN66" s="136">
        <f t="shared" si="91"/>
        <v>45625</v>
      </c>
    </row>
    <row r="67" spans="2:40" x14ac:dyDescent="0.25">
      <c r="B67" s="46"/>
      <c r="D67" s="2"/>
      <c r="E67" s="2"/>
    </row>
    <row r="68" spans="2:40" ht="15.75" x14ac:dyDescent="0.25">
      <c r="B68" s="47"/>
      <c r="C68" s="5">
        <v>1</v>
      </c>
      <c r="D68" s="68" t="s">
        <v>60</v>
      </c>
      <c r="E68" s="68" t="s">
        <v>61</v>
      </c>
      <c r="F68" s="5">
        <v>2</v>
      </c>
      <c r="G68" s="68" t="s">
        <v>60</v>
      </c>
      <c r="H68" s="68" t="s">
        <v>61</v>
      </c>
      <c r="I68" s="5">
        <v>3</v>
      </c>
      <c r="J68" s="68" t="s">
        <v>60</v>
      </c>
      <c r="K68" s="68" t="s">
        <v>61</v>
      </c>
      <c r="L68" s="68" t="s">
        <v>109</v>
      </c>
      <c r="M68" s="5">
        <v>4</v>
      </c>
      <c r="N68" s="68" t="s">
        <v>60</v>
      </c>
      <c r="O68" s="68" t="s">
        <v>61</v>
      </c>
      <c r="P68" s="68" t="s">
        <v>109</v>
      </c>
      <c r="Q68" s="5">
        <v>5</v>
      </c>
      <c r="R68" s="68" t="s">
        <v>60</v>
      </c>
      <c r="S68" s="68" t="s">
        <v>61</v>
      </c>
      <c r="T68" s="5">
        <v>6</v>
      </c>
      <c r="U68" s="68" t="s">
        <v>60</v>
      </c>
      <c r="V68" s="68" t="s">
        <v>61</v>
      </c>
      <c r="W68" s="5">
        <v>7</v>
      </c>
      <c r="X68" s="68" t="s">
        <v>60</v>
      </c>
      <c r="Y68" s="68" t="s">
        <v>61</v>
      </c>
      <c r="Z68" s="5">
        <v>8</v>
      </c>
      <c r="AA68" s="68" t="s">
        <v>60</v>
      </c>
      <c r="AB68" s="68" t="s">
        <v>61</v>
      </c>
      <c r="AC68" s="68" t="s">
        <v>109</v>
      </c>
      <c r="AD68" s="5">
        <v>9</v>
      </c>
      <c r="AE68" s="68" t="s">
        <v>60</v>
      </c>
      <c r="AF68" s="68" t="s">
        <v>61</v>
      </c>
      <c r="AG68" s="5">
        <v>10</v>
      </c>
      <c r="AH68" s="68" t="s">
        <v>60</v>
      </c>
      <c r="AI68" s="68" t="s">
        <v>61</v>
      </c>
      <c r="AJ68" s="68" t="s">
        <v>109</v>
      </c>
      <c r="AK68" s="5">
        <v>11</v>
      </c>
      <c r="AL68" s="68" t="s">
        <v>60</v>
      </c>
      <c r="AM68" s="68" t="s">
        <v>61</v>
      </c>
      <c r="AN68" s="5">
        <v>12</v>
      </c>
    </row>
    <row r="69" spans="2:40" x14ac:dyDescent="0.25">
      <c r="B69" s="48" t="s">
        <v>26</v>
      </c>
      <c r="C69" s="137">
        <v>45601</v>
      </c>
      <c r="D69" s="137">
        <v>45569</v>
      </c>
      <c r="E69" s="137">
        <v>45569</v>
      </c>
      <c r="F69" s="96"/>
      <c r="G69" s="137">
        <v>45612</v>
      </c>
      <c r="H69" s="137">
        <v>45612</v>
      </c>
      <c r="I69" s="96"/>
      <c r="J69" s="137">
        <v>45605</v>
      </c>
      <c r="K69" s="137">
        <v>45617</v>
      </c>
      <c r="L69" s="137">
        <v>45622</v>
      </c>
      <c r="M69" s="96"/>
      <c r="N69" s="137">
        <v>45601</v>
      </c>
      <c r="O69" s="137">
        <v>45593</v>
      </c>
      <c r="P69" s="137">
        <v>45601</v>
      </c>
      <c r="Q69" s="96"/>
      <c r="R69" s="137">
        <v>45595</v>
      </c>
      <c r="S69" s="137">
        <v>45595</v>
      </c>
      <c r="T69" s="96"/>
      <c r="U69" s="137">
        <v>45617</v>
      </c>
      <c r="V69" s="137">
        <v>45601</v>
      </c>
      <c r="W69" s="96">
        <v>45593</v>
      </c>
      <c r="X69" s="137">
        <v>45619</v>
      </c>
      <c r="Y69" s="137">
        <v>45619</v>
      </c>
      <c r="Z69" s="96"/>
      <c r="AA69" s="137">
        <v>45602</v>
      </c>
      <c r="AB69" s="137">
        <v>45621</v>
      </c>
      <c r="AC69" s="137">
        <v>45617</v>
      </c>
      <c r="AD69" s="96"/>
      <c r="AE69" s="137">
        <v>45595</v>
      </c>
      <c r="AF69" s="137">
        <v>45622</v>
      </c>
      <c r="AG69" s="96"/>
      <c r="AH69" s="137">
        <v>45621</v>
      </c>
      <c r="AI69" s="137">
        <v>45616</v>
      </c>
      <c r="AJ69" s="137">
        <v>45602</v>
      </c>
      <c r="AK69" s="96"/>
      <c r="AL69" s="137">
        <v>45611</v>
      </c>
      <c r="AM69" s="137">
        <v>45621</v>
      </c>
      <c r="AN69" s="96"/>
    </row>
    <row r="70" spans="2:40" x14ac:dyDescent="0.25">
      <c r="B70" s="48" t="s">
        <v>27</v>
      </c>
      <c r="C70" s="137"/>
      <c r="D70" s="137">
        <v>45328</v>
      </c>
      <c r="E70" s="96"/>
      <c r="F70" s="96"/>
      <c r="G70" s="96"/>
      <c r="H70" s="96"/>
      <c r="I70" s="96"/>
      <c r="J70" s="137">
        <v>45418</v>
      </c>
      <c r="K70" s="137">
        <v>45397</v>
      </c>
      <c r="L70" s="137">
        <v>45388</v>
      </c>
      <c r="M70" s="96"/>
      <c r="N70" s="137">
        <v>45428</v>
      </c>
      <c r="O70" s="137">
        <v>45386</v>
      </c>
      <c r="P70" s="137">
        <v>45373</v>
      </c>
      <c r="Q70" s="96"/>
      <c r="R70" s="137">
        <v>45393</v>
      </c>
      <c r="S70" s="137">
        <v>45384</v>
      </c>
      <c r="T70" s="96"/>
      <c r="U70" s="137">
        <v>45371</v>
      </c>
      <c r="V70" s="137">
        <v>45384</v>
      </c>
      <c r="W70" s="96">
        <v>45371</v>
      </c>
      <c r="X70" s="137">
        <v>45408</v>
      </c>
      <c r="Y70" s="137">
        <v>45411</v>
      </c>
      <c r="Z70" s="96"/>
      <c r="AA70" s="137">
        <v>45405</v>
      </c>
      <c r="AB70" s="137">
        <v>45370</v>
      </c>
      <c r="AC70" s="137">
        <v>45377</v>
      </c>
      <c r="AD70" s="96"/>
      <c r="AE70" s="96">
        <v>45372</v>
      </c>
      <c r="AF70" s="96"/>
      <c r="AG70" s="96"/>
      <c r="AH70" s="137">
        <v>45412</v>
      </c>
      <c r="AI70" s="137">
        <v>45404</v>
      </c>
      <c r="AJ70" s="137">
        <v>45400</v>
      </c>
      <c r="AK70" s="96"/>
      <c r="AL70" s="137">
        <v>45395</v>
      </c>
      <c r="AM70" s="137">
        <v>45394</v>
      </c>
      <c r="AN70" s="96"/>
    </row>
    <row r="71" spans="2:40" x14ac:dyDescent="0.25">
      <c r="B71" s="46"/>
    </row>
    <row r="72" spans="2:40" s="109" customFormat="1" x14ac:dyDescent="0.25">
      <c r="B72" s="135" t="s">
        <v>28</v>
      </c>
      <c r="C72" s="136">
        <f>+$B$48</f>
        <v>45623</v>
      </c>
      <c r="D72" s="136">
        <f t="shared" ref="D72:AN72" si="92">+$B$48</f>
        <v>45623</v>
      </c>
      <c r="E72" s="136">
        <f t="shared" si="92"/>
        <v>45623</v>
      </c>
      <c r="F72" s="136">
        <f t="shared" si="92"/>
        <v>45623</v>
      </c>
      <c r="G72" s="136">
        <f t="shared" si="92"/>
        <v>45623</v>
      </c>
      <c r="H72" s="136">
        <f t="shared" si="92"/>
        <v>45623</v>
      </c>
      <c r="I72" s="136">
        <f t="shared" si="92"/>
        <v>45623</v>
      </c>
      <c r="J72" s="136">
        <f t="shared" si="92"/>
        <v>45623</v>
      </c>
      <c r="K72" s="136">
        <f t="shared" si="92"/>
        <v>45623</v>
      </c>
      <c r="L72" s="136">
        <f t="shared" si="92"/>
        <v>45623</v>
      </c>
      <c r="M72" s="136">
        <f t="shared" si="92"/>
        <v>45623</v>
      </c>
      <c r="N72" s="136">
        <f t="shared" si="92"/>
        <v>45623</v>
      </c>
      <c r="O72" s="136">
        <f t="shared" si="92"/>
        <v>45623</v>
      </c>
      <c r="P72" s="136">
        <f t="shared" si="92"/>
        <v>45623</v>
      </c>
      <c r="Q72" s="136">
        <f t="shared" si="92"/>
        <v>45623</v>
      </c>
      <c r="R72" s="136">
        <f t="shared" si="92"/>
        <v>45623</v>
      </c>
      <c r="S72" s="136">
        <f t="shared" si="92"/>
        <v>45623</v>
      </c>
      <c r="T72" s="136">
        <f t="shared" si="92"/>
        <v>45623</v>
      </c>
      <c r="U72" s="136">
        <f t="shared" si="92"/>
        <v>45623</v>
      </c>
      <c r="V72" s="136">
        <f t="shared" si="92"/>
        <v>45623</v>
      </c>
      <c r="W72" s="136">
        <f t="shared" si="92"/>
        <v>45623</v>
      </c>
      <c r="X72" s="136">
        <f t="shared" si="92"/>
        <v>45623</v>
      </c>
      <c r="Y72" s="136">
        <f t="shared" si="92"/>
        <v>45623</v>
      </c>
      <c r="Z72" s="136">
        <f t="shared" si="92"/>
        <v>45623</v>
      </c>
      <c r="AA72" s="136">
        <f t="shared" si="92"/>
        <v>45623</v>
      </c>
      <c r="AB72" s="136">
        <f t="shared" si="92"/>
        <v>45623</v>
      </c>
      <c r="AC72" s="136">
        <f t="shared" si="92"/>
        <v>45623</v>
      </c>
      <c r="AD72" s="136">
        <f t="shared" si="92"/>
        <v>45623</v>
      </c>
      <c r="AE72" s="136">
        <f t="shared" si="92"/>
        <v>45623</v>
      </c>
      <c r="AF72" s="136">
        <f t="shared" si="92"/>
        <v>45623</v>
      </c>
      <c r="AG72" s="136">
        <f t="shared" si="92"/>
        <v>45623</v>
      </c>
      <c r="AH72" s="136">
        <f t="shared" si="92"/>
        <v>45623</v>
      </c>
      <c r="AI72" s="136">
        <f t="shared" si="92"/>
        <v>45623</v>
      </c>
      <c r="AJ72" s="136">
        <f t="shared" si="92"/>
        <v>45623</v>
      </c>
      <c r="AK72" s="136">
        <f t="shared" si="92"/>
        <v>45623</v>
      </c>
      <c r="AL72" s="136">
        <f t="shared" si="92"/>
        <v>45623</v>
      </c>
      <c r="AM72" s="136">
        <f t="shared" si="92"/>
        <v>45623</v>
      </c>
      <c r="AN72" s="136">
        <f t="shared" si="92"/>
        <v>45623</v>
      </c>
    </row>
    <row r="73" spans="2:40" x14ac:dyDescent="0.25">
      <c r="B73" s="48" t="s">
        <v>30</v>
      </c>
      <c r="C73" s="97">
        <f>C72-C69</f>
        <v>22</v>
      </c>
      <c r="D73" s="97">
        <f>D72-D69</f>
        <v>54</v>
      </c>
      <c r="E73" s="97">
        <f>E72-E69</f>
        <v>54</v>
      </c>
      <c r="F73" s="97"/>
      <c r="G73" s="97">
        <f>G72-G69</f>
        <v>11</v>
      </c>
      <c r="H73" s="97">
        <f>H72-H69</f>
        <v>11</v>
      </c>
      <c r="I73" s="97"/>
      <c r="J73" s="97">
        <f>J72-J69</f>
        <v>18</v>
      </c>
      <c r="K73" s="97">
        <f>K72-K69</f>
        <v>6</v>
      </c>
      <c r="L73" s="97">
        <f>L72-L69</f>
        <v>1</v>
      </c>
      <c r="M73" s="97"/>
      <c r="N73" s="97">
        <f>N72-N69</f>
        <v>22</v>
      </c>
      <c r="O73" s="97">
        <f>O72-O69</f>
        <v>30</v>
      </c>
      <c r="P73" s="97">
        <f>P72-P69</f>
        <v>22</v>
      </c>
      <c r="Q73" s="97"/>
      <c r="R73" s="97">
        <f>R72-R69</f>
        <v>28</v>
      </c>
      <c r="S73" s="97">
        <f>S72-S69</f>
        <v>28</v>
      </c>
      <c r="T73" s="97"/>
      <c r="U73" s="97">
        <f>U72-U69</f>
        <v>6</v>
      </c>
      <c r="V73" s="97">
        <f>V72-V69</f>
        <v>22</v>
      </c>
      <c r="W73" s="97">
        <f t="shared" ref="W73" si="93">W72-W69</f>
        <v>30</v>
      </c>
      <c r="X73" s="97">
        <f>X72-X69</f>
        <v>4</v>
      </c>
      <c r="Y73" s="97">
        <f>Y72-Y69</f>
        <v>4</v>
      </c>
      <c r="Z73" s="97"/>
      <c r="AA73" s="97">
        <f>AA72-AA69</f>
        <v>21</v>
      </c>
      <c r="AB73" s="97">
        <f>AB72-AB69</f>
        <v>2</v>
      </c>
      <c r="AC73" s="97">
        <f>AC72-AC69</f>
        <v>6</v>
      </c>
      <c r="AD73" s="97"/>
      <c r="AE73" s="97">
        <f>AE72-AE69</f>
        <v>28</v>
      </c>
      <c r="AF73" s="97">
        <f>AF72-AF69</f>
        <v>1</v>
      </c>
      <c r="AG73" s="97"/>
      <c r="AH73" s="97">
        <f>AH72-AH69</f>
        <v>2</v>
      </c>
      <c r="AI73" s="97">
        <f>AI72-AI69</f>
        <v>7</v>
      </c>
      <c r="AJ73" s="97">
        <f>AJ72-AJ69</f>
        <v>21</v>
      </c>
      <c r="AK73" s="97"/>
      <c r="AL73" s="97">
        <f>AL72-AL69</f>
        <v>12</v>
      </c>
      <c r="AM73" s="97">
        <f>AM72-AM69</f>
        <v>2</v>
      </c>
      <c r="AN73" s="97"/>
    </row>
    <row r="74" spans="2:40" x14ac:dyDescent="0.25">
      <c r="B74" s="56">
        <v>60</v>
      </c>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c r="AN74" s="98"/>
    </row>
    <row r="75" spans="2:40" x14ac:dyDescent="0.25">
      <c r="B75" s="67" t="s">
        <v>56</v>
      </c>
      <c r="C75" s="99" t="s">
        <v>55</v>
      </c>
      <c r="D75" s="99" t="s">
        <v>63</v>
      </c>
      <c r="E75" s="99" t="s">
        <v>55</v>
      </c>
      <c r="F75" s="99"/>
      <c r="G75" s="99" t="s">
        <v>63</v>
      </c>
      <c r="H75" s="99" t="s">
        <v>55</v>
      </c>
      <c r="I75" s="99"/>
      <c r="J75" s="99" t="s">
        <v>55</v>
      </c>
      <c r="K75" s="99" t="s">
        <v>55</v>
      </c>
      <c r="L75" s="99" t="s">
        <v>55</v>
      </c>
      <c r="M75" s="99"/>
      <c r="N75" s="99" t="s">
        <v>55</v>
      </c>
      <c r="O75" s="99" t="s">
        <v>55</v>
      </c>
      <c r="P75" s="99" t="s">
        <v>55</v>
      </c>
      <c r="Q75" s="99"/>
      <c r="R75" s="99" t="s">
        <v>63</v>
      </c>
      <c r="S75" s="99" t="s">
        <v>55</v>
      </c>
      <c r="T75" s="99"/>
      <c r="U75" s="99" t="s">
        <v>63</v>
      </c>
      <c r="V75" s="99" t="s">
        <v>55</v>
      </c>
      <c r="W75" s="99" t="s">
        <v>55</v>
      </c>
      <c r="X75" s="99" t="s">
        <v>55</v>
      </c>
      <c r="Y75" s="99" t="s">
        <v>55</v>
      </c>
      <c r="Z75" s="99"/>
      <c r="AA75" s="99" t="s">
        <v>55</v>
      </c>
      <c r="AB75" s="99" t="s">
        <v>55</v>
      </c>
      <c r="AC75" s="99" t="s">
        <v>55</v>
      </c>
      <c r="AD75" s="99"/>
      <c r="AE75" s="99" t="s">
        <v>63</v>
      </c>
      <c r="AF75" s="99" t="s">
        <v>55</v>
      </c>
      <c r="AG75" s="99"/>
      <c r="AH75" s="99" t="s">
        <v>63</v>
      </c>
      <c r="AI75" s="99" t="s">
        <v>63</v>
      </c>
      <c r="AJ75" s="99" t="s">
        <v>55</v>
      </c>
      <c r="AK75" s="99"/>
      <c r="AL75" s="99" t="s">
        <v>63</v>
      </c>
      <c r="AM75" s="99" t="s">
        <v>55</v>
      </c>
      <c r="AN75" s="99"/>
    </row>
    <row r="76" spans="2:40" x14ac:dyDescent="0.25">
      <c r="B76" s="67"/>
      <c r="C76" s="99"/>
      <c r="D76" s="99"/>
      <c r="E76" s="99"/>
      <c r="F76" s="99"/>
      <c r="G76" s="99"/>
      <c r="H76" s="99"/>
      <c r="I76" s="99"/>
      <c r="J76" s="99"/>
      <c r="K76" s="99"/>
      <c r="L76" s="99"/>
      <c r="M76" s="99"/>
      <c r="N76" s="99"/>
      <c r="O76" s="99"/>
      <c r="P76" s="99"/>
      <c r="Q76" s="99"/>
      <c r="R76" s="99"/>
      <c r="S76" s="99"/>
      <c r="T76" s="99"/>
      <c r="U76" s="99"/>
      <c r="V76" s="99"/>
      <c r="W76" s="99"/>
      <c r="X76" s="99"/>
      <c r="Y76" s="99"/>
      <c r="Z76" s="99"/>
      <c r="AA76" s="99"/>
      <c r="AB76" s="99"/>
      <c r="AC76" s="99"/>
      <c r="AD76" s="99"/>
      <c r="AE76" s="99"/>
      <c r="AF76" s="99"/>
      <c r="AG76" s="99"/>
      <c r="AH76" s="99"/>
      <c r="AI76" s="99"/>
      <c r="AJ76" s="99"/>
      <c r="AK76" s="99"/>
      <c r="AL76" s="99"/>
      <c r="AM76" s="99"/>
      <c r="AN76" s="99"/>
    </row>
    <row r="77" spans="2:40" ht="89.45" customHeight="1" x14ac:dyDescent="0.25">
      <c r="B77" s="80" t="s">
        <v>62</v>
      </c>
      <c r="C77" s="138" t="s">
        <v>66</v>
      </c>
      <c r="D77" s="138" t="s">
        <v>65</v>
      </c>
      <c r="E77" s="138" t="s">
        <v>64</v>
      </c>
      <c r="F77" s="81"/>
      <c r="G77" s="138" t="s">
        <v>65</v>
      </c>
      <c r="H77" s="138" t="s">
        <v>64</v>
      </c>
      <c r="I77" s="81"/>
      <c r="J77" s="138" t="s">
        <v>66</v>
      </c>
      <c r="K77" s="138" t="s">
        <v>66</v>
      </c>
      <c r="L77" s="138" t="s">
        <v>64</v>
      </c>
      <c r="M77" s="81"/>
      <c r="N77" s="138" t="s">
        <v>64</v>
      </c>
      <c r="O77" s="138" t="s">
        <v>118</v>
      </c>
      <c r="P77" s="138" t="s">
        <v>64</v>
      </c>
      <c r="Q77" s="81"/>
      <c r="R77" s="138" t="s">
        <v>65</v>
      </c>
      <c r="S77" s="138" t="s">
        <v>66</v>
      </c>
      <c r="T77" s="81"/>
      <c r="U77" s="138" t="s">
        <v>65</v>
      </c>
      <c r="V77" s="138" t="s">
        <v>64</v>
      </c>
      <c r="W77" s="81" t="s">
        <v>66</v>
      </c>
      <c r="X77" s="138" t="s">
        <v>66</v>
      </c>
      <c r="Y77" s="138" t="s">
        <v>64</v>
      </c>
      <c r="Z77" s="81"/>
      <c r="AA77" s="138" t="s">
        <v>64</v>
      </c>
      <c r="AB77" s="138" t="s">
        <v>66</v>
      </c>
      <c r="AC77" s="138" t="s">
        <v>66</v>
      </c>
      <c r="AD77" s="81"/>
      <c r="AE77" s="138" t="s">
        <v>65</v>
      </c>
      <c r="AF77" s="138" t="s">
        <v>66</v>
      </c>
      <c r="AG77" s="81"/>
      <c r="AH77" s="138" t="s">
        <v>65</v>
      </c>
      <c r="AI77" s="138" t="s">
        <v>65</v>
      </c>
      <c r="AJ77" s="138" t="s">
        <v>64</v>
      </c>
      <c r="AK77" s="81"/>
      <c r="AL77" s="138" t="s">
        <v>65</v>
      </c>
      <c r="AM77" s="138" t="s">
        <v>64</v>
      </c>
      <c r="AN77" s="81"/>
    </row>
    <row r="78" spans="2:40" x14ac:dyDescent="0.25">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row>
    <row r="79" spans="2:40" x14ac:dyDescent="0.25">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row>
    <row r="80" spans="2:40" x14ac:dyDescent="0.25">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row>
    <row r="81" spans="2:40" x14ac:dyDescent="0.25">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row>
    <row r="82" spans="2:40" x14ac:dyDescent="0.25">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row>
    <row r="83" spans="2:40" x14ac:dyDescent="0.25">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row>
    <row r="84" spans="2:40" x14ac:dyDescent="0.25">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row>
    <row r="85" spans="2:40" x14ac:dyDescent="0.2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row>
    <row r="86" spans="2:40" x14ac:dyDescent="0.25">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row>
    <row r="87" spans="2:40" x14ac:dyDescent="0.25">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row>
    <row r="88" spans="2:40" x14ac:dyDescent="0.25">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row>
    <row r="89" spans="2:40" x14ac:dyDescent="0.25">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row>
    <row r="90" spans="2:40" x14ac:dyDescent="0.25">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row>
  </sheetData>
  <mergeCells count="6">
    <mergeCell ref="B56:AN58"/>
    <mergeCell ref="B1:B5"/>
    <mergeCell ref="B44:AN45"/>
    <mergeCell ref="E51:F51"/>
    <mergeCell ref="E52:F52"/>
    <mergeCell ref="E53:F53"/>
  </mergeCells>
  <conditionalFormatting sqref="B74">
    <cfRule type="cellIs" dxfId="29" priority="42" operator="greaterThan">
      <formula>60</formula>
    </cfRule>
  </conditionalFormatting>
  <conditionalFormatting sqref="C70 E70:AN70">
    <cfRule type="expression" dxfId="28" priority="38">
      <formula>YEAR(C70)=2022</formula>
    </cfRule>
  </conditionalFormatting>
  <conditionalFormatting sqref="C11:AN11">
    <cfRule type="cellIs" dxfId="27" priority="40" operator="equal">
      <formula>"NO VIGENTE"</formula>
    </cfRule>
  </conditionalFormatting>
  <conditionalFormatting sqref="C18:AN18">
    <cfRule type="cellIs" dxfId="26" priority="1" operator="lessThan">
      <formula>0</formula>
    </cfRule>
    <cfRule type="cellIs" dxfId="25" priority="2" operator="greaterThan">
      <formula>0</formula>
    </cfRule>
    <cfRule type="cellIs" dxfId="24" priority="3" operator="equal">
      <formula>0</formula>
    </cfRule>
  </conditionalFormatting>
  <conditionalFormatting sqref="C42:AN42">
    <cfRule type="cellIs" dxfId="23" priority="39" operator="equal">
      <formula>"NO HABILITADO"</formula>
    </cfRule>
  </conditionalFormatting>
  <conditionalFormatting sqref="C73:AN73">
    <cfRule type="cellIs" dxfId="22" priority="41" operator="greaterThan">
      <formula>$B$74</formula>
    </cfRule>
  </conditionalFormatting>
  <conditionalFormatting sqref="F12">
    <cfRule type="cellIs" dxfId="21" priority="16" operator="lessThan">
      <formula>1</formula>
    </cfRule>
    <cfRule type="cellIs" dxfId="20" priority="17" operator="equal">
      <formula>1</formula>
    </cfRule>
  </conditionalFormatting>
  <conditionalFormatting sqref="I12">
    <cfRule type="cellIs" dxfId="19" priority="18" operator="lessThan">
      <formula>1</formula>
    </cfRule>
    <cfRule type="cellIs" dxfId="18" priority="19" operator="equal">
      <formula>1</formula>
    </cfRule>
  </conditionalFormatting>
  <conditionalFormatting sqref="M12">
    <cfRule type="cellIs" dxfId="17" priority="20" operator="lessThan">
      <formula>1</formula>
    </cfRule>
    <cfRule type="cellIs" dxfId="16" priority="21" operator="equal">
      <formula>1</formula>
    </cfRule>
  </conditionalFormatting>
  <conditionalFormatting sqref="Q12">
    <cfRule type="cellIs" dxfId="15" priority="22" operator="lessThan">
      <formula>1</formula>
    </cfRule>
    <cfRule type="cellIs" dxfId="14" priority="23" operator="equal">
      <formula>1</formula>
    </cfRule>
  </conditionalFormatting>
  <conditionalFormatting sqref="T12">
    <cfRule type="cellIs" dxfId="13" priority="24" operator="lessThan">
      <formula>1</formula>
    </cfRule>
    <cfRule type="cellIs" dxfId="12" priority="25" operator="equal">
      <formula>1</formula>
    </cfRule>
  </conditionalFormatting>
  <conditionalFormatting sqref="W12">
    <cfRule type="cellIs" dxfId="11" priority="26" operator="lessThan">
      <formula>1</formula>
    </cfRule>
    <cfRule type="cellIs" dxfId="10" priority="27" operator="equal">
      <formula>1</formula>
    </cfRule>
  </conditionalFormatting>
  <conditionalFormatting sqref="Z12">
    <cfRule type="cellIs" dxfId="9" priority="28" operator="lessThan">
      <formula>1</formula>
    </cfRule>
    <cfRule type="cellIs" dxfId="8" priority="29" operator="equal">
      <formula>1</formula>
    </cfRule>
  </conditionalFormatting>
  <conditionalFormatting sqref="AD12">
    <cfRule type="cellIs" dxfId="7" priority="30" operator="lessThan">
      <formula>1</formula>
    </cfRule>
    <cfRule type="cellIs" dxfId="6" priority="31" operator="equal">
      <formula>1</formula>
    </cfRule>
  </conditionalFormatting>
  <conditionalFormatting sqref="AG12">
    <cfRule type="cellIs" dxfId="5" priority="32" operator="lessThan">
      <formula>1</formula>
    </cfRule>
    <cfRule type="cellIs" dxfId="4" priority="33" operator="equal">
      <formula>1</formula>
    </cfRule>
  </conditionalFormatting>
  <conditionalFormatting sqref="AK12">
    <cfRule type="cellIs" dxfId="3" priority="34" operator="lessThan">
      <formula>1</formula>
    </cfRule>
    <cfRule type="cellIs" dxfId="2" priority="35" operator="equal">
      <formula>1</formula>
    </cfRule>
  </conditionalFormatting>
  <conditionalFormatting sqref="AN12">
    <cfRule type="cellIs" dxfId="1" priority="36" operator="lessThan">
      <formula>1</formula>
    </cfRule>
    <cfRule type="cellIs" dxfId="0" priority="37" operator="equal">
      <formula>1</formula>
    </cfRule>
  </conditionalFormatting>
  <dataValidations count="1">
    <dataValidation type="list" allowBlank="1" showInputMessage="1" showErrorMessage="1" sqref="C75:AN76">
      <formula1>$AP$22:$AQ$22</formula1>
    </dataValidation>
  </dataValidations>
  <printOptions horizontalCentered="1" verticalCentered="1"/>
  <pageMargins left="0.19685039370078741" right="0.19685039370078741" top="0.15748031496062992" bottom="0.15748031496062992" header="0.31496062992125984" footer="0.31496062992125984"/>
  <pageSetup paperSize="256" scale="3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4"/>
  <sheetViews>
    <sheetView zoomScale="110" zoomScaleNormal="110" workbookViewId="0">
      <selection activeCell="C31" sqref="C31"/>
    </sheetView>
  </sheetViews>
  <sheetFormatPr baseColWidth="10" defaultColWidth="11.42578125" defaultRowHeight="12.75" x14ac:dyDescent="0.2"/>
  <cols>
    <col min="1" max="1" width="11.42578125" style="125"/>
    <col min="2" max="2" width="38.140625" style="125" customWidth="1"/>
    <col min="3" max="3" width="20" style="125" customWidth="1"/>
    <col min="4" max="4" width="35.42578125" style="125" customWidth="1"/>
    <col min="5" max="5" width="32.5703125" style="125" customWidth="1"/>
    <col min="6" max="6" width="25.140625" style="125" customWidth="1"/>
    <col min="7" max="16384" width="11.42578125" style="125"/>
  </cols>
  <sheetData>
    <row r="2" spans="1:6" ht="15.75" x14ac:dyDescent="0.2">
      <c r="A2" s="126">
        <v>1</v>
      </c>
      <c r="B2" s="125" t="s">
        <v>70</v>
      </c>
      <c r="C2" s="125" t="s">
        <v>102</v>
      </c>
    </row>
    <row r="3" spans="1:6" s="124" customFormat="1" ht="17.25" customHeight="1" x14ac:dyDescent="0.2">
      <c r="A3" s="127">
        <v>2</v>
      </c>
      <c r="B3" s="124" t="s">
        <v>71</v>
      </c>
      <c r="C3" s="124" t="s">
        <v>81</v>
      </c>
      <c r="D3" s="124" t="s">
        <v>82</v>
      </c>
      <c r="E3" s="124" t="s">
        <v>83</v>
      </c>
    </row>
    <row r="4" spans="1:6" s="124" customFormat="1" ht="97.5" customHeight="1" x14ac:dyDescent="0.2">
      <c r="A4" s="127"/>
    </row>
    <row r="5" spans="1:6" s="124" customFormat="1" ht="25.5" x14ac:dyDescent="0.2">
      <c r="A5" s="127">
        <v>3</v>
      </c>
      <c r="B5" s="124" t="s">
        <v>69</v>
      </c>
      <c r="D5" s="124" t="s">
        <v>84</v>
      </c>
      <c r="E5" s="124" t="s">
        <v>85</v>
      </c>
    </row>
    <row r="6" spans="1:6" ht="101.25" customHeight="1" x14ac:dyDescent="0.2">
      <c r="A6" s="126"/>
      <c r="F6" s="128"/>
    </row>
    <row r="7" spans="1:6" s="124" customFormat="1" ht="25.5" x14ac:dyDescent="0.2">
      <c r="A7" s="127">
        <v>4</v>
      </c>
      <c r="B7" s="124" t="s">
        <v>72</v>
      </c>
      <c r="D7" s="124" t="s">
        <v>86</v>
      </c>
      <c r="E7" s="124" t="s">
        <v>87</v>
      </c>
      <c r="F7" s="124" t="s">
        <v>108</v>
      </c>
    </row>
    <row r="8" spans="1:6" ht="124.5" customHeight="1" x14ac:dyDescent="0.2">
      <c r="A8" s="126"/>
      <c r="F8" s="128"/>
    </row>
    <row r="9" spans="1:6" s="124" customFormat="1" ht="25.5" x14ac:dyDescent="0.2">
      <c r="A9" s="127">
        <v>5</v>
      </c>
      <c r="B9" s="124" t="s">
        <v>73</v>
      </c>
      <c r="D9" s="124" t="s">
        <v>88</v>
      </c>
      <c r="E9" s="124" t="s">
        <v>89</v>
      </c>
    </row>
    <row r="10" spans="1:6" ht="108" customHeight="1" x14ac:dyDescent="0.2">
      <c r="A10" s="126"/>
      <c r="F10" s="128"/>
    </row>
    <row r="11" spans="1:6" s="124" customFormat="1" ht="25.5" x14ac:dyDescent="0.2">
      <c r="A11" s="127">
        <v>6</v>
      </c>
      <c r="B11" s="124" t="s">
        <v>74</v>
      </c>
      <c r="D11" s="124" t="s">
        <v>90</v>
      </c>
      <c r="E11" s="124" t="s">
        <v>91</v>
      </c>
    </row>
    <row r="12" spans="1:6" ht="90.75" customHeight="1" x14ac:dyDescent="0.2">
      <c r="A12" s="126"/>
      <c r="F12" s="128"/>
    </row>
    <row r="13" spans="1:6" s="124" customFormat="1" ht="15.75" x14ac:dyDescent="0.2">
      <c r="A13" s="127">
        <v>7</v>
      </c>
      <c r="B13" s="124" t="s">
        <v>75</v>
      </c>
      <c r="D13" s="124" t="s">
        <v>92</v>
      </c>
      <c r="E13" s="124" t="s">
        <v>93</v>
      </c>
    </row>
    <row r="14" spans="1:6" ht="94.5" customHeight="1" x14ac:dyDescent="0.2">
      <c r="A14" s="126"/>
      <c r="F14" s="128"/>
    </row>
    <row r="15" spans="1:6" s="124" customFormat="1" ht="51" x14ac:dyDescent="0.2">
      <c r="A15" s="127">
        <v>8</v>
      </c>
      <c r="B15" s="124" t="s">
        <v>76</v>
      </c>
      <c r="C15" s="124" t="s">
        <v>95</v>
      </c>
      <c r="D15" s="124" t="s">
        <v>93</v>
      </c>
      <c r="E15" s="124" t="s">
        <v>94</v>
      </c>
    </row>
    <row r="16" spans="1:6" ht="64.5" customHeight="1" x14ac:dyDescent="0.2">
      <c r="A16" s="126"/>
      <c r="F16" s="128"/>
    </row>
    <row r="17" spans="1:6" s="124" customFormat="1" ht="25.5" x14ac:dyDescent="0.2">
      <c r="A17" s="127">
        <v>9</v>
      </c>
      <c r="B17" s="124" t="s">
        <v>77</v>
      </c>
      <c r="D17" s="124" t="s">
        <v>96</v>
      </c>
      <c r="E17" s="124" t="s">
        <v>97</v>
      </c>
    </row>
    <row r="18" spans="1:6" ht="84.75" customHeight="1" x14ac:dyDescent="0.2">
      <c r="A18" s="126"/>
      <c r="F18" s="128"/>
    </row>
    <row r="19" spans="1:6" s="124" customFormat="1" ht="25.5" x14ac:dyDescent="0.2">
      <c r="A19" s="127">
        <v>10</v>
      </c>
      <c r="B19" s="124" t="s">
        <v>78</v>
      </c>
      <c r="D19" s="124" t="s">
        <v>98</v>
      </c>
      <c r="E19" s="124" t="s">
        <v>99</v>
      </c>
    </row>
    <row r="20" spans="1:6" ht="63.75" customHeight="1" x14ac:dyDescent="0.2">
      <c r="A20" s="126"/>
      <c r="F20" s="128"/>
    </row>
    <row r="21" spans="1:6" s="124" customFormat="1" ht="25.5" x14ac:dyDescent="0.2">
      <c r="A21" s="127">
        <v>11</v>
      </c>
      <c r="B21" s="124" t="s">
        <v>79</v>
      </c>
      <c r="D21" s="124" t="s">
        <v>105</v>
      </c>
      <c r="E21" s="124" t="s">
        <v>103</v>
      </c>
      <c r="F21" s="124" t="s">
        <v>104</v>
      </c>
    </row>
    <row r="22" spans="1:6" ht="75" customHeight="1" x14ac:dyDescent="0.2">
      <c r="A22" s="126"/>
    </row>
    <row r="23" spans="1:6" s="124" customFormat="1" ht="15.75" x14ac:dyDescent="0.2">
      <c r="A23" s="127">
        <v>12</v>
      </c>
      <c r="B23" s="124" t="s">
        <v>80</v>
      </c>
      <c r="D23" s="124" t="s">
        <v>107</v>
      </c>
      <c r="E23" s="124" t="s">
        <v>106</v>
      </c>
    </row>
    <row r="24" spans="1:6" ht="73.5" customHeight="1" x14ac:dyDescent="0.2"/>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3C6EE6-E5B2-4CE8-B523-4B2ED91D23E4}">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d6eaa91c-3afb-4015-aba1-5ff992c1a5ca"/>
    <ds:schemaRef ds:uri="4d1d2e24-7be0-47eb-a1db-99cc6d75caff"/>
    <ds:schemaRef ds:uri="http://purl.org/dc/dcmitype/"/>
  </ds:schemaRefs>
</ds:datastoreItem>
</file>

<file path=customXml/itemProps2.xml><?xml version="1.0" encoding="utf-8"?>
<ds:datastoreItem xmlns:ds="http://schemas.openxmlformats.org/officeDocument/2006/customXml" ds:itemID="{B0E4FE81-6603-41B9-8DEB-A69993A120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30A1E2-9171-48CF-A208-2C83E8E942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FDLS-CMA-001-2024 1 al 19</vt:lpstr>
      <vt:lpstr>Consolidado 1 a 19</vt:lpstr>
      <vt:lpstr>FDLS-LP-006-2024 1 al 12 (2)</vt:lpstr>
      <vt:lpstr>Hoja1</vt:lpstr>
      <vt:lpstr>'Consolidado 1 a 19'!Área_de_impresión</vt:lpstr>
      <vt:lpstr>'FDLS-CMA-001-2024 1 al 19'!Área_de_impresión</vt:lpstr>
      <vt:lpstr>'FDLS-LP-006-2024 1 al 12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daneyi martinez</cp:lastModifiedBy>
  <cp:revision/>
  <cp:lastPrinted>2023-03-01T16:07:33Z</cp:lastPrinted>
  <dcterms:created xsi:type="dcterms:W3CDTF">2018-04-20T15:23:46Z</dcterms:created>
  <dcterms:modified xsi:type="dcterms:W3CDTF">2024-12-21T00:15:14Z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