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autoCompressPictures="0"/>
  <mc:AlternateContent xmlns:mc="http://schemas.openxmlformats.org/markup-compatibility/2006">
    <mc:Choice Requires="x15">
      <x15ac:absPath xmlns:x15ac="http://schemas.microsoft.com/office/spreadsheetml/2010/11/ac" url="C:\Users\JATC\Desktop\FDL_RUU\DICIEMBRE\LP_02_Obra_Construcción_Parques_2 (2)\EVALUACIONES_PRELIMINARES\"/>
    </mc:Choice>
  </mc:AlternateContent>
  <xr:revisionPtr revIDLastSave="0" documentId="13_ncr:1_{E2DA816A-0C14-41F0-A44C-8F6BF125F86C}" xr6:coauthVersionLast="47" xr6:coauthVersionMax="47" xr10:uidLastSave="{00000000-0000-0000-0000-000000000000}"/>
  <bookViews>
    <workbookView xWindow="-110" yWindow="-110" windowWidth="19420" windowHeight="10300" tabRatio="746" activeTab="3" xr2:uid="{00000000-000D-0000-FFFF-FFFF00000000}"/>
  </bookViews>
  <sheets>
    <sheet name="LISTA DE OFERENTES" sheetId="60" r:id="rId1"/>
    <sheet name="EVALUACION TÉC" sheetId="58" r:id="rId2"/>
    <sheet name="K RESIDUAL" sheetId="59" r:id="rId3"/>
    <sheet name="RESUMEN EVALUACIÓN" sheetId="53" r:id="rId4"/>
    <sheet name="F. PONDERABLES " sheetId="36" r:id="rId5"/>
  </sheets>
  <definedNames>
    <definedName name="_Fill" localSheetId="1" hidden="1">#REF!</definedName>
    <definedName name="_Fill" localSheetId="2" hidden="1">#REF!</definedName>
    <definedName name="_Fill" hidden="1">#REF!</definedName>
    <definedName name="_xlnm._FilterDatabase" localSheetId="4" hidden="1">'F. PONDERABLES '!$A$7:$L$32</definedName>
    <definedName name="_xlnm._FilterDatabase" localSheetId="3" hidden="1">'RESUMEN EVALUACIÓN'!$A$5:$H$37</definedName>
    <definedName name="_xlnm.Print_Area" localSheetId="4">'F. PONDERABLES '!$A$1:$L$32</definedName>
    <definedName name="_xlnm.Print_Area">#N/A</definedName>
    <definedName name="PRINT_AREA_MI">#N/A</definedName>
    <definedName name="PRINT_TITLES_MI">#N/A</definedName>
    <definedName name="_xlnm.Print_Titles">#N/A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5" i="36" l="1"/>
  <c r="K16" i="36"/>
  <c r="K17" i="36"/>
  <c r="K18" i="36"/>
  <c r="K19" i="36"/>
  <c r="K20" i="36"/>
  <c r="K21" i="36"/>
  <c r="K22" i="36"/>
  <c r="K23" i="36"/>
  <c r="K24" i="36"/>
  <c r="K25" i="36"/>
  <c r="K26" i="36"/>
  <c r="K27" i="36"/>
  <c r="K28" i="36"/>
  <c r="K29" i="36"/>
  <c r="K30" i="36"/>
  <c r="K31" i="36"/>
  <c r="K32" i="36"/>
  <c r="K33" i="36"/>
  <c r="K34" i="36"/>
  <c r="K35" i="36"/>
  <c r="K36" i="36"/>
  <c r="K37" i="36"/>
  <c r="K38" i="36"/>
  <c r="K39" i="36"/>
  <c r="N718" i="59"/>
  <c r="N695" i="59"/>
  <c r="K14" i="36"/>
  <c r="B20" i="53"/>
  <c r="K12" i="36"/>
  <c r="K13" i="36"/>
  <c r="K10" i="36"/>
  <c r="B7" i="53"/>
  <c r="K8" i="36"/>
  <c r="H402" i="58"/>
  <c r="L402" i="58" s="1"/>
  <c r="H403" i="58"/>
  <c r="E392" i="58"/>
  <c r="B36" i="53"/>
  <c r="H389" i="58"/>
  <c r="H388" i="58"/>
  <c r="L388" i="58" s="1"/>
  <c r="E380" i="58"/>
  <c r="H378" i="58"/>
  <c r="E367" i="58"/>
  <c r="H365" i="58"/>
  <c r="E355" i="58"/>
  <c r="H349" i="58"/>
  <c r="H350" i="58"/>
  <c r="H348" i="58"/>
  <c r="E340" i="58"/>
  <c r="H337" i="58"/>
  <c r="L337" i="58" s="1"/>
  <c r="E329" i="58"/>
  <c r="O324" i="58"/>
  <c r="O326" i="58"/>
  <c r="H326" i="58"/>
  <c r="L326" i="58" s="1"/>
  <c r="H324" i="58"/>
  <c r="L324" i="58" s="1"/>
  <c r="E316" i="58"/>
  <c r="H313" i="58"/>
  <c r="L313" i="58" s="1"/>
  <c r="H312" i="58"/>
  <c r="E304" i="58"/>
  <c r="H302" i="58"/>
  <c r="E292" i="58"/>
  <c r="H289" i="58"/>
  <c r="L289" i="58" s="1"/>
  <c r="H287" i="58"/>
  <c r="L287" i="58" s="1"/>
  <c r="E279" i="58"/>
  <c r="H276" i="58"/>
  <c r="L276" i="58" s="1"/>
  <c r="H275" i="58"/>
  <c r="L275" i="58" s="1"/>
  <c r="E267" i="58"/>
  <c r="H263" i="58"/>
  <c r="L263" i="58" s="1"/>
  <c r="H264" i="58"/>
  <c r="L264" i="58" s="1"/>
  <c r="H261" i="58"/>
  <c r="L261" i="58" s="1"/>
  <c r="E253" i="58"/>
  <c r="H250" i="58"/>
  <c r="H390" i="58" l="1"/>
  <c r="L389" i="58"/>
  <c r="H338" i="58"/>
  <c r="H353" i="58"/>
  <c r="H314" i="58"/>
  <c r="H327" i="58"/>
  <c r="L312" i="58"/>
  <c r="H290" i="58"/>
  <c r="H277" i="58"/>
  <c r="H265" i="58"/>
  <c r="E237" i="58"/>
  <c r="H234" i="58"/>
  <c r="L234" i="58" s="1"/>
  <c r="E224" i="58"/>
  <c r="H222" i="58"/>
  <c r="E213" i="58"/>
  <c r="H211" i="58"/>
  <c r="E202" i="58"/>
  <c r="H198" i="58"/>
  <c r="H200" i="58" s="1"/>
  <c r="E190" i="58"/>
  <c r="H188" i="58"/>
  <c r="E179" i="58"/>
  <c r="H176" i="58"/>
  <c r="L176" i="58" s="1"/>
  <c r="H174" i="58"/>
  <c r="L174" i="58" s="1"/>
  <c r="E166" i="58"/>
  <c r="H163" i="58"/>
  <c r="L163" i="58" s="1"/>
  <c r="E155" i="58"/>
  <c r="E143" i="58"/>
  <c r="L137" i="58"/>
  <c r="L138" i="58"/>
  <c r="L139" i="58"/>
  <c r="L136" i="58"/>
  <c r="L140" i="58"/>
  <c r="E128" i="58"/>
  <c r="H125" i="58"/>
  <c r="L125" i="58" s="1"/>
  <c r="E117" i="58"/>
  <c r="H114" i="58"/>
  <c r="L114" i="58" s="1"/>
  <c r="O114" i="58"/>
  <c r="E106" i="58"/>
  <c r="H103" i="58"/>
  <c r="L103" i="58" s="1"/>
  <c r="H102" i="58"/>
  <c r="L102" i="58" s="1"/>
  <c r="H91" i="58"/>
  <c r="L91" i="58" s="1"/>
  <c r="H89" i="58"/>
  <c r="E94" i="58"/>
  <c r="E81" i="58"/>
  <c r="H78" i="58"/>
  <c r="L78" i="58" s="1"/>
  <c r="H76" i="58"/>
  <c r="L76" i="58" s="1"/>
  <c r="H64" i="58"/>
  <c r="H65" i="58"/>
  <c r="L65" i="58" s="1"/>
  <c r="E68" i="58"/>
  <c r="B39" i="36"/>
  <c r="B38" i="36"/>
  <c r="B37" i="36"/>
  <c r="B36" i="36"/>
  <c r="B35" i="36"/>
  <c r="B34" i="36"/>
  <c r="B33" i="36"/>
  <c r="B32" i="36"/>
  <c r="B31" i="36"/>
  <c r="B30" i="36"/>
  <c r="B29" i="36"/>
  <c r="B28" i="36"/>
  <c r="B27" i="36"/>
  <c r="B26" i="36"/>
  <c r="B25" i="36"/>
  <c r="B24" i="36"/>
  <c r="B23" i="36"/>
  <c r="B22" i="36"/>
  <c r="B21" i="36"/>
  <c r="B20" i="36"/>
  <c r="B19" i="36"/>
  <c r="B18" i="36"/>
  <c r="B17" i="36"/>
  <c r="B16" i="36"/>
  <c r="B15" i="36"/>
  <c r="B14" i="36"/>
  <c r="B13" i="36"/>
  <c r="B12" i="36"/>
  <c r="B11" i="36"/>
  <c r="B10" i="36"/>
  <c r="B9" i="36"/>
  <c r="B8" i="36"/>
  <c r="B35" i="53"/>
  <c r="B34" i="53"/>
  <c r="B33" i="53"/>
  <c r="B32" i="53"/>
  <c r="B31" i="53"/>
  <c r="B30" i="53"/>
  <c r="B29" i="53"/>
  <c r="B28" i="53"/>
  <c r="B27" i="53"/>
  <c r="B26" i="53"/>
  <c r="B25" i="53"/>
  <c r="B24" i="53"/>
  <c r="B23" i="53"/>
  <c r="B22" i="53"/>
  <c r="B21" i="53"/>
  <c r="B19" i="53"/>
  <c r="B18" i="53"/>
  <c r="B17" i="53"/>
  <c r="B16" i="53"/>
  <c r="B15" i="53"/>
  <c r="B14" i="53"/>
  <c r="B13" i="53"/>
  <c r="B12" i="53"/>
  <c r="B11" i="53"/>
  <c r="B10" i="53"/>
  <c r="B9" i="53"/>
  <c r="B8" i="53"/>
  <c r="B6" i="53"/>
  <c r="N672" i="59"/>
  <c r="N649" i="59"/>
  <c r="N626" i="59"/>
  <c r="N603" i="59"/>
  <c r="N580" i="59"/>
  <c r="N557" i="59"/>
  <c r="N534" i="59"/>
  <c r="N511" i="59"/>
  <c r="N488" i="59"/>
  <c r="N465" i="59"/>
  <c r="N442" i="59"/>
  <c r="N419" i="59"/>
  <c r="N396" i="59"/>
  <c r="N373" i="59"/>
  <c r="N350" i="59"/>
  <c r="N327" i="59"/>
  <c r="N304" i="59"/>
  <c r="N281" i="59"/>
  <c r="N258" i="59"/>
  <c r="N235" i="59"/>
  <c r="N212" i="59"/>
  <c r="N189" i="59"/>
  <c r="N166" i="59"/>
  <c r="N143" i="59"/>
  <c r="N120" i="59"/>
  <c r="N97" i="59"/>
  <c r="N74" i="59"/>
  <c r="N51" i="59"/>
  <c r="N28" i="59"/>
  <c r="N5" i="59"/>
  <c r="D409" i="58"/>
  <c r="J409" i="58" s="1"/>
  <c r="C409" i="58"/>
  <c r="C394" i="58"/>
  <c r="C382" i="58"/>
  <c r="C369" i="58"/>
  <c r="C357" i="58"/>
  <c r="C342" i="58"/>
  <c r="C331" i="58"/>
  <c r="C318" i="58"/>
  <c r="C306" i="58"/>
  <c r="C294" i="58"/>
  <c r="C281" i="58"/>
  <c r="C269" i="58"/>
  <c r="C255" i="58"/>
  <c r="C239" i="58"/>
  <c r="C226" i="58"/>
  <c r="C215" i="58"/>
  <c r="C204" i="58"/>
  <c r="C192" i="58"/>
  <c r="C181" i="58"/>
  <c r="C168" i="58"/>
  <c r="C157" i="58"/>
  <c r="C145" i="58"/>
  <c r="C130" i="58"/>
  <c r="C119" i="58"/>
  <c r="C108" i="58"/>
  <c r="C96" i="58"/>
  <c r="C83" i="58"/>
  <c r="C70" i="58"/>
  <c r="C58" i="58"/>
  <c r="E56" i="58"/>
  <c r="H53" i="58"/>
  <c r="H52" i="58"/>
  <c r="C46" i="58"/>
  <c r="E44" i="58"/>
  <c r="O41" i="58"/>
  <c r="L41" i="58"/>
  <c r="H40" i="58"/>
  <c r="H42" i="58" s="1"/>
  <c r="C34" i="58"/>
  <c r="E32" i="58"/>
  <c r="H30" i="58"/>
  <c r="C21" i="58"/>
  <c r="E19" i="58"/>
  <c r="A19" i="58"/>
  <c r="A32" i="58" s="1"/>
  <c r="A44" i="58" s="1"/>
  <c r="A56" i="58" s="1"/>
  <c r="A68" i="58" s="1"/>
  <c r="O16" i="58"/>
  <c r="H16" i="58"/>
  <c r="L16" i="58" s="1"/>
  <c r="H15" i="58"/>
  <c r="L15" i="58" s="1"/>
  <c r="H14" i="58"/>
  <c r="L14" i="58" s="1"/>
  <c r="O13" i="58"/>
  <c r="H13" i="58"/>
  <c r="L13" i="58" s="1"/>
  <c r="C7" i="58"/>
  <c r="E5" i="58"/>
  <c r="D191" i="58" l="1"/>
  <c r="H235" i="58"/>
  <c r="D330" i="58"/>
  <c r="D331" i="58" s="1"/>
  <c r="C333" i="58" s="1"/>
  <c r="H177" i="58"/>
  <c r="L198" i="58"/>
  <c r="H164" i="58"/>
  <c r="H104" i="58"/>
  <c r="H141" i="58"/>
  <c r="D118" i="58"/>
  <c r="D119" i="58" s="1"/>
  <c r="D129" i="58"/>
  <c r="D130" i="58" s="1"/>
  <c r="C132" i="58" s="1"/>
  <c r="D144" i="58"/>
  <c r="D145" i="58" s="1"/>
  <c r="C147" i="58" s="1"/>
  <c r="H126" i="58"/>
  <c r="H115" i="58"/>
  <c r="D192" i="58"/>
  <c r="C194" i="58" s="1"/>
  <c r="H92" i="58"/>
  <c r="D69" i="58"/>
  <c r="D70" i="58" s="1"/>
  <c r="D156" i="58"/>
  <c r="D157" i="58" s="1"/>
  <c r="D203" i="58"/>
  <c r="D204" i="58" s="1"/>
  <c r="C206" i="58" s="1"/>
  <c r="D225" i="58"/>
  <c r="D226" i="58" s="1"/>
  <c r="C228" i="58" s="1"/>
  <c r="H66" i="58"/>
  <c r="L89" i="58"/>
  <c r="D95" i="58"/>
  <c r="D96" i="58" s="1"/>
  <c r="D20" i="58"/>
  <c r="D21" i="58" s="1"/>
  <c r="C23" i="58" s="1"/>
  <c r="D33" i="58"/>
  <c r="D34" i="58" s="1"/>
  <c r="C36" i="58" s="1"/>
  <c r="D280" i="58"/>
  <c r="D281" i="58" s="1"/>
  <c r="C283" i="58" s="1"/>
  <c r="H54" i="58"/>
  <c r="L64" i="58"/>
  <c r="D45" i="58"/>
  <c r="D46" i="58" s="1"/>
  <c r="D180" i="58"/>
  <c r="D181" i="58" s="1"/>
  <c r="C183" i="58" s="1"/>
  <c r="D214" i="58"/>
  <c r="D215" i="58" s="1"/>
  <c r="C217" i="58" s="1"/>
  <c r="D254" i="58"/>
  <c r="D255" i="58" s="1"/>
  <c r="C257" i="58" s="1"/>
  <c r="D341" i="58"/>
  <c r="D342" i="58" s="1"/>
  <c r="C344" i="58" s="1"/>
  <c r="D6" i="58"/>
  <c r="D7" i="58" s="1"/>
  <c r="D57" i="58"/>
  <c r="D58" i="58" s="1"/>
  <c r="D82" i="58"/>
  <c r="D83" i="58" s="1"/>
  <c r="D107" i="58"/>
  <c r="D108" i="58" s="1"/>
  <c r="D167" i="58"/>
  <c r="D168" i="58" s="1"/>
  <c r="C170" i="58" s="1"/>
  <c r="D238" i="58"/>
  <c r="D239" i="58" s="1"/>
  <c r="C241" i="58" s="1"/>
  <c r="D293" i="58"/>
  <c r="D294" i="58" s="1"/>
  <c r="C296" i="58" s="1"/>
  <c r="D368" i="58"/>
  <c r="D369" i="58" s="1"/>
  <c r="C371" i="58" s="1"/>
  <c r="D393" i="58"/>
  <c r="D394" i="58" s="1"/>
  <c r="C396" i="58" s="1"/>
  <c r="H409" i="58"/>
  <c r="H79" i="58"/>
  <c r="D356" i="58"/>
  <c r="D357" i="58" s="1"/>
  <c r="C359" i="58" s="1"/>
  <c r="D381" i="58"/>
  <c r="D382" i="58" s="1"/>
  <c r="C384" i="58" s="1"/>
  <c r="G409" i="58"/>
  <c r="A81" i="58"/>
  <c r="H17" i="58"/>
  <c r="L40" i="58"/>
  <c r="I409" i="58"/>
  <c r="D268" i="58"/>
  <c r="D269" i="58" s="1"/>
  <c r="C271" i="58" s="1"/>
  <c r="D305" i="58"/>
  <c r="D306" i="58" s="1"/>
  <c r="C308" i="58" s="1"/>
  <c r="D317" i="58"/>
  <c r="D318" i="58" s="1"/>
  <c r="C320" i="58" s="1"/>
  <c r="F409" i="58"/>
  <c r="C159" i="58" l="1"/>
  <c r="C98" i="58"/>
  <c r="C60" i="58"/>
  <c r="C110" i="58"/>
  <c r="C121" i="58"/>
  <c r="C48" i="58"/>
  <c r="C85" i="58"/>
  <c r="C9" i="58"/>
  <c r="K12" i="58"/>
  <c r="K26" i="58"/>
  <c r="C72" i="58"/>
  <c r="A94" i="58"/>
  <c r="A106" i="58" l="1"/>
  <c r="A113" i="58" l="1"/>
  <c r="A117" i="58"/>
  <c r="A128" i="58" l="1"/>
  <c r="A143" i="58" l="1"/>
  <c r="A155" i="58" l="1"/>
  <c r="A150" i="58"/>
  <c r="A166" i="58" l="1"/>
  <c r="A179" i="58" l="1"/>
  <c r="A190" i="58" l="1"/>
  <c r="A202" i="58" l="1"/>
  <c r="A213" i="58" l="1"/>
  <c r="A220" i="58" l="1"/>
  <c r="A224" i="58"/>
  <c r="A237" i="58" l="1"/>
  <c r="A253" i="58" l="1"/>
  <c r="A267" i="58" l="1"/>
  <c r="A279" i="58" l="1"/>
  <c r="A292" i="58" l="1"/>
  <c r="A304" i="58" l="1"/>
  <c r="A316" i="58" l="1"/>
  <c r="A329" i="58" l="1"/>
  <c r="A340" i="58" l="1"/>
  <c r="A355" i="58" l="1"/>
  <c r="A367" i="58" l="1"/>
  <c r="A380" i="58" l="1"/>
  <c r="A392" i="58" l="1"/>
</calcChain>
</file>

<file path=xl/sharedStrings.xml><?xml version="1.0" encoding="utf-8"?>
<sst xmlns="http://schemas.openxmlformats.org/spreadsheetml/2006/main" count="2046" uniqueCount="420">
  <si>
    <t>FONDO DE DESARROLLO LOCAL DE FONTIBÓN</t>
  </si>
  <si>
    <t xml:space="preserve">No. </t>
  </si>
  <si>
    <t>NOMBRE</t>
  </si>
  <si>
    <t>REPRESENTANTE LEGAL</t>
  </si>
  <si>
    <t>TIPO DE OFERENTE</t>
  </si>
  <si>
    <t>CONSORCIADO 1</t>
  </si>
  <si>
    <t>CONSORCIADO 2</t>
  </si>
  <si>
    <t>CONSORCIADO 3</t>
  </si>
  <si>
    <t>OBSERVACIONES</t>
  </si>
  <si>
    <t>REQUISITOS HABILITANTES TÉCNICOS</t>
  </si>
  <si>
    <t>CUMPLE</t>
  </si>
  <si>
    <t>NO CUMPLE</t>
  </si>
  <si>
    <t>NÚMERO DE CONTRATOS PRESENTADOS</t>
  </si>
  <si>
    <t>PRESUPUESTO OFICIAL EN SMMLV</t>
  </si>
  <si>
    <t>VALOR MÍNIMO A CERTIFICAR</t>
  </si>
  <si>
    <t>TOTAL SALARIOS MINIMOS ACREDITADOS</t>
  </si>
  <si>
    <t>CONDICIONES DE EXPERIENCIA</t>
  </si>
  <si>
    <t>CONDICION N°. 1 (VER TABLA AL FINAL DE LA HOJA)</t>
  </si>
  <si>
    <t>CONCLUSIÓN 
EXPERIENCIA GENERAL</t>
  </si>
  <si>
    <t>CONCLUSIÓN 
EXPERIENCIA ESPECIFICA</t>
  </si>
  <si>
    <t>Observación y respuesta a observaciones</t>
  </si>
  <si>
    <t>Objeto del Contrato</t>
  </si>
  <si>
    <t>Entidad Contratante</t>
  </si>
  <si>
    <t>Valor del Contrato en SMMLV</t>
  </si>
  <si>
    <t>Participación UT/CONSORCIO</t>
  </si>
  <si>
    <t>Participación en SMMLV</t>
  </si>
  <si>
    <t>CODIGO UNSPSC
 SEGMENTOS 72</t>
  </si>
  <si>
    <t>Valor exigido
50%SMMLV</t>
  </si>
  <si>
    <t>Valor aportado</t>
  </si>
  <si>
    <t>TOTALES</t>
  </si>
  <si>
    <t>EXPERIENCIA DEL PROPONENTE</t>
  </si>
  <si>
    <t>VALOR TOTAL PROYECTO</t>
  </si>
  <si>
    <t>SMMLV</t>
  </si>
  <si>
    <t>PRESUPUESTO OFICIAL</t>
  </si>
  <si>
    <t>75% SMMLV</t>
  </si>
  <si>
    <t>120% SMMLV</t>
  </si>
  <si>
    <t>150% SMMLV</t>
  </si>
  <si>
    <t>VALOR:</t>
  </si>
  <si>
    <t>Experiencia en contratos, que incluyan actividades:</t>
  </si>
  <si>
    <t>EXPERIENCIA GENERAL</t>
  </si>
  <si>
    <t>EXPERIENCIA ESPECIFICA</t>
  </si>
  <si>
    <t>Año</t>
  </si>
  <si>
    <t>Salario mínimo mensual</t>
  </si>
  <si>
    <t>Verificación Capacidad Residual</t>
  </si>
  <si>
    <t>Nombre de Oferente :</t>
  </si>
  <si>
    <t>INDICES FINANCIEROS</t>
  </si>
  <si>
    <t>CAPACIDAD JURIDICA</t>
  </si>
  <si>
    <t>CAPACIDAD TÉCNICA</t>
  </si>
  <si>
    <t>CAPACIDAD RESIDUAL</t>
  </si>
  <si>
    <t>INFORME 
FINAL</t>
  </si>
  <si>
    <t>FACTORES PONDERABLES</t>
  </si>
  <si>
    <t>FACTORES PONDERABLES / PUNTAJE FINAL</t>
  </si>
  <si>
    <t>APOYO A LA INDUSTRIAL NACIONAL
(20 PUNTOS)</t>
  </si>
  <si>
    <t>VINCULACIÓN DE PERSONAS CON DISCAPACIDAD
(1 PUNTO)</t>
  </si>
  <si>
    <t>PUNTAJE     TOTAL</t>
  </si>
  <si>
    <t>FDLF-LP-003-2022</t>
  </si>
  <si>
    <t>Nota 1: Para el caso de experiencia de ESPACIO PÚBLICO se excluyen de estos las vías destinadas al tránsito vehicular, así como la conservación y/o preservación de playas marítimas.</t>
  </si>
  <si>
    <t>Nota 2: En el caso en el cual el proceso de selección contemple actividades de dotación de mobiliario, la experiencia válida aportada deberá acreditar en por lo menos uno (1) de los contratos actividades de suministro e instalación de mobiliario</t>
  </si>
  <si>
    <t>CONTRATAR MEDIANTE EL SISTEMA DE PRECIOS UNITARIOS FIJOS SIN FORMULA DE AJUSTE, A MONTO AGOTABLE, LA ADECUACIÓN, MANTENIMIENTO Y/O DOTACIÓN DE LA INFRAESTRUCTURA Y MOBILIARIO DE LOS PARQUES VECINALES."</t>
  </si>
  <si>
    <t>LICITACION PUBLICA    FDLF-LP-003-2022</t>
  </si>
  <si>
    <t xml:space="preserve">NOTA 2 
CONTRATO ACTIVIDADES DE SUMINISTRO </t>
  </si>
  <si>
    <t xml:space="preserve">EXPERIENCIA GENERAL </t>
  </si>
  <si>
    <t>70% SMMLV</t>
  </si>
  <si>
    <t xml:space="preserve">CUMPLE / NO CUMPLE </t>
  </si>
  <si>
    <t xml:space="preserve"> MULTAS O CLAUSULAS PENALES DURANTE EL ÚLTIMO AÑO ART 58 LEY 2195 DE 2022</t>
  </si>
  <si>
    <t>REGISTRO NACIONAL DE OBRAS INCONCLUSAS</t>
  </si>
  <si>
    <t>FONDO DE DESARROLLO LOCAL DE RAFAEL URIBE URIBE</t>
  </si>
  <si>
    <t>FDLRUU-LP-002-2024</t>
  </si>
  <si>
    <t xml:space="preserve">FONDO DE DESARROLLO LOCAL DE RAFAEL URIBE URIBE </t>
  </si>
  <si>
    <t>LICITACION PUBLICA      FDLRUU-LP-002-2024</t>
  </si>
  <si>
    <t>CONSTRUCCIÓN Y/O RECONSTRUCCIÓN DE PARQUES</t>
  </si>
  <si>
    <t>50% SMMLV</t>
  </si>
  <si>
    <t>CONSORCIO ARQING</t>
  </si>
  <si>
    <t>CONSORCIO CGC 2024</t>
  </si>
  <si>
    <t>CONSORCIO RAFAEL URIBE URIBE 2024</t>
  </si>
  <si>
    <t>CONSORCIO RAFAEL URIBE URIBE 002 2024</t>
  </si>
  <si>
    <t>CONSORCIO PROCOLOMBIA 2024</t>
  </si>
  <si>
    <t>CONSORCIO CONSTRU-PARQUES UU</t>
  </si>
  <si>
    <t>CONSORCIO PARQUES UNIDOS 2024</t>
  </si>
  <si>
    <t xml:space="preserve">CONSORCIO PARQUES C&amp;DIM 2025 </t>
  </si>
  <si>
    <t>INVERSIONES GUERFOR S.A.S.</t>
  </si>
  <si>
    <t>MLG</t>
  </si>
  <si>
    <t>CONSORCIO PARQUES VERDES</t>
  </si>
  <si>
    <t>CONSORCIO PARQUES RUU-5G</t>
  </si>
  <si>
    <t xml:space="preserve">CONSORCIO NUEVA PARK </t>
  </si>
  <si>
    <t>T&amp;G PARQUES IV</t>
  </si>
  <si>
    <t>CONSORCIO PARQUES RAFAEL URIBE URIBE 2024</t>
  </si>
  <si>
    <t xml:space="preserve">CONSORCIO PARQUES INTRUCONCEPTOS </t>
  </si>
  <si>
    <t xml:space="preserve">UT PARQUES URIBE URIBE </t>
  </si>
  <si>
    <t>CONSORCIO PARQUES INNFRA RUU</t>
  </si>
  <si>
    <t xml:space="preserve">CONSORCIO QV RAFAEL </t>
  </si>
  <si>
    <t xml:space="preserve">CONSORCIO ICOD PARK </t>
  </si>
  <si>
    <t>CONSORCIO PARQUES 1014</t>
  </si>
  <si>
    <t>CONSTRUCOL SAS</t>
  </si>
  <si>
    <t xml:space="preserve">CONSORCIO CORING </t>
  </si>
  <si>
    <t>UNION TEMPORAL OBRAS CPM</t>
  </si>
  <si>
    <t>CONSORCIO INCITECO IP XXI</t>
  </si>
  <si>
    <t>CONSORCIO PARQUES JGV 2025</t>
  </si>
  <si>
    <t xml:space="preserve">OBRAS CYC SAS </t>
  </si>
  <si>
    <t>PROMCIVILES S.A.S.</t>
  </si>
  <si>
    <t>OFERTA ECONÓMICA
(59,5 PUNTOS)</t>
  </si>
  <si>
    <t>FACTOR DE CALIDAD
(19 PUNTOS)</t>
  </si>
  <si>
    <t>EMPRENDIMIENT Y EMPRESAS DE MUJERES (0,25)</t>
  </si>
  <si>
    <t>Mipyme
(0,25)</t>
  </si>
  <si>
    <t>OBJETO: "CONTRATAR MEDIANTE EL SISTEMA DE PRECIOS UNITARIOS FIJOS SIN FORMULA DE REAJUSTE, LA REALIIZACIÓN DE LAS OBRAS DE CONSTRUCCIÓN DE PARQUES CATALOGADOS DE PROXIMIDAD EN LA LOCALIDAD DE RAFAEL URIBE URIBE EN BOGOTÁ D.C”,</t>
  </si>
  <si>
    <t>Con la sumatoria de hasta máximo dos (2) de los contratos válidos aportados como experiencia general deben contemplar un área intervenida o construida sea igual o superior al total de metros cuadrados del proceso de selección el cual corresponde a 5.474,02 m2</t>
  </si>
  <si>
    <t>HASTA 5</t>
  </si>
  <si>
    <t>DE 3 A 4</t>
  </si>
  <si>
    <t>DE 1 A 2</t>
  </si>
  <si>
    <t>CARLOS MAURICIO BOTON GÓMEZ</t>
  </si>
  <si>
    <t>GUSTAVO PALACIOS RUBIANO (40%)</t>
  </si>
  <si>
    <t>PROYECTOS DE INGENIERÍA PBS SAS (60%)</t>
  </si>
  <si>
    <t xml:space="preserve">CONDICION 1 : C. Si el Proponente relaciona o anexa más de cinco (5) contratos en el Formato 3 - Experiencia, para efectos de
evaluar la experiencia se tendrán en cuenta cómo máximo los cinco (5) contratos aportados de mayor valor. </t>
  </si>
  <si>
    <t>CONDICION 2 :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t>
  </si>
  <si>
    <t>CONDICION N°. 2(VER TABLA AL FINAL DE LA HOJA)</t>
  </si>
  <si>
    <r>
      <rPr>
        <b/>
        <sz val="18"/>
        <color theme="1"/>
        <rFont val="Calibri"/>
        <family val="2"/>
      </rPr>
      <t>CONDICI</t>
    </r>
    <r>
      <rPr>
        <b/>
        <sz val="18"/>
        <rFont val="Calibri"/>
        <family val="2"/>
      </rPr>
      <t>ÓN 3 :A. En el Clasificador de Bienes y servicios, el segmento correspondiente para la clasificación de la experiencia es el segmento 72. , 721531 - 721033 - 721413</t>
    </r>
  </si>
  <si>
    <t>CONDICION N°. 3 (VER TABLA AL FINAL DE LA HOJA)</t>
  </si>
  <si>
    <r>
      <rPr>
        <b/>
        <sz val="18"/>
        <color theme="1"/>
        <rFont val="Calibri"/>
        <family val="2"/>
      </rPr>
      <t>CONDICIÓN 4</t>
    </r>
    <r>
      <rPr>
        <b/>
        <sz val="18"/>
        <rFont val="Calibri"/>
        <family val="2"/>
      </rPr>
      <t>: F. Cuando el contrato que se pretende acreditar como experiencia haya sido ejecutado en consorcio o unión temporal, el valor a considerar será el registrado en el RUP, o documento válido en caso de que el integrante no esté obligado a RUP, para la acreditación de experiencia multiplicada por el porcentaje de participación que tuvo el integrante o los integrantes.</t>
    </r>
  </si>
  <si>
    <t>CONDICIÓN 5: H. Cuando el contrato que se aporte para la experiencia haya sido ejecutado por un consorcio o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unión temporal que ejecutaron el contrato y que están participando en el presente proceso.</t>
  </si>
  <si>
    <t>CONSTRUCCIÓN DE PARQUES RECREO - DEPORTIVOS EN URBANIZACIONES DONDE SE DESARROLLA EL PROGRAMA DE 100.000 VIVIENDAS – ZONA NORTE GRUPO 7</t>
  </si>
  <si>
    <t>"REALIZAR POR EL SISTEMA DE PRECIOS UNITARIOS FIJOS LAS OBRAS DE CONSTRUCCIÓN DE LOS PARQUES VECINALES VILLA HELENA COD 09-026, URBANIZACION LOS ANGELES I SECTOR COD. 10-186, LAS GUACAMAYAS COD. 04-066, Y URBANIZACION PIAMONTE II SECTOR COD. 07-047 EN BOGOTÁ D.C.", CON CARGO AL PROYECTO 1082, “CONSTRUCCIÓN Y ADECUACIÓN DE PARQUES Y EQUIPAMIENTO PARA TODOS."</t>
  </si>
  <si>
    <t>CONTRATAR POR EL SISTEMA DE PRECIO GLOBAL FIJO LOS DISEÑOS Y ESTUDIOS TÉCNICOS Y POR EL SISTEMA DE PRECIOS UNITARIOS FIJOS, SIN FORMULA DE AJUSTE, LA CONSTRUCCIÓN Y ADECUACIÓN DE DIFERENTES PARQUES UBICADOS EN LA LOCALIDAD DE RAFAEL URIBE URIBE DE BOGOTÁ DISTRITO CAPITAL.</t>
  </si>
  <si>
    <t>CONSTRUCCIÓN DE PARQUES RECREO - DEPORTIVOS EN URBANIZACIONES DONDE SE DESARROLLA EL PROGRAMA DE 100.000 VIVIENDAS – ZONA NORTE GRUPO 8</t>
  </si>
  <si>
    <t>FINDETER</t>
  </si>
  <si>
    <t>IDRD</t>
  </si>
  <si>
    <t>UEL-IDRD</t>
  </si>
  <si>
    <t>Participacion %</t>
  </si>
  <si>
    <t>CONSORCIO</t>
  </si>
  <si>
    <t>MAXIMO 5 CONTRATOS</t>
  </si>
  <si>
    <t>No. Contrato</t>
  </si>
  <si>
    <t>021-2015</t>
  </si>
  <si>
    <t>3441 - 2018</t>
  </si>
  <si>
    <t>UEL-IDRD N° 219-2008</t>
  </si>
  <si>
    <t>020-2015</t>
  </si>
  <si>
    <t>Metros Cuadrados 5.474,02</t>
  </si>
  <si>
    <t xml:space="preserve">JONATHAN ALFREDO GOMEZ ORTIZ </t>
  </si>
  <si>
    <t>CONSTRUCTORA COINAR SAS (10%)</t>
  </si>
  <si>
    <t>JAIME CEPEDA FONSECA (45%)</t>
  </si>
  <si>
    <t>JONATHAN ALFREDO GOMEZ ORTIZ (45%)</t>
  </si>
  <si>
    <t>GUSTAVO PALACIOS RUBIANO (40%) Y PROYECTOS DE INGENIERÍA PBS SAS (60%)</t>
  </si>
  <si>
    <t>CONSTRUCCION DE UNA PLAZOLETA PARA REALIZAR ACTIVIDADES LUDICAS DEPORTIVAS Y CULTURALES EN EL BARRIO LA CANDELARIA MUNICIPIO DE OROCUE DEPARTAMENTO DE CASANARE</t>
  </si>
  <si>
    <t>MUNICIPIO DE OROCUE</t>
  </si>
  <si>
    <t>221039-2007</t>
  </si>
  <si>
    <t>ADECUACION Y CONSTRUCCION DEL PARQUE PRINCIPAL ETAPA I1 DEL MUNICIPIO DE SUSA CUNDINAMARCA</t>
  </si>
  <si>
    <t>MUNICIPIO DE SUSA</t>
  </si>
  <si>
    <t>LP-001-2021 A</t>
  </si>
  <si>
    <t>UNION TEMPORAL</t>
  </si>
  <si>
    <t xml:space="preserve">EL PROPONENTE NO CUMPLE CON EL NUMERAL 3.5.1. CONSIDERACIONES PARA LA VALIDEZ DE LA EXPERIENCIA REQUERIDA, LITERAL D </t>
  </si>
  <si>
    <t>RECHAZADO</t>
  </si>
  <si>
    <t>EL PROPONENTE NO CUMPLE CON EL NUMERAL 3.5.1. CONSIDERACIONES PARA LA VALIDEZ DE LA EXPERIENCIA REQUERIDA, LITERAL D</t>
  </si>
  <si>
    <t>WILLIAM CARDONA OLMOS (50%)</t>
  </si>
  <si>
    <t>CDC INGENIERIA Y ARQUITECTURA SAS (50%)</t>
  </si>
  <si>
    <t>JULIANA VALENTINA GARCIA GONGORA</t>
  </si>
  <si>
    <t>WILLIAM CARDONA OLMOS (50%) Y CDC INGENIERIA Y ARQUITECTURA SAS (50%)</t>
  </si>
  <si>
    <t>Ejecucion de estudios, diseños y construccion  y puesta en funcionamiento  de un Parque Recreodeportivo ubicado en la Urbanizacion Nuevo Amanecer en el  Municipio de Aguachica Cesar y un Parque Recreodeportivo ubicado en la Urbanizacion Buenavista II en el Municipio de Villa del Rosario Departamento de Norte de Santander</t>
  </si>
  <si>
    <t>Estudios Tecnicos, Diseños y Construccion del Bulevar de la Universidad del Tolima</t>
  </si>
  <si>
    <t>Findeter</t>
  </si>
  <si>
    <t>Universidad del Tolima</t>
  </si>
  <si>
    <t>PAF-EUC-O-023-2019</t>
  </si>
  <si>
    <t>617-2021</t>
  </si>
  <si>
    <t>* EL OBJETO DEL CONTRATO NO CUMPLE CON LA EXPERIENCIA GENERAL REQERIDA.
*EN LOS DOCUMENTOS APORTADOS PARA CERTIFICAR EL CONTRATO NO SE ESPECIFICA EL VALOR Y TIPO DE INTERVENCIONES HECHAS A LOS PARQUES: PARQUE LINEAL PARALELO AL DUCUARA Y PARQUE DUCUARA.</t>
  </si>
  <si>
    <t>CONSTRUCTORA VALHER S.A.S. (90%)</t>
  </si>
  <si>
    <t>MAGDA HEYNNER UMAÑA TORRES (10%)</t>
  </si>
  <si>
    <t>WILLIAMS HENRY GUEVARA TORRES</t>
  </si>
  <si>
    <t>SE CORRIGE VALOR CONFORME LO INDICADO EN EL RUP</t>
  </si>
  <si>
    <t>CONTRATAR MEDIANTE EL SISTEMA DE PRECIOS UNITARIOS Y A MONTO AGOTABLE EL MANTENIMIENTO, MEJORAMIENTO, ADECUACIÓN, REPARACIÓN Y RECUPERACIÓN DE LA INFRAESTRUCTURA DE LOS PARQUES DE LA RED DE PROXIMIDAD QUE INTEGRAN EL SISTEMA DISTRITAL DE PARQUES.</t>
  </si>
  <si>
    <t>CONTRATAR LA EJECUCION DE OBRAS DE LAS INTERVENCIONES DE MEJORAMIENTOS EN LAS AREAS PRIORZADAS EN LASECRETARIA EN EL MARCO DEL PLAN DE DESARROLLO DISTRITAL 2016-2020 "BOGOTA MEJOR PARA TODOS".</t>
  </si>
  <si>
    <t>CONSTRUCTORA VALHER S.A.S. (90%) Y MAGDA HEYNNER UMAÑA TORRES (10%)</t>
  </si>
  <si>
    <t>SECRETARIA DISTRITAL DEL HABITAT</t>
  </si>
  <si>
    <t>567 DE 2017</t>
  </si>
  <si>
    <t>2661 DE 2022</t>
  </si>
  <si>
    <t>EL OBJETO DEL CONTRATO NO CUMPLE CON LA EXPERIENCIA GENERAL EXIGIDA</t>
  </si>
  <si>
    <t>LOS CONTRATOS APORTADOS PARA ACREDITAR EXPERIENCIA NO CUMPLEN CON LA EXPERIENCIA GENERAL EXIGIDA</t>
  </si>
  <si>
    <t>ORGANIZACION LUIS FERNANDO ROMERO SANDOVAL INGENIEROS SAS (50%)</t>
  </si>
  <si>
    <t>CONSTRUCCIONES PROCOLOMBIA SAS (50%)</t>
  </si>
  <si>
    <t>JUAN PABLO LEMUS ACEVEDO</t>
  </si>
  <si>
    <t>“REALIZAR LAS OBRAS DE CONSTRUCCIÓN DE PARQUES DE
ESCALA LOCAL EN ALGUNOS BARRIOS DEL MUNICIPIO DE
VILLAVICENCIO, DEPARTAMENTO DEL META".</t>
  </si>
  <si>
    <t>CONSTRUCCION DEL PARQUE RECREACIONAL EL CARMEN UBICADO EN EL SECTOR DE PUERTO-NUEVO CALLE 19 KRA 1A-CIENAGA MAGDALENA</t>
  </si>
  <si>
    <t>EMPRESA DE DESARROLLO URBANO DE VILLAVICENCIO "EDUV LTDA"</t>
  </si>
  <si>
    <t>MUNICIPIO DE CIENAGA DEPARMENTO DEL MAGDALENA</t>
  </si>
  <si>
    <t>011 2002</t>
  </si>
  <si>
    <t xml:space="preserve">INDIVIDUAL </t>
  </si>
  <si>
    <t>ORGANIZACION LUIS FERNANDO ROMERO SANDOVAL INGENIEROS SAS (50%) Y CONSTRUCCIONES PROCOLOMBIA SAS (50%)</t>
  </si>
  <si>
    <t xml:space="preserve">CUMPLE </t>
  </si>
  <si>
    <t>GRUPO MABRIL SAS (90%)</t>
  </si>
  <si>
    <t>EDILBERTO MATEUS ALVAREZ (10%)</t>
  </si>
  <si>
    <t>EDILBERTO MATEUS ALVAREZ</t>
  </si>
  <si>
    <t>CONSTRUCCIÓN PARQUES SUBA</t>
  </si>
  <si>
    <t xml:space="preserve">“CONTRATAR A PRECIOS UNITARIOS FIJOS, A MONTO AGOTABLE, LA CONSTRUCCIÓN, MEJORAMIENTO, MANTENIMIENTO Y/O DOTACIÓN DE LOS PARQUE CATALOGADOS COMO VECINALES Y DE BOLSILLO, DE LA LOCALIDAD DE RAFAEL URIBE URIBE EN BOGOTÁ D.C”. </t>
  </si>
  <si>
    <t>FONDO DE DESARROLLO LOCAL DE RAFEL URIBE URIBE</t>
  </si>
  <si>
    <t>240 2008</t>
  </si>
  <si>
    <t>321 DE 2022</t>
  </si>
  <si>
    <t xml:space="preserve">CUMPLE  </t>
  </si>
  <si>
    <t xml:space="preserve">CONSORCIO MAB RUU PARQUES </t>
  </si>
  <si>
    <t>PRONACON SAS (50%)</t>
  </si>
  <si>
    <t>PROYECTOS CIVILES DE INFRAESTRUCTURA SAS (50%)</t>
  </si>
  <si>
    <t>CONSORCIO SAN VICENTE V</t>
  </si>
  <si>
    <t>Edgar Chamorro Delgado</t>
  </si>
  <si>
    <t>REALIZAR LAS OBRAS DE CONSTRUCCIÓN Y ADECUACIÓN DEL PARQUE ZONAL SIERRA MORENA, LOCALIDAD DE CIUDAD BOLÍVAR</t>
  </si>
  <si>
    <t>EJECUTAR A PRECIOS UNITARIOS FIJOS, LA CONSTRUCCIÓN DEL PARQUE VECINAL BARRIO PRADERA NORTE (ANTES SALAZAR GÓMEZ), EN LA LOCALIDAD DE PUENTE ARANDA, CÓDIGO IDRD 16-053, DE CONFORMIDAD CON LOS ESTUDIOS Y DISEÑOS, ANEXOS TECNICOS, PLIEGOS DE CONDICIONES Y DEMÁS DOCUMENTOS QUE HACEN PARTE INTEGRAL DEL PROCESO Y DEL CONTRATO.”</t>
  </si>
  <si>
    <t>FONDO DE DESARROLLO LOCAL DE PUENTE ARANDA</t>
  </si>
  <si>
    <t>321 de 2020</t>
  </si>
  <si>
    <t>3841 de 2018</t>
  </si>
  <si>
    <t>Participación de UT/CONSORCIO</t>
  </si>
  <si>
    <t xml:space="preserve">CONSORCIO </t>
  </si>
  <si>
    <t>DISTRIBUCIONES PBB S.A.S (10%)</t>
  </si>
  <si>
    <t>LYD PROYECTOS S.A.S (90%)</t>
  </si>
  <si>
    <t>JORGE ANDRES PULIDO OSPINA</t>
  </si>
  <si>
    <t xml:space="preserve">LYD PROYECTOS S.A.S (90%) </t>
  </si>
  <si>
    <t>SUMINISTRO Y MANO DE OBRA A TODO COSTO PARA LA CONSTRUCCIÓN, MANTENIMIENTOS Y RECUPERACIÓN DEL PARQUE LA MARGARITA</t>
  </si>
  <si>
    <t>LA CONSTRUCCIÓN A TODO COSTO DE LOS DE PARQUES DE LA UNIDAD DE GESTION 4 Y UNIDAD DE GESTION 6 DE LA CARGA LOCAL DEL PROYECTO URBANISMO LA FELICIDAD</t>
  </si>
  <si>
    <t>CONSTRUCTORA COLPATRIA S.A.S</t>
  </si>
  <si>
    <t>INDIVIDUAL</t>
  </si>
  <si>
    <t>NESTOR RAUL GALINDO ROJAS</t>
  </si>
  <si>
    <t>PARKVIAL SAS (90%)</t>
  </si>
  <si>
    <t>CHM INGENIERIA SAS (10%)</t>
  </si>
  <si>
    <t>OBRAS DE CONSTRUCCION DE LOS PARQUES VECINALES EN DIFERENTES LOCALIDADES DE BOGOTÁ D.C.</t>
  </si>
  <si>
    <t>108-2009</t>
  </si>
  <si>
    <t>CPI GROUP PROJECT AND INVESTMENT COOPERATIVE (90%)</t>
  </si>
  <si>
    <t>CONSTRUCCIONES DIM SAS (10%)</t>
  </si>
  <si>
    <t>CARLOS BORDA GUZMÁN</t>
  </si>
  <si>
    <t>REALIZAR POR EL SISTEMA DE PRECIOS UNITARIOS FIJOS SIN FORMULA DE AJUSTE LA CONSTRUCCION DE LA PRIMERA ETAPA DEL PARQUE ZONAL LA VICTORIA COD:04 - 122</t>
  </si>
  <si>
    <t>2272 DE 2014</t>
  </si>
  <si>
    <t>OSCAR HERNANDO GUERRERO PIÑEROS</t>
  </si>
  <si>
    <t>“CONTRATAR MEDIANTE EL SISTEMA DE PRECIOS UNITARIOS FIJOS, EL MANTENIMIENTO, ADECUACIÓN Y RECUPERACIÓN DE LA INFRAESTRUCTURA FÍSICA, ASÍ COMO EL SUMINISTRO E INSTALACIÓN DEL MOBILIARIO DE LOS PARQUES VECINALES Y DE BOLSILLO QUE HACEN PARTE DEL SISTEMA DISTRITAL DE PARQUES</t>
  </si>
  <si>
    <t>“CONTRATAR MEDIANTE EL SISTEMA DE PRECIOS UNITARIOS FIJOS, EL MANTENIMIENTO, ADECUACIÓN Y RECUPERACIÓN DE LA INFRAESTRUCTURA FÍSICA, ASÍ COMO EL SUMINISTRO E INSTALACIÓN DEL MOBILIARIO DE LOS PARQUES VECINALES Y DE BOLSILLO QUE HACEN PARTE DEL SISTEMA DISTRITAL DE PARQUES.” GRUPO 3</t>
  </si>
  <si>
    <t>Contratar a precios unitarios fijos, mantenimiento, adecuación y recuperación, así como el suministro, desmonte e instalación de las piezas, y/o partes del mobiliario urbano, módulos de juegos infantiles y estructuras deportivas de los parques de escala regional, metropolitana y zonales del sistema distrital de parques.</t>
  </si>
  <si>
    <t>ALCALDIA DE FONTIBON</t>
  </si>
  <si>
    <t>3471 DE 2018</t>
  </si>
  <si>
    <t>3473 DE 2018</t>
  </si>
  <si>
    <t>3364 DE 2019</t>
  </si>
  <si>
    <t>176-2017</t>
  </si>
  <si>
    <t>UT</t>
  </si>
  <si>
    <t>EL CONTRATO APORTADO PARA ACREDITAR EXPERIENCIA NO CUMPLE CON LA EXPERIENCIA GENERAL EXIGIDA</t>
  </si>
  <si>
    <t>MANTENIMIENTO DE LA INSFRAESTRUCTURA FISICA, ASI COMO SUMINISTRO E INSTALACION DE MOBILIARIO URBANO DE LOS PARQUES VECINALES Y DE BOLSILLO DE LA LOCALIDAD DE FONTIBON DE ACUERDO CON LAS ESPECIFICACIONES TECNICAS REQUERIDAS</t>
  </si>
  <si>
    <t>2932-2022</t>
  </si>
  <si>
    <t>CONTRATAR MEDIANTE EL SISTEMA DE PRECIOS UNITARIOS Y A MONTO AGOTABLE, EL MANTENIMIENTO Y ADECUACIÓN DE LOS ESCENARIOS ADMINISTRADOS POR EL IDRD</t>
  </si>
  <si>
    <t>MOVIMIENTO DE TIERRA Y OBRA CIVIL DEL PARQUE DE LA CESIÓN 1 DEL PROYECTO CENTRO INTERNACIONAL DEL CARIBE</t>
  </si>
  <si>
    <t>RECUPERACIÓN Y/O REHABILITACIÓN DEL ESPACIO PÚBLICO PARA MEJORAR LA MOVILIDAD PEATONAL Y VIAL EN EL MUNICIPIO DE SAN JOSE DE CUCUTA. LOTE 1</t>
  </si>
  <si>
    <t>ALCALDIA SAN JOSE DE
CUCUTA</t>
  </si>
  <si>
    <t>A GRUPO ARGOS SA</t>
  </si>
  <si>
    <t>NI-1000-1406-01- 20</t>
  </si>
  <si>
    <t>Montenegro Siefken Rene Arturo</t>
  </si>
  <si>
    <t>GRUPO IPROGEX ZOMAC S.A.S (10%)</t>
  </si>
  <si>
    <t>INGECOL HS Y CIA S EN C (90%)</t>
  </si>
  <si>
    <t>ALEXANDER MERCHAN CHARRY</t>
  </si>
  <si>
    <t>CONSTRUCCION FASE 1 - PARQUE BIBLIOTECA "MIRADOR DEL SUR" COMUNA 6 - MUNICIPIO DE NEIVA HUILA</t>
  </si>
  <si>
    <t>COP 1517 2021</t>
  </si>
  <si>
    <t>MUNICIPIO DE NEIVA</t>
  </si>
  <si>
    <t>GLORIA ELVIRA CEDIEL ECHEVERRY (50%)</t>
  </si>
  <si>
    <t>SINCOMAQ SAS (50%)</t>
  </si>
  <si>
    <t>DANIEL CHARRY CEDIEL</t>
  </si>
  <si>
    <t>Diseño y obras parque Timiza Localidad de Kennedy</t>
  </si>
  <si>
    <t>Construcción parque principal del corregimiento de Puente Sogamoso, zona rural del Municipio de Puerto Wilches Santander</t>
  </si>
  <si>
    <t>Alcaldía Municipal de Puerto Wilches</t>
  </si>
  <si>
    <t>3639 de 2019</t>
  </si>
  <si>
    <t>113 de Marzo de 2023</t>
  </si>
  <si>
    <t>M&amp;M INGENIEROS ASOCIADOS S.A.S (90%)</t>
  </si>
  <si>
    <t>DOBLE CRUZ INGENIERIA Y ARQUITECTURA (10%)</t>
  </si>
  <si>
    <t xml:space="preserve"> JUAN SEBASTIAN CRUZ RODRIGUEZ</t>
  </si>
  <si>
    <t>Contratar por el sistema de precios unitarios fijos, sin formula de ajuste, la recuperacion y mantenimiento de las superficies por el IDRD y el DADEP y que componen el Sietema Distrital de Parques para el grupo 1</t>
  </si>
  <si>
    <t>CONTRATO DE OBRA PUBLICA No 185 DE 2008</t>
  </si>
  <si>
    <t xml:space="preserve">EL DOCUMENTO APORTADO PARA CERTIFICAR LA EXPERIENCIA GENERAL NO INCLUYE EL OBJETO CONTRACTUAL, POR LO QUE NO ES POSIBLE IDENTIFCAR LA EXPERIENCIA GENERAL REQUERIDA </t>
  </si>
  <si>
    <t>GOBERNACION DEL CESAR</t>
  </si>
  <si>
    <t>GYMCOL S.A.S (10%)</t>
  </si>
  <si>
    <t>TCONSTRUYE  INGENIERIA SAS (90%)</t>
  </si>
  <si>
    <t>NELSON RAFAEL PABA SOLANO</t>
  </si>
  <si>
    <t>105/ 2004</t>
  </si>
  <si>
    <t>ADECUACIÓN DEL PARQUE PRINCIPAL Y CALLE 3 DEL CORREGIMIENTO DE MANDINGUILLA EN EL MUNICIPIO DE CHIMICHAGUA</t>
  </si>
  <si>
    <t>416 /2016</t>
  </si>
  <si>
    <t xml:space="preserve">CONSTRUCCIÓN PARQUE LINEAL RECREATIVO BARRIOS
LA CEIBA Y ALTAGRACIA DEL MUNICIPIO DE VALLEDUPAR </t>
  </si>
  <si>
    <t>ANDINA JUEGOS Y PARQUES SAS (50%)</t>
  </si>
  <si>
    <t>JESVAR MULTIPROYECYOS SAS (50%)</t>
  </si>
  <si>
    <t>LUIS FERNANDO PEREZ RODRIGUEZ</t>
  </si>
  <si>
    <t>NO APORTA</t>
  </si>
  <si>
    <t>EL PROPONENTE NO APORTA FORMATO No. 3 - EXPERIENCA, TAMPOCO APORTA DOCUMENTOS PARA ACREDITAR EXPERIENCIA REQUERIDA</t>
  </si>
  <si>
    <t>INFRAESTRUCTURA Y CONSULTORÍA S.A.S (10%)</t>
  </si>
  <si>
    <t>CONCEPTOS DE INGENIERÍA S.A.S (90%)</t>
  </si>
  <si>
    <t>JOSE ALBERTO HERAZO MOLINA</t>
  </si>
  <si>
    <t>Adecuacion y mejoramiento de escenarios deportivos en los corregimientos el rincon, las pitillas, nuevas florez, tocaimo y el barrio 21 de enero del municipio de san diego, departamento del cesar.</t>
  </si>
  <si>
    <t>2019-02-0989</t>
  </si>
  <si>
    <t>Gobernacion del Cesar</t>
  </si>
  <si>
    <t>EQUIPOS Y CONSTRUCCIONES VAREGO SAS (50%)</t>
  </si>
  <si>
    <t>VAREGO SAS (50%)</t>
  </si>
  <si>
    <t>OLGA LUCÍA GÓMEZ</t>
  </si>
  <si>
    <t>Diseños, ajustes a los diseños, estudios técnicos, construcción, adecuación y mejoramiento de parques de las Diferentes localidades del distrito Capital</t>
  </si>
  <si>
    <t>FUNDACIÓN TIEMPO DE JUEGO TJ</t>
  </si>
  <si>
    <t>UEL-IDRD-003 de 2004</t>
  </si>
  <si>
    <t xml:space="preserve">CONTRATO ENTRE FUNDACIÓN TIEMPO DE JUEGO Y VAREGO SAS </t>
  </si>
  <si>
    <t>Adecuacion y mejoramiento de las instalaciones de area administrativa y camerinos del parque Tibanica en el municipio de Soacha.</t>
  </si>
  <si>
    <t>RENOSTER S.A.S (25%)</t>
  </si>
  <si>
    <t>INNOVACIÓN E INFRAESRUCTURA S.A.S – INNFRA S.A.S (75%)</t>
  </si>
  <si>
    <t>ALEXANDER PEREZ PERNETT</t>
  </si>
  <si>
    <t>REALIZAR POR EL SISTEMA DE PRECIO GLOBAL FIJO LOS ESTUDIOS Y DISEÑOS TÉCNICOS Y POR EL SISTEMA DE PRECIOS UNITARIOS FIJOS LAS OBRAS PARA CANCHAS SINTÉTICAS EN DIFERENTES PARQUES DE BOGOTÁ D.C. -GRUPO 1 - PARQUE ZONAL VILLA LUZ Y PARQUE ZONAL CORDOBA</t>
  </si>
  <si>
    <t>CONSTRUCCIÒN DEL PASEO CARABOBO ENTRE CALLES 53 AVENIDA DE GEIFF Y CALLE 44 SAN JUAN</t>
  </si>
  <si>
    <t>REALIZAR LOS ESTUDIOS, DISEÑOS E INTERVENCIONES REQUERIDAS PARA CUMPLIR EL OBJETO DEL CONVENIO INTERADMINISTRATIVO SDA-CD-20181442 DEL SENDERO DEL FILO JUAN REY AL INTERIOR DEL PARQUE ECOLÓGICO DISTRITAL DE MONTAÑA ENTRENUBES (PEDEN).</t>
  </si>
  <si>
    <t>“REALIZAR LOS ESTUDIOS, DISEÑOS Y OBRAS DE INTERVENCIÓN URBANA PARA LA RECUPERACIÓN DEL ESPACIO PÚBLICO PARA EL CUIDADO EN LOS TERRITORIOS PRIORIZADOS POR LA SECRETARÍA DISTRITAL DEL HÁBITAT”</t>
  </si>
  <si>
    <t>MUNICIPIO DE MEDELLIN</t>
  </si>
  <si>
    <t>AGUAS BOGOTÁ SA ESP</t>
  </si>
  <si>
    <t>SECRETARIA DISTRITAL DE HABITAT</t>
  </si>
  <si>
    <t>4083 de 2016</t>
  </si>
  <si>
    <t>5100002350 DE2005</t>
  </si>
  <si>
    <t>PRESTACIÓN DE SERVICIOS No. 76</t>
  </si>
  <si>
    <t>1176-2022</t>
  </si>
  <si>
    <t>ISAIAS VARGAS GONZALEZ (90%)</t>
  </si>
  <si>
    <t>CAP QUALITY PROJECT S.A.S (10%)</t>
  </si>
  <si>
    <t xml:space="preserve"> CARLOS ALBERTO PALTA MUÑOZ</t>
  </si>
  <si>
    <t>CONSTRUCCION ADECUACION Y MEJORAMIENTO DE LA PLANTA FISICA DEL PARQUE RECREACIONAL LA MAGDALENA - MUNICIPIO DEL AGRADO - HUILA</t>
  </si>
  <si>
    <t>CONSTRUCCION MALECON Y OBRAS DE CONTROL DE CAUCE SOBRE LA QUEBRADA CHIMBAYACO ZONA URBANA MUNICIPIO DE EL AGRADO DEPARTAMENTO DEL HUILA</t>
  </si>
  <si>
    <t>CONSTRUCCIÓN PARQUE RONDA SAN PEDRO EN EL MUNICIPIO DE EL AGRADO DEPARTAMENTO DEL HUILA - ETAPA II</t>
  </si>
  <si>
    <t>CONTRATAR A PRECIOS UNITARIOS FIJOS SIN FÓRMULA DE REAJUSTE Y A MONTO AGOTABLE LAS OBRAS NECESARIAS PARA LA CONSTRUCCIÓN DEL PARQUE VECINAL IDENTIFICADO CON CÓDIGO IDRD 06-054 UBICADO EN EL PARQUE URBANIZACIÓN LAGUNETA DIAGONAL 45 SUR Y DIAGONAL 47 SUR Y ENTRE CARRERA 55 Y CARRERA 56 DE LA LOCALIDAD DE TUNJUELITO</t>
  </si>
  <si>
    <t>MUNICIPIO DE EL AGRADO - HUILA</t>
  </si>
  <si>
    <t>FONDO DE DESARROLLO LOCAL DE TUNJUELITO</t>
  </si>
  <si>
    <t>003 DE 2014</t>
  </si>
  <si>
    <t>001-2015</t>
  </si>
  <si>
    <t>192 DE 2018</t>
  </si>
  <si>
    <t>255 DE 2022</t>
  </si>
  <si>
    <t>CONSORICIO</t>
  </si>
  <si>
    <t>REALIZAR POR EL SISTEMA DE PRECIOS UNITARIOS FIJOS, SIN FORMULA DE REAJUSTE LAS OBRAS DE CONSTRUCCION DEL PARQUES VECINAL URBANIZACION MIRAVALLE I, II Y III ETAPA, EL CORTIJO, SAN JUAN BAUTISTA Y SAN LUIS DE LA LOCALIDAD DE USME</t>
  </si>
  <si>
    <t>“REALIZAR POR EL SISTEMA DE PRECIOS UNITARIOS FIJOS, SIN FORMULA DE REAJUSTE LA OBRA DE CONSTRUCCIÓN DE LA ETAPA II Y III DEL PARQUE VECINAL URBANIZACIÓN MIRAVALLE I, II Y III ETAPA, EL CORTIJO, SAN JUAN BAUTISTA Y SAN LUIS CÓD. 05-042 DE LA LOCALIDAD DE USME EN BOGOTÁ D.C.”.</t>
  </si>
  <si>
    <t>CONSORCIO PARQUES RUU E&amp;E 2024</t>
  </si>
  <si>
    <t xml:space="preserve"> IVAN ALONSO PARDO AVILA</t>
  </si>
  <si>
    <t>ESTUDIOS E INGENIERIA SAS  (50%)</t>
  </si>
  <si>
    <t>EDC INGENIERIA SAS (50%)</t>
  </si>
  <si>
    <t>ESTUDIOS E INGENIERIA SAS  (50%) Y EDC INGENIERIA SAS (50%)</t>
  </si>
  <si>
    <t>FONDO DE DESARROLLO LOCAL DE USME</t>
  </si>
  <si>
    <t>296-FDLU-2018</t>
  </si>
  <si>
    <t>265-FDLU-2019</t>
  </si>
  <si>
    <t>ICOD CONSTRUCCIONES Y PROYECTOS SAS (95%)</t>
  </si>
  <si>
    <t>CONSTRUCCION E INGENIERIA GLOBAL S.A.S  BYGGER S.A.S (5%)</t>
  </si>
  <si>
    <t>CONSTRUCCION DE LA FASE I DEL PARQUE DE LA FAMILIA DEL MUNICIPIO DE FUNZA, CUNDINAMARCA</t>
  </si>
  <si>
    <t>REALIZAR LA CONSTRUCCION DE LOS PARQUES VECINALES Y DE BOLSILLO POR EL SISTEMA DE PRECIOS UNITARIOS FIJOS SIN FORMULA DE REAJUSTE A MONTO AGOTABLE EN LA LOCALIDAD DE CIUDAD BOLIVAR</t>
  </si>
  <si>
    <t>ALCALDIA DE FUNZA</t>
  </si>
  <si>
    <t>ALCALDIA LOCAL DE CIUDAD BOLIVAR</t>
  </si>
  <si>
    <t>CO1,PCCNTR,4663972 de 2023</t>
  </si>
  <si>
    <t>300 DE 2018</t>
  </si>
  <si>
    <t>SOSCAR JULIAN MORENO CARRAZCO</t>
  </si>
  <si>
    <t>SOLINGTEC S.A.S (10%)</t>
  </si>
  <si>
    <t>ALFREDO ORTEGÓN  PULIDO (90%)</t>
  </si>
  <si>
    <t>JOSÉ NICOLÁS ORTEGÓN SÁNCHEZ</t>
  </si>
  <si>
    <t>REALIZAR POR EL SISTEMA DE PRECIOS UNITARIOS, SIN FÓRMULA DE AJUSTE, LA RECUPERACIÓN MANTENIMIENTO DE SUPERFICIES, PISOS DUROS DE LOS PARQUES VECINALES Y DE BOLSILLO DEBIDAMENTE CERTIFICADOS Y GEOREFERENCIADOS POR EL IDRD Y EL DADEP Y QUE COMPONEN EL SISTEMA DISTRITAL DE PARQUES</t>
  </si>
  <si>
    <t>RENOVACIÓN VIAL, ACCESIBILIDAD Y MEJORAMIENTO DEL CENTRO DE CHIQUINQUIRÁ, DEPARTAMENTO DE BOYACÁ</t>
  </si>
  <si>
    <t>GOBERNACIÓN DE BOYACÁ</t>
  </si>
  <si>
    <t>501 DE 2005</t>
  </si>
  <si>
    <t xml:space="preserve">142 DE 2006 </t>
  </si>
  <si>
    <t>CONSTRUCCION PARQUE CRISTO REY EN EL MUNICIPIO DE SAN JOSE DE CUCUTA, NORTE DE SANTANDER- NORTE DE SANTANDER Y OBRAS DE MOBILIARIO URBANO.</t>
  </si>
  <si>
    <t>CONSTRUCCION ADECUACION MANTENIMIENTO MEJORAMIENTO Y EMBELLECIMIENTO DE PARQUES PLAZAS PLAZOLETAS Y DEMAS BIENEN DE USO PUBLICO EN EL MUNICIPIO DE SAN JOSE DE CUCUTA, NORTE DE SANTANDER</t>
  </si>
  <si>
    <t xml:space="preserve">MANUEL GUILLERMO GIL QUINTERO </t>
  </si>
  <si>
    <t>MUNICIPIO DE SAN JOSE DE CUCUTA, NORTE DE SANTANDER</t>
  </si>
  <si>
    <t>1801 DE 2018</t>
  </si>
  <si>
    <t>1573 DE 2018</t>
  </si>
  <si>
    <t>CUMPE</t>
  </si>
  <si>
    <t>EN LAS CERTIIFCACIONES APORTADAS NO SE IDENTIFICA LO REQUERIDO EN LA EXPERIENCIA ESPECIFICA</t>
  </si>
  <si>
    <t>EN LA CERTIIFCACION  NO SE IDENTIFICA LO REQUERIDO EN LA EXPERIENCIA ESPECIFICA</t>
  </si>
  <si>
    <t>PEDRO JOSÉ CORREDOR BECERRA (30%)</t>
  </si>
  <si>
    <t>INCORDIS S.A.S (79%)</t>
  </si>
  <si>
    <t>Jairo Eduardo Corredor Becerra</t>
  </si>
  <si>
    <t>CONTRATAR “LA EJECUCIÓN DE ESTUDIOS, DISEÑOS, CONSTRUCCIÓN Y PUESTA EN FUNCIONAMIENTO DE UN SACÚDETE RECREO DEPORTIVO UBICADO EN LA URBANIZACIÓN EL POPORO EN EL MUNICIPIO DE MONTENEGRO Y UN SACÚDETE RECREO DEPORTIVO EN LA URBANIZACIÓN PORTAL DE BALCONES ETAPA 2 EN EL MUNICIPIO DE CALARCA DEPARTAMENTO DEL QUINDIO”.</t>
  </si>
  <si>
    <t>EJECUCIÓN DE ESTUDIOS, DISEÑOS, CONSTRUCCIÓN Y PUESTA EN FUNCIONAMIENTO DE UN SACÚDETE RECREO DEPORTIVO INTEGRAL UBICADO EN LA URBANIZACIÓN ALDEA CAMPESTRE ETAPA VII EN EL MUNICIPIO CANDELARIA Y UN SACÚDETE RECREO DEPORTIVO EN LA URBANIZACIÓN CHAPINERO SUR EN EL MUNICIPIO DE PALMIRA DEPARTAMENTO DE VALLE
DEL CAUCA</t>
  </si>
  <si>
    <t>PAF-EUC-O025-2022</t>
  </si>
  <si>
    <t>PAF-EUC-O022-2022</t>
  </si>
  <si>
    <t>CONSTRUCCIONES HVG GROUP SAS (10%)</t>
  </si>
  <si>
    <t>NILDO PEDRAZA PEDRAZA (90%)</t>
  </si>
  <si>
    <t>NILDO PEDRAZA PEDRAZA</t>
  </si>
  <si>
    <t>REALIZAR POR EL SISTEMA DE PRECIOS UNITARIOS FIJOS LAS OBRAS Y ACTIVIDADES COMPLEMENTARIAS NECESARIAS PARA EJECUTAR EL PLAN DE RESTAURACIÓN Y RECUPERACIÓN (PRR) Y LA CONSTRUCCION DEL PARQUE BUENAVISTA EL PORVENIR, CÓDIGO IDRD 19-347 FASE II</t>
  </si>
  <si>
    <t>2728 / 2022</t>
  </si>
  <si>
    <t>INCITECO SAS (90%)</t>
  </si>
  <si>
    <t>INGENIEROS PROYECTAR SAS (10%)</t>
  </si>
  <si>
    <t>IVÁN CAMILO LÓPEZ GÓMEZ</t>
  </si>
  <si>
    <t>REALIZAR POR EL SISTEMA DE PRECIOS UNITARIOS FIJOS LAS OBRAS DE CONSTRUCCIÓN DE LA PRIMERA ETAPA DEL PARQUE ZONAL LAS MARGARITAS – GILMA JIMÉNEZ PZ 82, CON CARGO AL PROYECTO 1082 CONSTRUCCIÓN Y ADECUACIÓN DE PARQUES Y EQUIPAMIENTOSPARA TODOS</t>
  </si>
  <si>
    <t>CONSTRUCCIÓN DE LAS OBRAS REQUERIDAS PARA LA CONSOLIDACIÓN DEL PARQUE LINEAL RÍO DE ORO — BAVARIA 2, UBICADO EN EL ÁREA URBANA DEL MUNICIPIO DE BUCARAMANGA, EN EL BARRIO VILLAS DE SAN IGNACIO DE LA COMUNA 1</t>
  </si>
  <si>
    <t>REALIZAR LAS CONSTRUCCIONES DE LAS OBRAS INCONCLUSAS DEL PARQUE METROPOLITANO CIUDADELA PORVENIR ETAPA 1; LOCALIDAD DE BOSA EN BOGOTA D.C.</t>
  </si>
  <si>
    <t>CONTRATAR BAJO LA MODALIDAD DE PRECIOS UNITARIOS FIJOS, NO REAJUSTABLES, LA CONSTRUCCIÓN DE OBRAS EN ESPACIO PUBLICO ADYACENTES A LA QUEBRADA VAREJONES PRODUCTO DEL CONTRATO DE CONSULTORÍA 160 DE 2014 - FASE I, DE LA LOCALIDAD DE SAN CRISTÓBAL D.C.</t>
  </si>
  <si>
    <t>CONTRATAR A PRECIOS UNITARIOS, EL MANTENIMIENTO, ADECUACIÓN Y MEJORAMIENTO INTEGRAL, PREVENTIVO Y CORRECTIVO DE LOS CAMPOS DEPORTIVOS EN GRAMA NATURAL Y GRAMA SINTÉTICA Y SUS ZONAS ALEDAÑAS UBICADOS EN LOS DIFERENTES PARQUES QUE COMPONEN EL SISTEMA DISTRITAL DE PARQUES DE BOGOTÁ D.C., EN EL MARCO DELPROYECTO “SOSTENIBILIDAD Y MEJORAMIENTO DEPARQUES, ESPACIOS DE VIDA.” GRUPO 3</t>
  </si>
  <si>
    <t>AREA METROPOLITANA DE BUCARAMANGA</t>
  </si>
  <si>
    <t>FONDO DE DESARROLLO LOCAL DE SAN CRISTOBAL</t>
  </si>
  <si>
    <t>3200 DE 2017</t>
  </si>
  <si>
    <t>365 DE 2017</t>
  </si>
  <si>
    <t>3895 DE 2018</t>
  </si>
  <si>
    <t>156 DE 2015</t>
  </si>
  <si>
    <t>3390 DE 2019</t>
  </si>
  <si>
    <t>JALGAVI INGENIEROS SAS  (10%)</t>
  </si>
  <si>
    <t>JAIME ALBERTO GALAN VILLAMIZAR (90%)</t>
  </si>
  <si>
    <t>JAIME ALBERTO GALAN VILLAMIZAR</t>
  </si>
  <si>
    <t xml:space="preserve">OBRAS DE ADECUACION DE PREDIO TANQUE CABECERA ( BARRIO ALTOS DE CABECERA) DE BUCARAMANGA PARA EL SANO ESPARCIMIENTO Y BIENESTAR DE LA COMUNIDAD </t>
  </si>
  <si>
    <t>ADECUACION DEL EQUIPAMENTO URBANO DEL MUNICIPIO DE BUCARAMANGA SANTANDER - GRUPO 4</t>
  </si>
  <si>
    <t>ACUEDUCTO METROPOLITANO DE BUCARAMANGA</t>
  </si>
  <si>
    <t xml:space="preserve">MUNICIPIO DE BUCARAMANGA </t>
  </si>
  <si>
    <t>02 DE 2019</t>
  </si>
  <si>
    <t>27 DE 2022</t>
  </si>
  <si>
    <t xml:space="preserve">DISEÑO Y CONSTRUCCIÓN DE ANDENES, ALAMEDAS Y CICLO RUTAS PARA LA CRA. 6A. COSTADO ORIENTAL, LA AVENIDA CAVELIER COSTADO NORTE Y CICLO RUTA CENTRAL, ALAMEDA PABLO HERRERA Y ESCUELA POMPILIO MARTÍNEZ COSTADO NORTE POR LA DIAGONAL SEGUNDA, EN EL MUNICIPIO DE CAJICÁ/CUNDINAMARCA </t>
  </si>
  <si>
    <t xml:space="preserve">MIREYA CORREA IZQUIERDO </t>
  </si>
  <si>
    <t>CONSTRUCCIÓN Y ADECUACIÓN DE LOS ANDENES DE LA CARREARA 10 Y CONTINUACIÓN DE LA CALLE 1 DEL MUNICIPIO.</t>
  </si>
  <si>
    <t>CONTRATAR A PRECIOS UNITARIOS FIJOS, SIN FORMULA DE AJUSTE A MONTO AGOTABLE EL MANTENIMIENTO Y DOTACIÓN DE LOS PARQUES VECINALES Y DE BOLSILLO DE LA LOCALIDAD DE USME EN BOGOTÁ DISTRITO CAPITAL</t>
  </si>
  <si>
    <t>MUNICIPIO DE CAJICA</t>
  </si>
  <si>
    <t>MUNICIPIO DE ZIPAQUIRA</t>
  </si>
  <si>
    <t xml:space="preserve">
Alcaldía Local de Usme - FDLU</t>
  </si>
  <si>
    <t>001 de 2009</t>
  </si>
  <si>
    <t>019 de 2006</t>
  </si>
  <si>
    <t>284 DE 2017</t>
  </si>
  <si>
    <t>LUIS ORLANDO PULIDO</t>
  </si>
  <si>
    <t>CONSTRUCCIÓN DEL URBANISMO Y PAISAJISMO EN EL PARQUE DEPORTIVO DE IBAGUÉ</t>
  </si>
  <si>
    <t>REALIZAR LOS ESTUDIOS Y DISEÑOS TÉCNICOS DE INGENIERÍA Y ARQUITECTURA Y LAS OBRAS DE CONSTRUCCIÓN DEL PARQUE TIMIZA, LOCALIDAD DE KENNEDY</t>
  </si>
  <si>
    <t>IMDRI</t>
  </si>
  <si>
    <t>171-2019</t>
  </si>
  <si>
    <t>3639-2019</t>
  </si>
  <si>
    <t>MANSER INGENIERIA S.A.S (30%)</t>
  </si>
  <si>
    <t>INGENIEROS CIVILES Y ARQUITECTOS CONSTRUCTORES ICIARCO S.A.S (10%)</t>
  </si>
  <si>
    <t>ALBERTO ANIBAL SANCHEZ LEMUS (60%)</t>
  </si>
  <si>
    <t>EDGAR EDUARDO JIMENEZ HURTADO</t>
  </si>
  <si>
    <t xml:space="preserve">Realizar por el sistema de precio global fijo los estudios y diseños tecnicos y por el sistema de precios unitarios fijos la construccion de la pista de patinaje del parque metropolitano el recreo cod 07-260 en bogota d.c con cargo al proyecto 1082. construccion y adecuacion de parques y equipamiento para todos </t>
  </si>
  <si>
    <t>Construccion parque recreacional y deportivo el progreso, en el municipio de paz de Ariporo departamento de Casanare</t>
  </si>
  <si>
    <t>2799-2017</t>
  </si>
  <si>
    <t xml:space="preserve">Alcaldia mayor de Bogota </t>
  </si>
  <si>
    <t>ALCALDÍA MUNICIPAL PAZ DE ARIPORO</t>
  </si>
  <si>
    <t>172 DE 2009</t>
  </si>
  <si>
    <t xml:space="preserve">El proponente NO allegó el formato de calculo del Capacidad Residual establecido por Colombia Compra Eficiente, por lo cual no fue posible verificar por la Entidad.  Por lo anterior, para continuar con el proceso el proponente debe allegar el formato de calculo del Capacidad Residual  de conformidad con lo establecido Guía para Determinar y Verificar la Capacidad Residual del Proponente en los Procesos de Contratación de Obra Pública. Consultar el siguiente link  https://colombiacompra.gov.co/manuales-guias-y-pliegos-tipo/manuales-y-guias/aplicacion-para-establecer-la-capacidad-residual </t>
  </si>
  <si>
    <t>SE CORRIGE VALOR AL REPORTADO EN EL RUP</t>
  </si>
  <si>
    <t>El proponente NO allegó el formato de calculo del Capacidad Residual establecido por Colombia Compra Eficiente, por lo cual no fue posible verificar por la Entidad.  Por lo anterior, para continuar con el proceso el proponente debe allegar el formato de calculo del Capacidad Residual  de conformidad con lo establecido Guía para Determinar y Verificar la Capacidad Residual del Proponente en los Procesos de Contratación de Obra Pública. Consultar el siguiente link  https://colombiacompra.gov.co/manuales-guias-y-pliegos-tipo/manuales-y-guias/aplicacion-para-establecer-la-capacidad-residual   - Tampoco allega documentos soporte</t>
  </si>
  <si>
    <t>EL PROPONENTE NO CUMPLE CON EL NUMERAL 3.5.1. CONSIDERACIONES PARA LA VALIDEZ DE LA EXPERIENCIA REQUERIDA, LITERAL 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</si>
</sst>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_-;&quot;-$&quot;* #,##0_-;_-\$* \-_-;_-@_-"/>
    <numFmt numFmtId="167" formatCode="_-* #,##0.00_-;\-* #,##0.00_-;_-* \-??_-;_-@_-"/>
    <numFmt numFmtId="168" formatCode="_-* #,##0.00_-;\-* #,##0.00_-;_-* &quot;-&quot;_-;_-@_-"/>
    <numFmt numFmtId="169" formatCode="_ * #,##0.00_ ;_ * \-#,##0.00_ ;_ * &quot;-&quot;??_ ;_ @_ "/>
    <numFmt numFmtId="170" formatCode="_-&quot;$&quot;\ * #,##0.00_-;\-&quot;$&quot;\ * #,##0.00_-;_-&quot;$&quot;\ * &quot;-&quot;_-;_-@_-"/>
    <numFmt numFmtId="171" formatCode="0.00000000"/>
    <numFmt numFmtId="172" formatCode="_ &quot;$&quot;\ * #,##0_ ;_ &quot;$&quot;\ * \-#,##0_ ;_ &quot;$&quot;\ * &quot;-&quot;_ ;_ @_ "/>
    <numFmt numFmtId="173" formatCode="&quot;$&quot;\ #,##0.00;[Red]&quot;$&quot;\ \-#,##0.00"/>
    <numFmt numFmtId="174" formatCode="_-* #,##0.00\ &quot;Pts&quot;_-;\-* #,##0.00\ &quot;Pts&quot;_-;_-* &quot;-&quot;??\ &quot;Pts&quot;_-;_-@_-"/>
  </numFmts>
  <fonts count="77"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rgb="FF000000"/>
      <name val="Calibri"/>
      <family val="2"/>
      <charset val="1"/>
    </font>
    <font>
      <b/>
      <sz val="20"/>
      <color rgb="FF000000"/>
      <name val="Calibri"/>
      <family val="2"/>
      <charset val="1"/>
    </font>
    <font>
      <sz val="11"/>
      <color rgb="FF000000"/>
      <name val="Calibri"/>
      <family val="2"/>
      <charset val="1"/>
    </font>
    <font>
      <sz val="10"/>
      <name val="Arial"/>
      <family val="2"/>
    </font>
    <font>
      <b/>
      <sz val="18"/>
      <color rgb="FF000000"/>
      <name val="Calibri"/>
      <family val="2"/>
    </font>
    <font>
      <sz val="12"/>
      <color rgb="FF000000"/>
      <name val="Arial"/>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20"/>
      <color rgb="FF000000"/>
      <name val="Calibri"/>
      <family val="2"/>
    </font>
    <font>
      <b/>
      <sz val="18"/>
      <color rgb="FFFF0000"/>
      <name val="Calibri"/>
      <family val="2"/>
    </font>
    <font>
      <b/>
      <sz val="18"/>
      <color rgb="FFFF0000"/>
      <name val="Calibri"/>
      <family val="2"/>
      <charset val="1"/>
    </font>
    <font>
      <sz val="18"/>
      <color rgb="FF000000"/>
      <name val="Calibri"/>
      <family val="2"/>
      <charset val="1"/>
    </font>
    <font>
      <b/>
      <sz val="11"/>
      <color rgb="FFFFFFFF"/>
      <name val="Arial"/>
      <family val="2"/>
    </font>
    <font>
      <sz val="11"/>
      <color rgb="FF111111"/>
      <name val="Arial"/>
      <family val="2"/>
    </font>
    <font>
      <sz val="11"/>
      <color indexed="8"/>
      <name val="Calibri"/>
      <family val="2"/>
    </font>
    <font>
      <b/>
      <sz val="12"/>
      <color theme="1"/>
      <name val="Arial"/>
      <family val="2"/>
      <charset val="1"/>
    </font>
    <font>
      <sz val="12"/>
      <color rgb="FF000000"/>
      <name val="Calibri"/>
      <family val="2"/>
      <charset val="1"/>
    </font>
    <font>
      <b/>
      <sz val="12"/>
      <name val="Arial"/>
      <family val="2"/>
    </font>
    <font>
      <b/>
      <sz val="18"/>
      <color theme="1"/>
      <name val="Calibri"/>
      <family val="2"/>
    </font>
    <font>
      <b/>
      <u/>
      <sz val="18"/>
      <color rgb="FFFF0000"/>
      <name val="Calibri"/>
      <family val="2"/>
    </font>
    <font>
      <sz val="11"/>
      <color theme="1"/>
      <name val="Calibri"/>
      <family val="2"/>
    </font>
    <font>
      <sz val="11"/>
      <color theme="1"/>
      <name val="Calibri"/>
      <family val="2"/>
    </font>
    <font>
      <b/>
      <sz val="11"/>
      <color theme="1"/>
      <name val="Calibri"/>
      <family val="2"/>
      <scheme val="minor"/>
    </font>
    <font>
      <b/>
      <sz val="14"/>
      <color theme="1"/>
      <name val="Calibri"/>
      <family val="2"/>
      <scheme val="minor"/>
    </font>
    <font>
      <b/>
      <sz val="16"/>
      <color theme="1"/>
      <name val="Calibri"/>
      <family val="2"/>
      <scheme val="minor"/>
    </font>
    <font>
      <b/>
      <sz val="11"/>
      <color theme="1"/>
      <name val="Arial Narrow"/>
      <family val="2"/>
    </font>
    <font>
      <b/>
      <sz val="10"/>
      <color theme="1"/>
      <name val="Calibri"/>
      <family val="2"/>
      <scheme val="minor"/>
    </font>
    <font>
      <b/>
      <sz val="12"/>
      <color rgb="FFFF0000"/>
      <name val="Arial"/>
      <family val="2"/>
    </font>
    <font>
      <b/>
      <sz val="16"/>
      <color rgb="FFFF0000"/>
      <name val="Calibri"/>
      <family val="2"/>
    </font>
    <font>
      <b/>
      <sz val="11"/>
      <color rgb="FF000000"/>
      <name val="Calibri"/>
      <family val="2"/>
    </font>
    <font>
      <b/>
      <sz val="18"/>
      <color theme="1"/>
      <name val="Arial"/>
      <family val="2"/>
      <charset val="1"/>
    </font>
    <font>
      <b/>
      <sz val="11"/>
      <color rgb="FF000000"/>
      <name val="Calibri"/>
      <family val="2"/>
      <charset val="1"/>
    </font>
    <font>
      <sz val="10"/>
      <color theme="1"/>
      <name val="Calibri"/>
      <family val="2"/>
      <scheme val="minor"/>
    </font>
    <font>
      <sz val="10"/>
      <color indexed="8"/>
      <name val="MS Sans Serif"/>
      <family val="2"/>
    </font>
    <font>
      <sz val="11"/>
      <color theme="0"/>
      <name val="Calibri"/>
      <family val="2"/>
      <charset val="1"/>
    </font>
    <font>
      <b/>
      <sz val="16"/>
      <name val="Calibri"/>
      <family val="2"/>
    </font>
    <font>
      <b/>
      <sz val="18"/>
      <name val="Calibri"/>
      <family val="2"/>
    </font>
    <font>
      <sz val="11"/>
      <name val="Calibri"/>
      <family val="2"/>
      <scheme val="minor"/>
    </font>
    <font>
      <sz val="10"/>
      <color rgb="FFFF0000"/>
      <name val="Calibri"/>
      <family val="2"/>
      <scheme val="minor"/>
    </font>
    <font>
      <sz val="11"/>
      <color rgb="FF000000"/>
      <name val="Calibri"/>
      <family val="2"/>
    </font>
    <font>
      <b/>
      <sz val="14"/>
      <color rgb="FFFF0000"/>
      <name val="Arial"/>
      <family val="2"/>
    </font>
    <font>
      <b/>
      <sz val="14"/>
      <name val="Arial"/>
      <family val="2"/>
    </font>
    <font>
      <b/>
      <sz val="12"/>
      <color rgb="FF000000"/>
      <name val="Calibri"/>
      <family val="2"/>
    </font>
    <font>
      <b/>
      <sz val="11"/>
      <name val="Calibri"/>
      <family val="2"/>
      <scheme val="minor"/>
    </font>
    <font>
      <sz val="11"/>
      <name val="Calibri"/>
      <family val="2"/>
    </font>
    <font>
      <b/>
      <sz val="24"/>
      <color theme="0"/>
      <name val="Arial"/>
      <family val="2"/>
      <charset val="1"/>
    </font>
    <font>
      <b/>
      <sz val="36"/>
      <color theme="0"/>
      <name val="Arial"/>
      <family val="2"/>
      <charset val="1"/>
    </font>
    <font>
      <b/>
      <sz val="28"/>
      <color theme="0"/>
      <name val="Calibri"/>
      <family val="2"/>
    </font>
    <font>
      <b/>
      <sz val="12"/>
      <color rgb="FF000000"/>
      <name val="Calibri"/>
      <family val="2"/>
      <charset val="1"/>
    </font>
    <font>
      <sz val="11"/>
      <color rgb="FF111111"/>
      <name val="Arial"/>
      <family val="2"/>
    </font>
    <font>
      <sz val="11"/>
      <color rgb="FFFF0000"/>
      <name val="Calibri"/>
      <family val="2"/>
      <scheme val="minor"/>
    </font>
    <font>
      <b/>
      <sz val="16"/>
      <color rgb="FF000000"/>
      <name val="Calibri"/>
      <family val="2"/>
    </font>
    <font>
      <sz val="11"/>
      <color rgb="FFFF0000"/>
      <name val="Calibri"/>
      <family val="2"/>
    </font>
    <font>
      <sz val="12"/>
      <color rgb="FFFFFF00"/>
      <name val="Arial"/>
      <family val="2"/>
      <charset val="1"/>
    </font>
    <font>
      <sz val="10"/>
      <color rgb="FF000000"/>
      <name val="Times New Roman"/>
      <family val="1"/>
    </font>
    <font>
      <b/>
      <sz val="10"/>
      <name val="Arial"/>
      <family val="2"/>
    </font>
    <font>
      <b/>
      <sz val="12"/>
      <color rgb="FF000000"/>
      <name val="Arial"/>
      <family val="2"/>
    </font>
    <font>
      <sz val="12"/>
      <name val="Arial"/>
      <family val="2"/>
    </font>
    <font>
      <sz val="12"/>
      <color rgb="FF000000"/>
      <name val="Calibri"/>
      <family val="2"/>
    </font>
    <font>
      <b/>
      <sz val="11"/>
      <color theme="0"/>
      <name val="Calibri"/>
      <family val="2"/>
      <scheme val="minor"/>
    </font>
    <font>
      <sz val="11"/>
      <color theme="0"/>
      <name val="Calibri"/>
      <family val="2"/>
      <scheme val="minor"/>
    </font>
    <font>
      <sz val="12"/>
      <color theme="0"/>
      <name val="Arial"/>
      <family val="2"/>
      <charset val="1"/>
    </font>
  </fonts>
  <fills count="2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7"/>
        <bgColor indexed="64"/>
      </patternFill>
    </fill>
    <fill>
      <patternFill patternType="solid">
        <fgColor theme="2" tint="-9.9978637043366805E-2"/>
        <bgColor rgb="FFFFFFCC"/>
      </patternFill>
    </fill>
    <fill>
      <patternFill patternType="solid">
        <fgColor theme="2" tint="-9.9978637043366805E-2"/>
        <bgColor rgb="FFCCFFFF"/>
      </patternFill>
    </fill>
    <fill>
      <patternFill patternType="solid">
        <fgColor theme="1" tint="0.34998626667073579"/>
        <bgColor indexed="64"/>
      </patternFill>
    </fill>
    <fill>
      <patternFill patternType="solid">
        <fgColor theme="5" tint="0.79998168889431442"/>
        <bgColor indexed="64"/>
      </patternFill>
    </fill>
    <fill>
      <patternFill patternType="solid">
        <fgColor theme="0"/>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rgb="FFCCFFFF"/>
      </patternFill>
    </fill>
    <fill>
      <patternFill patternType="solid">
        <fgColor theme="4"/>
        <bgColor indexed="64"/>
      </patternFill>
    </fill>
    <fill>
      <patternFill patternType="solid">
        <fgColor theme="9" tint="0.39997558519241921"/>
        <bgColor indexed="64"/>
      </patternFill>
    </fill>
    <fill>
      <patternFill patternType="solid">
        <fgColor theme="9"/>
        <bgColor indexed="64"/>
      </patternFill>
    </fill>
    <fill>
      <patternFill patternType="solid">
        <fgColor rgb="FFFF0000"/>
        <bgColor indexed="64"/>
      </patternFill>
    </fill>
    <fill>
      <patternFill patternType="solid">
        <fgColor theme="6"/>
        <bgColor indexed="64"/>
      </patternFill>
    </fill>
  </fills>
  <borders count="65">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style="medium">
        <color auto="1"/>
      </top>
      <bottom style="thin">
        <color auto="1"/>
      </bottom>
      <diagonal/>
    </border>
    <border>
      <left/>
      <right style="thin">
        <color indexed="64"/>
      </right>
      <top style="thin">
        <color indexed="64"/>
      </top>
      <bottom style="medium">
        <color indexed="64"/>
      </bottom>
      <diagonal/>
    </border>
    <border>
      <left/>
      <right/>
      <top style="medium">
        <color indexed="64"/>
      </top>
      <bottom style="thin">
        <color auto="1"/>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style="thin">
        <color auto="1"/>
      </top>
      <bottom style="medium">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auto="1"/>
      </right>
      <top/>
      <bottom style="thin">
        <color auto="1"/>
      </bottom>
      <diagonal/>
    </border>
    <border>
      <left/>
      <right style="medium">
        <color auto="1"/>
      </right>
      <top style="thin">
        <color auto="1"/>
      </top>
      <bottom style="medium">
        <color auto="1"/>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auto="1"/>
      </left>
      <right/>
      <top style="medium">
        <color auto="1"/>
      </top>
      <bottom style="thin">
        <color auto="1"/>
      </bottom>
      <diagonal/>
    </border>
    <border>
      <left/>
      <right style="medium">
        <color auto="1"/>
      </right>
      <top style="thin">
        <color auto="1"/>
      </top>
      <bottom/>
      <diagonal/>
    </border>
    <border>
      <left style="medium">
        <color indexed="64"/>
      </left>
      <right style="medium">
        <color indexed="64"/>
      </right>
      <top style="thin">
        <color auto="1"/>
      </top>
      <bottom/>
      <diagonal/>
    </border>
    <border>
      <left/>
      <right style="thin">
        <color auto="1"/>
      </right>
      <top style="medium">
        <color auto="1"/>
      </top>
      <bottom/>
      <diagonal/>
    </border>
    <border>
      <left/>
      <right style="thin">
        <color auto="1"/>
      </right>
      <top/>
      <bottom style="medium">
        <color auto="1"/>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auto="1"/>
      </left>
      <right style="medium">
        <color auto="1"/>
      </right>
      <top style="thin">
        <color auto="1"/>
      </top>
      <bottom/>
      <diagonal/>
    </border>
    <border>
      <left style="thin">
        <color auto="1"/>
      </left>
      <right style="medium">
        <color auto="1"/>
      </right>
      <top/>
      <bottom/>
      <diagonal/>
    </border>
    <border>
      <left style="medium">
        <color auto="1"/>
      </left>
      <right/>
      <top style="thin">
        <color auto="1"/>
      </top>
      <bottom/>
      <diagonal/>
    </border>
  </borders>
  <cellStyleXfs count="124">
    <xf numFmtId="0" fontId="0" fillId="0" borderId="0"/>
    <xf numFmtId="166" fontId="14" fillId="0" borderId="0" applyBorder="0" applyProtection="0"/>
    <xf numFmtId="165" fontId="15" fillId="0" borderId="0" applyBorder="0" applyAlignment="0" applyProtection="0"/>
    <xf numFmtId="167" fontId="14" fillId="0" borderId="0" applyBorder="0" applyProtection="0"/>
    <xf numFmtId="9" fontId="14" fillId="0" borderId="0" applyBorder="0" applyProtection="0"/>
    <xf numFmtId="0" fontId="15" fillId="0" borderId="0"/>
    <xf numFmtId="9" fontId="15" fillId="0" borderId="0" applyFont="0" applyFill="0" applyBorder="0" applyAlignment="0" applyProtection="0"/>
    <xf numFmtId="169" fontId="15" fillId="0" borderId="0" applyFont="0" applyFill="0" applyBorder="0" applyAlignment="0" applyProtection="0"/>
    <xf numFmtId="0" fontId="29" fillId="0" borderId="0" applyFill="0" applyProtection="0"/>
    <xf numFmtId="0" fontId="11" fillId="0" borderId="0"/>
    <xf numFmtId="0" fontId="35" fillId="0" borderId="0"/>
    <xf numFmtId="0" fontId="14" fillId="0" borderId="0"/>
    <xf numFmtId="42" fontId="14" fillId="0" borderId="0" applyFont="0" applyFill="0" applyBorder="0" applyAlignment="0" applyProtection="0"/>
    <xf numFmtId="166" fontId="14" fillId="0" borderId="0" applyBorder="0" applyProtection="0"/>
    <xf numFmtId="41" fontId="14" fillId="0" borderId="0" applyFont="0" applyFill="0" applyBorder="0" applyAlignment="0" applyProtection="0"/>
    <xf numFmtId="0" fontId="36" fillId="0" borderId="0"/>
    <xf numFmtId="41" fontId="14" fillId="0" borderId="0" applyFont="0" applyFill="0" applyBorder="0" applyAlignment="0" applyProtection="0"/>
    <xf numFmtId="0" fontId="10" fillId="0" borderId="0"/>
    <xf numFmtId="42" fontId="10" fillId="0" borderId="0" applyFont="0" applyFill="0" applyBorder="0" applyAlignment="0" applyProtection="0"/>
    <xf numFmtId="41" fontId="10" fillId="0" borderId="0" applyFont="0" applyFill="0" applyBorder="0" applyAlignment="0" applyProtection="0"/>
    <xf numFmtId="0" fontId="9" fillId="0" borderId="0"/>
    <xf numFmtId="42" fontId="9" fillId="0" borderId="0" applyFont="0" applyFill="0" applyBorder="0" applyAlignment="0" applyProtection="0"/>
    <xf numFmtId="41" fontId="9" fillId="0" borderId="0" applyFont="0" applyFill="0" applyBorder="0" applyAlignment="0" applyProtection="0"/>
    <xf numFmtId="0" fontId="8" fillId="0" borderId="0"/>
    <xf numFmtId="9" fontId="14"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42" fontId="15" fillId="0" borderId="0" applyFont="0" applyFill="0" applyBorder="0" applyAlignment="0" applyProtection="0"/>
    <xf numFmtId="0" fontId="7" fillId="0" borderId="0"/>
    <xf numFmtId="42" fontId="14" fillId="0" borderId="0" applyFont="0" applyFill="0" applyBorder="0" applyAlignment="0" applyProtection="0"/>
    <xf numFmtId="41" fontId="14" fillId="0" borderId="0" applyFont="0" applyFill="0" applyBorder="0" applyAlignment="0" applyProtection="0"/>
    <xf numFmtId="0" fontId="35" fillId="0" borderId="0"/>
    <xf numFmtId="41" fontId="14" fillId="0" borderId="0" applyFont="0" applyFill="0" applyBorder="0" applyAlignment="0" applyProtection="0"/>
    <xf numFmtId="0" fontId="7" fillId="0" borderId="0"/>
    <xf numFmtId="42" fontId="7" fillId="0" borderId="0" applyFont="0" applyFill="0" applyBorder="0" applyAlignment="0" applyProtection="0"/>
    <xf numFmtId="41" fontId="7" fillId="0" borderId="0" applyFont="0" applyFill="0" applyBorder="0" applyAlignment="0" applyProtection="0"/>
    <xf numFmtId="42" fontId="14" fillId="0" borderId="0" applyFont="0" applyFill="0" applyBorder="0" applyAlignment="0" applyProtection="0"/>
    <xf numFmtId="0" fontId="7" fillId="0" borderId="0"/>
    <xf numFmtId="42" fontId="7" fillId="0" borderId="0" applyFont="0" applyFill="0" applyBorder="0" applyAlignment="0" applyProtection="0"/>
    <xf numFmtId="41" fontId="7" fillId="0" borderId="0" applyFont="0" applyFill="0" applyBorder="0" applyAlignment="0" applyProtection="0"/>
    <xf numFmtId="0" fontId="7" fillId="0" borderId="0"/>
    <xf numFmtId="42" fontId="15" fillId="0" borderId="0" applyFont="0" applyFill="0" applyBorder="0" applyAlignment="0" applyProtection="0"/>
    <xf numFmtId="0" fontId="6" fillId="0" borderId="0"/>
    <xf numFmtId="41"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0" fontId="48" fillId="0" borderId="0"/>
    <xf numFmtId="0" fontId="15" fillId="0" borderId="0"/>
    <xf numFmtId="0" fontId="5" fillId="0" borderId="0"/>
    <xf numFmtId="42" fontId="5" fillId="0" borderId="0" applyFont="0" applyFill="0" applyBorder="0" applyAlignment="0" applyProtection="0"/>
    <xf numFmtId="41" fontId="5" fillId="0" borderId="0" applyFont="0" applyFill="0" applyBorder="0" applyAlignment="0" applyProtection="0"/>
    <xf numFmtId="0" fontId="5" fillId="0" borderId="0"/>
    <xf numFmtId="164" fontId="5"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2" fillId="0" borderId="0"/>
    <xf numFmtId="42" fontId="14"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xf numFmtId="0" fontId="2" fillId="0" borderId="0"/>
    <xf numFmtId="42"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xf numFmtId="0" fontId="2" fillId="0" borderId="0"/>
    <xf numFmtId="42" fontId="2" fillId="0" borderId="0" applyFont="0" applyFill="0" applyBorder="0" applyAlignment="0" applyProtection="0"/>
    <xf numFmtId="41" fontId="2" fillId="0" borderId="0" applyFont="0" applyFill="0" applyBorder="0" applyAlignment="0" applyProtection="0"/>
    <xf numFmtId="0" fontId="2" fillId="0" borderId="0"/>
    <xf numFmtId="42" fontId="15" fillId="0" borderId="0" applyFont="0" applyFill="0" applyBorder="0" applyAlignment="0" applyProtection="0"/>
    <xf numFmtId="0" fontId="2" fillId="0" borderId="0"/>
    <xf numFmtId="42" fontId="14"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xf numFmtId="0" fontId="2" fillId="0" borderId="0"/>
    <xf numFmtId="42"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xf numFmtId="0" fontId="2" fillId="0" borderId="0"/>
    <xf numFmtId="42" fontId="2" fillId="0" borderId="0" applyFont="0" applyFill="0" applyBorder="0" applyAlignment="0" applyProtection="0"/>
    <xf numFmtId="41" fontId="2" fillId="0" borderId="0" applyFont="0" applyFill="0" applyBorder="0" applyAlignment="0" applyProtection="0"/>
    <xf numFmtId="0" fontId="2" fillId="0" borderId="0"/>
    <xf numFmtId="42" fontId="15" fillId="0" borderId="0" applyFont="0" applyFill="0" applyBorder="0" applyAlignment="0" applyProtection="0"/>
    <xf numFmtId="0" fontId="2" fillId="0" borderId="0"/>
    <xf numFmtId="41"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0" fontId="2" fillId="0" borderId="0"/>
    <xf numFmtId="42" fontId="2" fillId="0" borderId="0" applyFont="0" applyFill="0" applyBorder="0" applyAlignment="0" applyProtection="0"/>
    <xf numFmtId="41" fontId="2" fillId="0" borderId="0" applyFont="0" applyFill="0" applyBorder="0" applyAlignment="0" applyProtection="0"/>
    <xf numFmtId="0" fontId="2" fillId="0" borderId="0"/>
    <xf numFmtId="16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4" fontId="14" fillId="0" borderId="0" applyFont="0" applyFill="0" applyBorder="0" applyAlignment="0" applyProtection="0"/>
    <xf numFmtId="0" fontId="15" fillId="0" borderId="0"/>
    <xf numFmtId="0" fontId="2" fillId="0" borderId="0"/>
    <xf numFmtId="0" fontId="2" fillId="0" borderId="0"/>
    <xf numFmtId="0" fontId="15" fillId="0" borderId="0"/>
    <xf numFmtId="0" fontId="15" fillId="0" borderId="0"/>
    <xf numFmtId="172" fontId="15" fillId="0" borderId="0" applyFont="0" applyFill="0" applyBorder="0" applyAlignment="0" applyProtection="0"/>
    <xf numFmtId="173" fontId="15" fillId="0" borderId="0" applyFont="0" applyFill="0" applyBorder="0" applyAlignment="0" applyProtection="0"/>
    <xf numFmtId="0" fontId="15" fillId="0" borderId="0"/>
    <xf numFmtId="0" fontId="15" fillId="0" borderId="0"/>
    <xf numFmtId="0" fontId="69" fillId="0" borderId="0"/>
    <xf numFmtId="0" fontId="15" fillId="0" borderId="0"/>
    <xf numFmtId="0" fontId="15" fillId="0" borderId="0"/>
    <xf numFmtId="174" fontId="15" fillId="0" borderId="0" applyFont="0" applyFill="0" applyBorder="0" applyAlignment="0" applyProtection="0"/>
    <xf numFmtId="9" fontId="15" fillId="0" borderId="0" applyFont="0" applyFill="0" applyBorder="0" applyAlignment="0" applyProtection="0"/>
    <xf numFmtId="169" fontId="15" fillId="0" borderId="0" applyFont="0" applyFill="0" applyBorder="0" applyAlignment="0" applyProtection="0"/>
    <xf numFmtId="0" fontId="2" fillId="0" borderId="0"/>
    <xf numFmtId="0" fontId="2" fillId="0" borderId="0"/>
    <xf numFmtId="42" fontId="2" fillId="0" borderId="0" applyFont="0" applyFill="0" applyBorder="0" applyAlignment="0" applyProtection="0"/>
    <xf numFmtId="0" fontId="2" fillId="0" borderId="0"/>
    <xf numFmtId="42"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44" fontId="14" fillId="0" borderId="0" applyFont="0" applyFill="0" applyBorder="0" applyAlignment="0" applyProtection="0"/>
    <xf numFmtId="43" fontId="14" fillId="0" borderId="0" applyFont="0" applyFill="0" applyBorder="0" applyAlignment="0" applyProtection="0"/>
  </cellStyleXfs>
  <cellXfs count="472">
    <xf numFmtId="0" fontId="0" fillId="0" borderId="0" xfId="0"/>
    <xf numFmtId="9" fontId="25" fillId="0" borderId="0" xfId="4" applyFont="1" applyBorder="1" applyAlignment="1" applyProtection="1">
      <alignment vertical="center"/>
    </xf>
    <xf numFmtId="0" fontId="14" fillId="0" borderId="0" xfId="11"/>
    <xf numFmtId="9" fontId="17" fillId="0" borderId="1" xfId="4" applyFont="1" applyBorder="1" applyAlignment="1" applyProtection="1">
      <alignment vertical="center"/>
    </xf>
    <xf numFmtId="0" fontId="32" fillId="0" borderId="0" xfId="11" applyFont="1" applyAlignment="1">
      <alignment horizontal="center" vertical="center" wrapText="1"/>
    </xf>
    <xf numFmtId="167" fontId="32" fillId="0" borderId="0" xfId="3" applyFont="1" applyBorder="1" applyAlignment="1" applyProtection="1">
      <alignment horizontal="center" vertical="center" wrapText="1"/>
    </xf>
    <xf numFmtId="167" fontId="32" fillId="0" borderId="11" xfId="3" applyFont="1" applyBorder="1" applyAlignment="1" applyProtection="1">
      <alignment horizontal="center" vertical="center" wrapText="1"/>
    </xf>
    <xf numFmtId="0" fontId="32" fillId="0" borderId="17" xfId="11" applyFont="1" applyBorder="1" applyAlignment="1">
      <alignment horizontal="center" vertical="center" wrapText="1"/>
    </xf>
    <xf numFmtId="0" fontId="9" fillId="0" borderId="12" xfId="20" applyBorder="1"/>
    <xf numFmtId="0" fontId="9" fillId="0" borderId="23" xfId="20" applyBorder="1"/>
    <xf numFmtId="0" fontId="9" fillId="0" borderId="0" xfId="20"/>
    <xf numFmtId="0" fontId="9" fillId="0" borderId="8" xfId="20" applyBorder="1"/>
    <xf numFmtId="0" fontId="9" fillId="0" borderId="13" xfId="20" applyBorder="1"/>
    <xf numFmtId="0" fontId="9" fillId="0" borderId="2" xfId="20" applyBorder="1"/>
    <xf numFmtId="170" fontId="40" fillId="0" borderId="12" xfId="21" applyNumberFormat="1" applyFont="1" applyBorder="1"/>
    <xf numFmtId="0" fontId="40" fillId="0" borderId="12" xfId="20" applyFont="1" applyBorder="1" applyAlignment="1">
      <alignment horizontal="center"/>
    </xf>
    <xf numFmtId="168" fontId="40" fillId="0" borderId="38" xfId="22" applyNumberFormat="1" applyFont="1" applyBorder="1" applyAlignment="1">
      <alignment horizontal="center" vertical="center" wrapText="1"/>
    </xf>
    <xf numFmtId="0" fontId="37" fillId="0" borderId="38" xfId="20" applyFont="1" applyBorder="1" applyAlignment="1">
      <alignment horizontal="center" vertical="center" wrapText="1"/>
    </xf>
    <xf numFmtId="0" fontId="41" fillId="0" borderId="38" xfId="20" applyFont="1" applyBorder="1" applyAlignment="1">
      <alignment horizontal="center" vertical="center" wrapText="1"/>
    </xf>
    <xf numFmtId="0" fontId="37" fillId="0" borderId="39" xfId="20" applyFont="1" applyBorder="1" applyAlignment="1">
      <alignment horizontal="center" vertical="center" wrapText="1"/>
    </xf>
    <xf numFmtId="42" fontId="22" fillId="0" borderId="1" xfId="12" applyFont="1" applyFill="1" applyBorder="1" applyAlignment="1">
      <alignment horizontal="center" vertical="center" wrapText="1"/>
    </xf>
    <xf numFmtId="4" fontId="22" fillId="0" borderId="1" xfId="13" applyNumberFormat="1" applyFont="1" applyBorder="1" applyAlignment="1" applyProtection="1">
      <alignment vertical="center" wrapText="1"/>
    </xf>
    <xf numFmtId="0" fontId="14" fillId="4" borderId="0" xfId="11" applyFill="1" applyAlignment="1">
      <alignment vertical="center"/>
    </xf>
    <xf numFmtId="0" fontId="14" fillId="0" borderId="0" xfId="11" applyAlignment="1">
      <alignment vertical="center"/>
    </xf>
    <xf numFmtId="0" fontId="49" fillId="0" borderId="0" xfId="11" applyFont="1" applyAlignment="1">
      <alignment vertical="center"/>
    </xf>
    <xf numFmtId="0" fontId="30" fillId="0" borderId="24" xfId="11" applyFont="1" applyBorder="1" applyAlignment="1">
      <alignment horizontal="justify" vertical="center"/>
    </xf>
    <xf numFmtId="0" fontId="44" fillId="0" borderId="7" xfId="11" applyFont="1" applyBorder="1" applyAlignment="1">
      <alignment horizontal="center" vertical="center" wrapText="1"/>
    </xf>
    <xf numFmtId="168" fontId="21" fillId="0" borderId="14" xfId="16" applyNumberFormat="1" applyFont="1" applyFill="1" applyBorder="1" applyAlignment="1" applyProtection="1">
      <alignment horizontal="center" vertical="center" wrapText="1"/>
    </xf>
    <xf numFmtId="4" fontId="21" fillId="0" borderId="16" xfId="13" applyNumberFormat="1" applyFont="1" applyBorder="1" applyAlignment="1" applyProtection="1">
      <alignment horizontal="center" vertical="center" wrapText="1"/>
    </xf>
    <xf numFmtId="0" fontId="22" fillId="0" borderId="30" xfId="11" applyFont="1" applyBorder="1" applyAlignment="1">
      <alignment horizontal="center" vertical="center" wrapText="1"/>
    </xf>
    <xf numFmtId="0" fontId="31" fillId="0" borderId="0" xfId="11" applyFont="1" applyAlignment="1">
      <alignment vertical="center"/>
    </xf>
    <xf numFmtId="0" fontId="42" fillId="0" borderId="20" xfId="11" applyFont="1" applyBorder="1" applyAlignment="1">
      <alignment horizontal="left" vertical="center" wrapText="1"/>
    </xf>
    <xf numFmtId="42" fontId="42" fillId="0" borderId="20" xfId="12" applyFont="1" applyBorder="1" applyAlignment="1">
      <alignment horizontal="left" vertical="center" wrapText="1"/>
    </xf>
    <xf numFmtId="41" fontId="42" fillId="0" borderId="0" xfId="16" applyFont="1" applyBorder="1" applyAlignment="1">
      <alignment vertical="center" wrapText="1"/>
    </xf>
    <xf numFmtId="168" fontId="43" fillId="0" borderId="0" xfId="16" applyNumberFormat="1" applyFont="1" applyBorder="1" applyAlignment="1">
      <alignment vertical="center"/>
    </xf>
    <xf numFmtId="41" fontId="42" fillId="0" borderId="0" xfId="16" applyFont="1" applyBorder="1" applyAlignment="1">
      <alignment horizontal="center" vertical="center" wrapText="1"/>
    </xf>
    <xf numFmtId="0" fontId="42" fillId="0" borderId="0" xfId="11" applyFont="1" applyAlignment="1">
      <alignment horizontal="left" vertical="center" wrapText="1"/>
    </xf>
    <xf numFmtId="42" fontId="42" fillId="0" borderId="0" xfId="12" applyFont="1" applyBorder="1" applyAlignment="1">
      <alignment horizontal="left" vertical="center" wrapText="1"/>
    </xf>
    <xf numFmtId="0" fontId="26" fillId="0" borderId="0" xfId="11" applyFont="1" applyAlignment="1">
      <alignment vertical="center"/>
    </xf>
    <xf numFmtId="0" fontId="51" fillId="0" borderId="0" xfId="11" applyFont="1" applyAlignment="1">
      <alignment horizontal="left" vertical="center" wrapText="1"/>
    </xf>
    <xf numFmtId="167" fontId="16" fillId="0" borderId="0" xfId="3" applyFont="1" applyBorder="1" applyAlignment="1" applyProtection="1">
      <alignment vertical="center"/>
    </xf>
    <xf numFmtId="10" fontId="28" fillId="0" borderId="0" xfId="11" applyNumberFormat="1" applyFont="1" applyAlignment="1">
      <alignment horizontal="center" vertical="center" wrapText="1"/>
    </xf>
    <xf numFmtId="0" fontId="18" fillId="0" borderId="0" xfId="11" applyFont="1" applyAlignment="1">
      <alignment vertical="center" wrapText="1"/>
    </xf>
    <xf numFmtId="0" fontId="19" fillId="0" borderId="0" xfId="11" applyFont="1" applyAlignment="1">
      <alignment vertical="center" wrapText="1"/>
    </xf>
    <xf numFmtId="0" fontId="20" fillId="0" borderId="0" xfId="11" applyFont="1" applyAlignment="1">
      <alignment vertical="center" wrapText="1"/>
    </xf>
    <xf numFmtId="0" fontId="14" fillId="0" borderId="0" xfId="11" applyAlignment="1">
      <alignment wrapText="1"/>
    </xf>
    <xf numFmtId="0" fontId="14" fillId="0" borderId="0" xfId="11" applyAlignment="1">
      <alignment horizontal="left" vertical="center" wrapText="1"/>
    </xf>
    <xf numFmtId="0" fontId="14" fillId="0" borderId="0" xfId="11" applyAlignment="1">
      <alignment vertical="center" wrapText="1"/>
    </xf>
    <xf numFmtId="0" fontId="14" fillId="0" borderId="19" xfId="11" applyBorder="1" applyAlignment="1">
      <alignment vertical="center"/>
    </xf>
    <xf numFmtId="0" fontId="46" fillId="0" borderId="9" xfId="11" applyFont="1" applyBorder="1" applyAlignment="1">
      <alignment horizontal="left" vertical="center" wrapText="1"/>
    </xf>
    <xf numFmtId="0" fontId="13" fillId="0" borderId="11" xfId="11" applyFont="1" applyBorder="1" applyAlignment="1">
      <alignment vertical="center"/>
    </xf>
    <xf numFmtId="0" fontId="13" fillId="0" borderId="0" xfId="11" applyFont="1" applyAlignment="1">
      <alignment vertical="center"/>
    </xf>
    <xf numFmtId="0" fontId="12" fillId="0" borderId="0" xfId="11" applyFont="1" applyAlignment="1">
      <alignment vertical="center"/>
    </xf>
    <xf numFmtId="0" fontId="12" fillId="0" borderId="6" xfId="11" applyFont="1" applyBorder="1" applyAlignment="1">
      <alignment vertical="center" wrapText="1"/>
    </xf>
    <xf numFmtId="0" fontId="14" fillId="0" borderId="1" xfId="11" applyBorder="1" applyAlignment="1">
      <alignment vertical="center"/>
    </xf>
    <xf numFmtId="0" fontId="24" fillId="0" borderId="0" xfId="11" applyFont="1" applyAlignment="1">
      <alignment horizontal="left" vertical="center" wrapText="1"/>
    </xf>
    <xf numFmtId="0" fontId="24" fillId="0" borderId="0" xfId="11" applyFont="1" applyAlignment="1">
      <alignment horizontal="justify" vertical="center" wrapText="1"/>
    </xf>
    <xf numFmtId="168" fontId="23" fillId="0" borderId="25" xfId="16" applyNumberFormat="1" applyFont="1" applyBorder="1" applyAlignment="1">
      <alignment horizontal="center" vertical="center"/>
    </xf>
    <xf numFmtId="1" fontId="32" fillId="0" borderId="1" xfId="3" applyNumberFormat="1" applyFont="1" applyBorder="1" applyAlignment="1" applyProtection="1">
      <alignment horizontal="center" vertical="center" wrapText="1"/>
    </xf>
    <xf numFmtId="9" fontId="44" fillId="0" borderId="1" xfId="4" applyFont="1" applyBorder="1" applyAlignment="1">
      <alignment horizontal="center" vertical="center"/>
    </xf>
    <xf numFmtId="168" fontId="45" fillId="0" borderId="27" xfId="16" applyNumberFormat="1" applyFont="1" applyBorder="1" applyAlignment="1">
      <alignment vertical="center"/>
    </xf>
    <xf numFmtId="0" fontId="0" fillId="0" borderId="0" xfId="0" applyAlignment="1">
      <alignment horizontal="center" vertical="center"/>
    </xf>
    <xf numFmtId="0" fontId="0" fillId="0" borderId="1" xfId="0" applyBorder="1" applyAlignment="1">
      <alignment horizontal="center" vertical="center"/>
    </xf>
    <xf numFmtId="0" fontId="12" fillId="3" borderId="37" xfId="11" applyFont="1" applyFill="1" applyBorder="1" applyAlignment="1">
      <alignment horizontal="center" vertical="center" wrapText="1"/>
    </xf>
    <xf numFmtId="0" fontId="12" fillId="3" borderId="38" xfId="11" applyFont="1" applyFill="1" applyBorder="1" applyAlignment="1">
      <alignment horizontal="center" vertical="center" wrapText="1"/>
    </xf>
    <xf numFmtId="0" fontId="12" fillId="3" borderId="39" xfId="11" applyFont="1" applyFill="1" applyBorder="1" applyAlignment="1">
      <alignment horizontal="center" vertical="center" wrapText="1"/>
    </xf>
    <xf numFmtId="0" fontId="58" fillId="0" borderId="1" xfId="20" applyFont="1" applyBorder="1" applyAlignment="1">
      <alignment vertical="center"/>
    </xf>
    <xf numFmtId="0" fontId="52" fillId="0" borderId="1" xfId="11" applyFont="1" applyBorder="1" applyAlignment="1">
      <alignment horizontal="left" vertical="center" wrapText="1"/>
    </xf>
    <xf numFmtId="0" fontId="59" fillId="0" borderId="1" xfId="0" applyFont="1" applyBorder="1" applyAlignment="1">
      <alignment vertical="center"/>
    </xf>
    <xf numFmtId="0" fontId="21" fillId="11" borderId="7" xfId="11" applyFont="1" applyFill="1" applyBorder="1" applyAlignment="1">
      <alignment horizontal="center" vertical="center" wrapText="1"/>
    </xf>
    <xf numFmtId="0" fontId="21" fillId="12" borderId="26" xfId="11" applyFont="1" applyFill="1" applyBorder="1" applyAlignment="1">
      <alignment horizontal="center" vertical="center" wrapText="1"/>
    </xf>
    <xf numFmtId="0" fontId="21" fillId="12" borderId="1" xfId="11" applyFont="1" applyFill="1" applyBorder="1" applyAlignment="1">
      <alignment horizontal="center" vertical="center" wrapText="1"/>
    </xf>
    <xf numFmtId="0" fontId="30" fillId="12" borderId="1" xfId="11" applyFont="1" applyFill="1" applyBorder="1" applyAlignment="1">
      <alignment horizontal="center" vertical="center" wrapText="1"/>
    </xf>
    <xf numFmtId="1" fontId="19" fillId="9" borderId="7" xfId="3" applyNumberFormat="1" applyFont="1" applyFill="1" applyBorder="1" applyAlignment="1" applyProtection="1">
      <alignment horizontal="center" vertical="center"/>
    </xf>
    <xf numFmtId="0" fontId="21" fillId="9" borderId="28" xfId="11" applyFont="1" applyFill="1" applyBorder="1" applyAlignment="1">
      <alignment vertical="center" wrapText="1"/>
    </xf>
    <xf numFmtId="0" fontId="21" fillId="9" borderId="15" xfId="11" applyFont="1" applyFill="1" applyBorder="1" applyAlignment="1">
      <alignment vertical="center" wrapText="1"/>
    </xf>
    <xf numFmtId="0" fontId="21" fillId="9" borderId="1" xfId="11" applyFont="1" applyFill="1" applyBorder="1" applyAlignment="1">
      <alignment vertical="center" wrapText="1"/>
    </xf>
    <xf numFmtId="0" fontId="21" fillId="9" borderId="30" xfId="11" applyFont="1" applyFill="1" applyBorder="1" applyAlignment="1">
      <alignment vertical="center" wrapText="1"/>
    </xf>
    <xf numFmtId="0" fontId="60" fillId="10" borderId="32" xfId="11" applyFont="1" applyFill="1" applyBorder="1" applyAlignment="1">
      <alignment horizontal="center" vertical="center" wrapText="1"/>
    </xf>
    <xf numFmtId="0" fontId="0" fillId="0" borderId="47" xfId="0" applyBorder="1"/>
    <xf numFmtId="9" fontId="0" fillId="0" borderId="14" xfId="24" applyFont="1" applyBorder="1" applyAlignment="1">
      <alignment horizontal="center" vertical="center"/>
    </xf>
    <xf numFmtId="0" fontId="0" fillId="0" borderId="48" xfId="0" applyBorder="1" applyAlignment="1">
      <alignment horizontal="center" vertical="center"/>
    </xf>
    <xf numFmtId="0" fontId="0" fillId="7" borderId="1" xfId="0" applyFill="1" applyBorder="1" applyAlignment="1">
      <alignment horizontal="center" vertical="center"/>
    </xf>
    <xf numFmtId="9" fontId="0" fillId="7" borderId="14" xfId="24" applyFont="1" applyFill="1" applyBorder="1" applyAlignment="1">
      <alignment horizontal="center" vertical="center"/>
    </xf>
    <xf numFmtId="14" fontId="22" fillId="0" borderId="1" xfId="3" applyNumberFormat="1" applyFont="1" applyBorder="1" applyAlignment="1" applyProtection="1">
      <alignment horizontal="center" vertical="center" wrapText="1"/>
    </xf>
    <xf numFmtId="0" fontId="26" fillId="0" borderId="0" xfId="11" applyFont="1" applyAlignment="1">
      <alignment horizontal="center" vertical="center" wrapText="1"/>
    </xf>
    <xf numFmtId="0" fontId="34" fillId="0" borderId="0" xfId="11" applyFont="1" applyAlignment="1">
      <alignment horizontal="center" vertical="center" wrapText="1"/>
    </xf>
    <xf numFmtId="0" fontId="21" fillId="11" borderId="22" xfId="11" applyFont="1" applyFill="1" applyBorder="1" applyAlignment="1">
      <alignment horizontal="center" vertical="center" wrapText="1"/>
    </xf>
    <xf numFmtId="0" fontId="27" fillId="0" borderId="0" xfId="11" applyFont="1" applyAlignment="1">
      <alignment horizontal="center" vertical="center" wrapText="1"/>
    </xf>
    <xf numFmtId="10" fontId="64" fillId="0" borderId="0" xfId="11" applyNumberFormat="1" applyFont="1" applyAlignment="1">
      <alignment horizontal="center" vertical="center" wrapText="1"/>
    </xf>
    <xf numFmtId="0" fontId="27" fillId="5" borderId="35" xfId="11" applyFont="1" applyFill="1" applyBorder="1" applyAlignment="1">
      <alignment horizontal="center" vertical="center" wrapText="1"/>
    </xf>
    <xf numFmtId="6" fontId="64" fillId="7" borderId="50" xfId="11" applyNumberFormat="1" applyFont="1" applyFill="1" applyBorder="1" applyAlignment="1">
      <alignment horizontal="center" vertical="center" wrapText="1"/>
    </xf>
    <xf numFmtId="6" fontId="64" fillId="7" borderId="30" xfId="11" applyNumberFormat="1" applyFont="1" applyFill="1" applyBorder="1" applyAlignment="1">
      <alignment horizontal="center" vertical="center" wrapText="1"/>
    </xf>
    <xf numFmtId="6" fontId="28" fillId="7" borderId="30" xfId="11" applyNumberFormat="1" applyFont="1" applyFill="1" applyBorder="1" applyAlignment="1">
      <alignment horizontal="center" vertical="center" wrapText="1"/>
    </xf>
    <xf numFmtId="6" fontId="28" fillId="0" borderId="30" xfId="11" applyNumberFormat="1" applyFont="1" applyBorder="1" applyAlignment="1">
      <alignment horizontal="center" vertical="center" wrapText="1"/>
    </xf>
    <xf numFmtId="6" fontId="28" fillId="0" borderId="51" xfId="11" applyNumberFormat="1" applyFont="1" applyBorder="1" applyAlignment="1">
      <alignment horizontal="center" vertical="center" wrapText="1"/>
    </xf>
    <xf numFmtId="0" fontId="27" fillId="5" borderId="49" xfId="11" applyFont="1" applyFill="1" applyBorder="1" applyAlignment="1">
      <alignment horizontal="center" vertical="center" wrapText="1"/>
    </xf>
    <xf numFmtId="0" fontId="64" fillId="6" borderId="52" xfId="11" applyFont="1" applyFill="1" applyBorder="1" applyAlignment="1">
      <alignment horizontal="center" vertical="center" wrapText="1"/>
    </xf>
    <xf numFmtId="0" fontId="64" fillId="6" borderId="53" xfId="11" applyFont="1" applyFill="1" applyBorder="1" applyAlignment="1">
      <alignment horizontal="center" vertical="center" wrapText="1"/>
    </xf>
    <xf numFmtId="0" fontId="28" fillId="6" borderId="53" xfId="11" applyFont="1" applyFill="1" applyBorder="1" applyAlignment="1">
      <alignment horizontal="center" vertical="center" wrapText="1"/>
    </xf>
    <xf numFmtId="0" fontId="28" fillId="0" borderId="53" xfId="11" applyFont="1" applyBorder="1" applyAlignment="1">
      <alignment horizontal="center" vertical="center" wrapText="1"/>
    </xf>
    <xf numFmtId="0" fontId="28" fillId="0" borderId="54" xfId="11" applyFont="1" applyBorder="1" applyAlignment="1">
      <alignment horizontal="center" vertical="center" wrapText="1"/>
    </xf>
    <xf numFmtId="0" fontId="0" fillId="0" borderId="27" xfId="20" applyFont="1" applyBorder="1" applyAlignment="1">
      <alignment vertical="center" wrapText="1"/>
    </xf>
    <xf numFmtId="0" fontId="53" fillId="0" borderId="27" xfId="20" applyFont="1" applyBorder="1" applyAlignment="1">
      <alignment vertical="center" wrapText="1"/>
    </xf>
    <xf numFmtId="0" fontId="54" fillId="0" borderId="27" xfId="11" applyFont="1" applyBorder="1" applyAlignment="1">
      <alignment vertical="center" wrapText="1"/>
    </xf>
    <xf numFmtId="0" fontId="47" fillId="0" borderId="27" xfId="20" applyFont="1" applyBorder="1" applyAlignment="1">
      <alignment vertical="center" wrapText="1"/>
    </xf>
    <xf numFmtId="0" fontId="21" fillId="12" borderId="14" xfId="11" applyFont="1" applyFill="1" applyBorder="1" applyAlignment="1">
      <alignment horizontal="center" vertical="center" wrapText="1"/>
    </xf>
    <xf numFmtId="0" fontId="22" fillId="0" borderId="1" xfId="11" applyFont="1" applyBorder="1" applyAlignment="1">
      <alignment horizontal="center" vertical="center" wrapText="1"/>
    </xf>
    <xf numFmtId="0" fontId="3" fillId="0" borderId="7" xfId="20" applyFont="1" applyBorder="1" applyAlignment="1">
      <alignment horizontal="center" vertical="center"/>
    </xf>
    <xf numFmtId="0" fontId="3" fillId="0" borderId="1" xfId="20" applyFont="1" applyBorder="1" applyAlignment="1">
      <alignment horizontal="center" vertical="center"/>
    </xf>
    <xf numFmtId="0" fontId="66" fillId="0" borderId="0" xfId="11" applyFont="1" applyAlignment="1">
      <alignment vertical="center"/>
    </xf>
    <xf numFmtId="0" fontId="28" fillId="0" borderId="57" xfId="11" applyFont="1" applyBorder="1" applyAlignment="1">
      <alignment horizontal="center" vertical="center" wrapText="1"/>
    </xf>
    <xf numFmtId="6" fontId="28" fillId="0" borderId="56" xfId="11" applyNumberFormat="1" applyFont="1" applyBorder="1" applyAlignment="1">
      <alignment horizontal="center" vertical="center" wrapText="1"/>
    </xf>
    <xf numFmtId="9" fontId="0" fillId="0" borderId="14" xfId="24" applyFont="1" applyFill="1" applyBorder="1" applyAlignment="1">
      <alignment horizontal="center" vertical="center"/>
    </xf>
    <xf numFmtId="0" fontId="0" fillId="0" borderId="1" xfId="0" applyBorder="1" applyAlignment="1">
      <alignment horizontal="center" vertical="center" wrapText="1"/>
    </xf>
    <xf numFmtId="9" fontId="0" fillId="0" borderId="14" xfId="24" applyFont="1" applyBorder="1" applyAlignment="1">
      <alignment horizontal="center" vertical="center" wrapText="1"/>
    </xf>
    <xf numFmtId="0" fontId="21" fillId="12" borderId="1" xfId="11" applyFont="1" applyFill="1" applyBorder="1" applyAlignment="1">
      <alignment vertical="center" wrapText="1"/>
    </xf>
    <xf numFmtId="0" fontId="0" fillId="0" borderId="9" xfId="0" applyBorder="1" applyAlignment="1">
      <alignment horizontal="center" vertical="center"/>
    </xf>
    <xf numFmtId="14" fontId="17" fillId="0" borderId="1" xfId="4" applyNumberFormat="1" applyFont="1" applyBorder="1" applyAlignment="1" applyProtection="1">
      <alignment vertical="center"/>
    </xf>
    <xf numFmtId="0" fontId="65" fillId="0" borderId="27" xfId="20" applyFont="1" applyBorder="1" applyAlignment="1">
      <alignment vertical="center" wrapText="1"/>
    </xf>
    <xf numFmtId="0" fontId="9" fillId="0" borderId="27" xfId="20" applyBorder="1" applyAlignment="1">
      <alignment vertical="center" wrapText="1"/>
    </xf>
    <xf numFmtId="0" fontId="67" fillId="0" borderId="27" xfId="11" applyFont="1" applyBorder="1" applyAlignment="1">
      <alignment vertical="center" wrapText="1"/>
    </xf>
    <xf numFmtId="0" fontId="68" fillId="0" borderId="30" xfId="11" applyFont="1" applyBorder="1" applyAlignment="1">
      <alignment horizontal="center" vertical="center" wrapText="1"/>
    </xf>
    <xf numFmtId="9" fontId="9" fillId="0" borderId="0" xfId="20" applyNumberFormat="1"/>
    <xf numFmtId="0" fontId="37" fillId="0" borderId="5" xfId="20" applyFont="1" applyBorder="1" applyAlignment="1">
      <alignment horizontal="center" vertical="center"/>
    </xf>
    <xf numFmtId="0" fontId="9" fillId="0" borderId="0" xfId="20" applyAlignment="1">
      <alignment horizontal="center" vertical="center"/>
    </xf>
    <xf numFmtId="0" fontId="37" fillId="0" borderId="43" xfId="20" applyFont="1" applyBorder="1" applyAlignment="1">
      <alignment horizontal="center" vertical="center"/>
    </xf>
    <xf numFmtId="0" fontId="37" fillId="0" borderId="28" xfId="20" applyFont="1" applyBorder="1" applyAlignment="1">
      <alignment horizontal="center" vertical="center"/>
    </xf>
    <xf numFmtId="0" fontId="37" fillId="0" borderId="24" xfId="17" applyFont="1" applyBorder="1" applyAlignment="1">
      <alignment horizontal="left" vertical="center" wrapText="1"/>
    </xf>
    <xf numFmtId="0" fontId="37" fillId="0" borderId="26" xfId="17" applyFont="1" applyBorder="1" applyAlignment="1">
      <alignment horizontal="left" vertical="center" wrapText="1"/>
    </xf>
    <xf numFmtId="0" fontId="65" fillId="0" borderId="25" xfId="20" applyFont="1" applyBorder="1" applyAlignment="1">
      <alignment horizontal="center" vertical="center" wrapText="1"/>
    </xf>
    <xf numFmtId="0" fontId="57" fillId="14" borderId="1" xfId="0" applyFont="1" applyFill="1" applyBorder="1" applyAlignment="1">
      <alignment horizontal="center"/>
    </xf>
    <xf numFmtId="0" fontId="0" fillId="0" borderId="10" xfId="0" applyBorder="1" applyAlignment="1">
      <alignment horizontal="center" vertical="center"/>
    </xf>
    <xf numFmtId="9" fontId="0" fillId="0" borderId="22" xfId="24" applyFont="1" applyBorder="1" applyAlignment="1">
      <alignment horizontal="center" vertical="center"/>
    </xf>
    <xf numFmtId="0" fontId="0" fillId="0" borderId="60" xfId="0" applyBorder="1" applyAlignment="1">
      <alignment horizontal="center" vertical="center"/>
    </xf>
    <xf numFmtId="0" fontId="0" fillId="0" borderId="61" xfId="0" applyBorder="1" applyAlignment="1">
      <alignment horizontal="center" vertical="center"/>
    </xf>
    <xf numFmtId="0" fontId="63" fillId="14" borderId="1" xfId="0" applyFont="1" applyFill="1" applyBorder="1" applyAlignment="1">
      <alignment horizontal="center"/>
    </xf>
    <xf numFmtId="2" fontId="21" fillId="9" borderId="1" xfId="11" applyNumberFormat="1" applyFont="1" applyFill="1" applyBorder="1" applyAlignment="1">
      <alignment horizontal="center" vertical="center" wrapText="1"/>
    </xf>
    <xf numFmtId="0" fontId="22" fillId="0" borderId="14" xfId="11" applyFont="1" applyBorder="1" applyAlignment="1">
      <alignment horizontal="center" vertical="center" wrapText="1"/>
    </xf>
    <xf numFmtId="0" fontId="21" fillId="9" borderId="15" xfId="11" applyFont="1" applyFill="1" applyBorder="1" applyAlignment="1">
      <alignment horizontal="center" vertical="center" wrapText="1"/>
    </xf>
    <xf numFmtId="0" fontId="32" fillId="0" borderId="1" xfId="11" applyFont="1" applyBorder="1" applyAlignment="1">
      <alignment horizontal="center" vertical="center" wrapText="1"/>
    </xf>
    <xf numFmtId="0" fontId="32" fillId="0" borderId="1" xfId="11" applyFont="1" applyBorder="1" applyAlignment="1">
      <alignment horizontal="left" vertical="center" wrapText="1"/>
    </xf>
    <xf numFmtId="168" fontId="50" fillId="0" borderId="1" xfId="60" applyNumberFormat="1" applyFont="1" applyBorder="1" applyAlignment="1">
      <alignment vertical="center"/>
    </xf>
    <xf numFmtId="9" fontId="32" fillId="0" borderId="1" xfId="11" applyNumberFormat="1" applyFont="1" applyBorder="1" applyAlignment="1">
      <alignment horizontal="center" vertical="center" wrapText="1"/>
    </xf>
    <xf numFmtId="42" fontId="55" fillId="0" borderId="1" xfId="58" applyFont="1" applyBorder="1" applyAlignment="1">
      <alignment horizontal="left" vertical="center" wrapText="1"/>
    </xf>
    <xf numFmtId="42" fontId="56" fillId="0" borderId="1" xfId="64" applyFont="1" applyBorder="1" applyAlignment="1">
      <alignment vertical="center" wrapText="1"/>
    </xf>
    <xf numFmtId="0" fontId="32" fillId="2" borderId="1" xfId="11" applyFont="1" applyFill="1" applyBorder="1" applyAlignment="1">
      <alignment horizontal="center" vertical="center" wrapText="1"/>
    </xf>
    <xf numFmtId="168" fontId="50" fillId="2" borderId="1" xfId="60" applyNumberFormat="1" applyFont="1" applyFill="1" applyBorder="1" applyAlignment="1">
      <alignment vertical="center"/>
    </xf>
    <xf numFmtId="14" fontId="44" fillId="0" borderId="14" xfId="4" applyNumberFormat="1" applyFont="1" applyBorder="1" applyAlignment="1">
      <alignment vertical="center"/>
    </xf>
    <xf numFmtId="14" fontId="44" fillId="0" borderId="30" xfId="4" applyNumberFormat="1" applyFont="1" applyBorder="1" applyAlignment="1">
      <alignment vertical="center"/>
    </xf>
    <xf numFmtId="0" fontId="70" fillId="0" borderId="1" xfId="122" applyNumberFormat="1" applyFont="1" applyBorder="1" applyAlignment="1">
      <alignment horizontal="right" vertical="center" wrapText="1"/>
    </xf>
    <xf numFmtId="0" fontId="70" fillId="0" borderId="1" xfId="122" applyNumberFormat="1" applyFont="1" applyFill="1" applyBorder="1" applyAlignment="1">
      <alignment horizontal="right" vertical="center" wrapText="1"/>
    </xf>
    <xf numFmtId="9" fontId="22" fillId="0" borderId="1" xfId="24" applyFont="1" applyFill="1" applyBorder="1" applyAlignment="1">
      <alignment horizontal="center" vertical="center" wrapText="1"/>
    </xf>
    <xf numFmtId="4" fontId="32" fillId="0" borderId="1" xfId="13" applyNumberFormat="1" applyFont="1" applyBorder="1" applyAlignment="1" applyProtection="1">
      <alignment vertical="center" wrapText="1"/>
    </xf>
    <xf numFmtId="9" fontId="71" fillId="0" borderId="1" xfId="4" applyFont="1" applyBorder="1" applyAlignment="1" applyProtection="1">
      <alignment vertical="center"/>
    </xf>
    <xf numFmtId="0" fontId="70" fillId="0" borderId="1" xfId="5" applyFont="1" applyBorder="1" applyAlignment="1">
      <alignment horizontal="center" vertical="center" wrapText="1"/>
    </xf>
    <xf numFmtId="168" fontId="21" fillId="9" borderId="1" xfId="16" applyNumberFormat="1" applyFont="1" applyFill="1" applyBorder="1" applyAlignment="1" applyProtection="1">
      <alignment vertical="center" wrapText="1"/>
    </xf>
    <xf numFmtId="4" fontId="21" fillId="0" borderId="1" xfId="13" applyNumberFormat="1" applyFont="1" applyBorder="1" applyAlignment="1" applyProtection="1">
      <alignment horizontal="center" vertical="center" wrapText="1"/>
    </xf>
    <xf numFmtId="168" fontId="21" fillId="0" borderId="1" xfId="16" applyNumberFormat="1" applyFont="1" applyFill="1" applyBorder="1" applyAlignment="1" applyProtection="1">
      <alignment vertical="center" wrapText="1"/>
    </xf>
    <xf numFmtId="0" fontId="31" fillId="0" borderId="1" xfId="11" applyFont="1" applyBorder="1" applyAlignment="1">
      <alignment vertical="center"/>
    </xf>
    <xf numFmtId="2" fontId="32" fillId="0" borderId="1" xfId="11" applyNumberFormat="1" applyFont="1" applyBorder="1" applyAlignment="1">
      <alignment horizontal="center" vertical="center" wrapText="1"/>
    </xf>
    <xf numFmtId="4" fontId="21" fillId="21" borderId="31" xfId="13" applyNumberFormat="1" applyFont="1" applyFill="1" applyBorder="1" applyAlignment="1" applyProtection="1">
      <alignment vertical="center" wrapText="1"/>
    </xf>
    <xf numFmtId="0" fontId="32" fillId="0" borderId="1" xfId="5" applyFont="1" applyBorder="1" applyAlignment="1">
      <alignment horizontal="justify" vertical="center" wrapText="1"/>
    </xf>
    <xf numFmtId="168" fontId="32" fillId="0" borderId="14" xfId="16" applyNumberFormat="1" applyFont="1" applyFill="1" applyBorder="1" applyAlignment="1" applyProtection="1">
      <alignment horizontal="center" vertical="center" wrapText="1"/>
    </xf>
    <xf numFmtId="9" fontId="21" fillId="9" borderId="15" xfId="24" applyFont="1" applyFill="1" applyBorder="1" applyAlignment="1">
      <alignment horizontal="center" vertical="center" wrapText="1"/>
    </xf>
    <xf numFmtId="168" fontId="21" fillId="0" borderId="1" xfId="11" applyNumberFormat="1" applyFont="1" applyBorder="1" applyAlignment="1">
      <alignment horizontal="center" vertical="center"/>
    </xf>
    <xf numFmtId="168" fontId="21" fillId="0" borderId="1" xfId="11" applyNumberFormat="1" applyFont="1" applyBorder="1" applyAlignment="1">
      <alignment vertical="center"/>
    </xf>
    <xf numFmtId="168" fontId="21" fillId="9" borderId="1" xfId="11" applyNumberFormat="1" applyFont="1" applyFill="1" applyBorder="1" applyAlignment="1">
      <alignment vertical="center"/>
    </xf>
    <xf numFmtId="168" fontId="21" fillId="9" borderId="1" xfId="11" applyNumberFormat="1" applyFont="1" applyFill="1" applyBorder="1" applyAlignment="1">
      <alignment horizontal="center" vertical="center"/>
    </xf>
    <xf numFmtId="4" fontId="32" fillId="21" borderId="45" xfId="11" applyNumberFormat="1" applyFont="1" applyFill="1" applyBorder="1" applyAlignment="1">
      <alignment horizontal="center" vertical="center" wrapText="1"/>
    </xf>
    <xf numFmtId="0" fontId="0" fillId="0" borderId="47" xfId="0" applyBorder="1" applyAlignment="1">
      <alignment wrapText="1"/>
    </xf>
    <xf numFmtId="0" fontId="52" fillId="22" borderId="1" xfId="11" applyFont="1" applyFill="1" applyBorder="1" applyAlignment="1">
      <alignment horizontal="left" vertical="center" wrapText="1"/>
    </xf>
    <xf numFmtId="0" fontId="57" fillId="0" borderId="1" xfId="11" applyFont="1" applyBorder="1" applyAlignment="1">
      <alignment vertical="center"/>
    </xf>
    <xf numFmtId="4" fontId="32" fillId="0" borderId="15" xfId="13" applyNumberFormat="1" applyFont="1" applyBorder="1" applyAlignment="1" applyProtection="1">
      <alignment horizontal="center" vertical="center" wrapText="1"/>
    </xf>
    <xf numFmtId="0" fontId="57" fillId="0" borderId="1" xfId="11" applyFont="1" applyBorder="1" applyAlignment="1">
      <alignment horizontal="center" vertical="center"/>
    </xf>
    <xf numFmtId="4" fontId="17" fillId="0" borderId="1" xfId="11" applyNumberFormat="1" applyFont="1" applyBorder="1" applyAlignment="1">
      <alignment vertical="center"/>
    </xf>
    <xf numFmtId="9" fontId="21" fillId="9" borderId="15" xfId="24" applyFont="1" applyFill="1" applyBorder="1" applyAlignment="1">
      <alignment vertical="center" wrapText="1"/>
    </xf>
    <xf numFmtId="168" fontId="21" fillId="0" borderId="3" xfId="11" applyNumberFormat="1" applyFont="1" applyBorder="1" applyAlignment="1">
      <alignment vertical="center"/>
    </xf>
    <xf numFmtId="168" fontId="21" fillId="0" borderId="9" xfId="11" applyNumberFormat="1" applyFont="1" applyBorder="1" applyAlignment="1">
      <alignment vertical="center"/>
    </xf>
    <xf numFmtId="0" fontId="32" fillId="21" borderId="45" xfId="11" applyFont="1" applyFill="1" applyBorder="1" applyAlignment="1">
      <alignment horizontal="center" vertical="center" wrapText="1"/>
    </xf>
    <xf numFmtId="9" fontId="57" fillId="0" borderId="1" xfId="4" applyFont="1" applyBorder="1" applyAlignment="1">
      <alignment horizontal="center" vertical="center"/>
    </xf>
    <xf numFmtId="43" fontId="32" fillId="0" borderId="1" xfId="123" applyFont="1" applyBorder="1" applyAlignment="1" applyProtection="1">
      <alignment vertical="center" wrapText="1"/>
    </xf>
    <xf numFmtId="43" fontId="32" fillId="21" borderId="45" xfId="11" applyNumberFormat="1" applyFont="1" applyFill="1" applyBorder="1" applyAlignment="1">
      <alignment horizontal="center" vertical="center" wrapText="1"/>
    </xf>
    <xf numFmtId="14" fontId="22" fillId="0" borderId="3" xfId="3" applyNumberFormat="1" applyFont="1" applyBorder="1" applyAlignment="1" applyProtection="1">
      <alignment horizontal="center" vertical="center" wrapText="1"/>
    </xf>
    <xf numFmtId="9" fontId="31" fillId="0" borderId="1" xfId="24" applyFont="1" applyBorder="1" applyAlignment="1">
      <alignment horizontal="center" vertical="center"/>
    </xf>
    <xf numFmtId="42" fontId="22" fillId="15" borderId="1" xfId="12" applyFont="1" applyFill="1" applyBorder="1" applyAlignment="1">
      <alignment horizontal="center" vertical="center" wrapText="1"/>
    </xf>
    <xf numFmtId="9" fontId="31" fillId="0" borderId="0" xfId="24" applyFont="1" applyAlignment="1">
      <alignment vertical="center"/>
    </xf>
    <xf numFmtId="0" fontId="0" fillId="0" borderId="48" xfId="0" applyBorder="1" applyAlignment="1">
      <alignment horizontal="center" vertical="center" wrapText="1"/>
    </xf>
    <xf numFmtId="13" fontId="32" fillId="0" borderId="1" xfId="123" applyNumberFormat="1" applyFont="1" applyBorder="1" applyAlignment="1" applyProtection="1">
      <alignment horizontal="center" vertical="center" wrapText="1"/>
    </xf>
    <xf numFmtId="0" fontId="32" fillId="0" borderId="1" xfId="123" applyNumberFormat="1" applyFont="1" applyBorder="1" applyAlignment="1" applyProtection="1">
      <alignment horizontal="center" vertical="center" wrapText="1"/>
    </xf>
    <xf numFmtId="43" fontId="21" fillId="0" borderId="16" xfId="123" applyFont="1" applyBorder="1" applyAlignment="1" applyProtection="1">
      <alignment horizontal="center" vertical="center" wrapText="1"/>
    </xf>
    <xf numFmtId="0" fontId="72" fillId="15" borderId="30" xfId="11" applyFont="1" applyFill="1" applyBorder="1" applyAlignment="1">
      <alignment horizontal="center" vertical="center" wrapText="1"/>
    </xf>
    <xf numFmtId="0" fontId="14" fillId="9" borderId="0" xfId="11" applyFill="1" applyAlignment="1">
      <alignment vertical="center"/>
    </xf>
    <xf numFmtId="0" fontId="72" fillId="0" borderId="1" xfId="5" applyFont="1" applyBorder="1" applyAlignment="1">
      <alignment horizontal="justify" vertical="center" wrapText="1"/>
    </xf>
    <xf numFmtId="0" fontId="22" fillId="0" borderId="20" xfId="11" applyFont="1" applyBorder="1" applyAlignment="1">
      <alignment horizontal="center" vertical="center" wrapText="1"/>
    </xf>
    <xf numFmtId="0" fontId="22" fillId="0" borderId="56" xfId="11" applyFont="1" applyBorder="1" applyAlignment="1">
      <alignment horizontal="center" vertical="center" wrapText="1"/>
    </xf>
    <xf numFmtId="0" fontId="21" fillId="9" borderId="64" xfId="11" applyFont="1" applyFill="1" applyBorder="1" applyAlignment="1">
      <alignment vertical="center" wrapText="1"/>
    </xf>
    <xf numFmtId="0" fontId="21" fillId="9" borderId="20" xfId="11" applyFont="1" applyFill="1" applyBorder="1" applyAlignment="1">
      <alignment vertical="center" wrapText="1"/>
    </xf>
    <xf numFmtId="168" fontId="21" fillId="0" borderId="1" xfId="16" applyNumberFormat="1" applyFont="1" applyFill="1" applyBorder="1" applyAlignment="1" applyProtection="1">
      <alignment horizontal="center" vertical="center" wrapText="1"/>
    </xf>
    <xf numFmtId="9" fontId="21" fillId="9" borderId="20" xfId="24" applyFont="1" applyFill="1" applyBorder="1" applyAlignment="1">
      <alignment vertical="center" wrapText="1"/>
    </xf>
    <xf numFmtId="43" fontId="17" fillId="0" borderId="1" xfId="123" applyFont="1" applyBorder="1" applyAlignment="1" applyProtection="1">
      <alignment vertical="center"/>
    </xf>
    <xf numFmtId="0" fontId="21" fillId="15" borderId="1" xfId="11" applyFont="1" applyFill="1" applyBorder="1" applyAlignment="1">
      <alignment vertical="center" wrapText="1"/>
    </xf>
    <xf numFmtId="0" fontId="21" fillId="15" borderId="16" xfId="11" applyFont="1" applyFill="1" applyBorder="1" applyAlignment="1">
      <alignment vertical="center" wrapText="1"/>
    </xf>
    <xf numFmtId="0" fontId="21" fillId="15" borderId="30" xfId="11" applyFont="1" applyFill="1" applyBorder="1" applyAlignment="1">
      <alignment vertical="center" wrapText="1"/>
    </xf>
    <xf numFmtId="0" fontId="14" fillId="15" borderId="0" xfId="11" applyFill="1" applyAlignment="1">
      <alignment vertical="center"/>
    </xf>
    <xf numFmtId="0" fontId="72" fillId="15" borderId="1" xfId="11" applyFont="1" applyFill="1" applyBorder="1" applyAlignment="1">
      <alignment vertical="center" wrapText="1"/>
    </xf>
    <xf numFmtId="9" fontId="21" fillId="15" borderId="1" xfId="24" applyFont="1" applyFill="1" applyBorder="1" applyAlignment="1">
      <alignment vertical="center" wrapText="1"/>
    </xf>
    <xf numFmtId="9" fontId="21" fillId="15" borderId="1" xfId="24" applyFont="1" applyFill="1" applyBorder="1" applyAlignment="1">
      <alignment horizontal="center" vertical="center" wrapText="1"/>
    </xf>
    <xf numFmtId="0" fontId="21" fillId="15" borderId="1" xfId="11" applyFont="1" applyFill="1" applyBorder="1" applyAlignment="1">
      <alignment horizontal="center" vertical="center" wrapText="1"/>
    </xf>
    <xf numFmtId="0" fontId="72" fillId="0" borderId="1" xfId="5" applyFont="1" applyBorder="1" applyAlignment="1">
      <alignment vertical="center" wrapText="1"/>
    </xf>
    <xf numFmtId="0" fontId="22" fillId="9" borderId="1" xfId="11" applyFont="1" applyFill="1" applyBorder="1" applyAlignment="1">
      <alignment horizontal="center" vertical="center" wrapText="1"/>
    </xf>
    <xf numFmtId="0" fontId="22" fillId="9" borderId="14" xfId="11" applyFont="1" applyFill="1" applyBorder="1" applyAlignment="1">
      <alignment horizontal="center" vertical="center" wrapText="1"/>
    </xf>
    <xf numFmtId="0" fontId="22" fillId="9" borderId="16" xfId="11" applyFont="1" applyFill="1" applyBorder="1" applyAlignment="1">
      <alignment horizontal="center" vertical="center" wrapText="1"/>
    </xf>
    <xf numFmtId="1" fontId="32" fillId="9" borderId="1" xfId="3" applyNumberFormat="1" applyFont="1" applyFill="1" applyBorder="1" applyAlignment="1" applyProtection="1">
      <alignment horizontal="center" vertical="center" wrapText="1"/>
    </xf>
    <xf numFmtId="4" fontId="22" fillId="9" borderId="1" xfId="13" applyNumberFormat="1" applyFont="1" applyFill="1" applyBorder="1" applyAlignment="1" applyProtection="1">
      <alignment vertical="center" wrapText="1"/>
    </xf>
    <xf numFmtId="9" fontId="17" fillId="9" borderId="1" xfId="4" applyFont="1" applyFill="1" applyBorder="1" applyAlignment="1" applyProtection="1">
      <alignment vertical="center"/>
    </xf>
    <xf numFmtId="14" fontId="22" fillId="9" borderId="1" xfId="3" applyNumberFormat="1" applyFont="1" applyFill="1" applyBorder="1" applyAlignment="1" applyProtection="1">
      <alignment horizontal="center" vertical="center" wrapText="1"/>
    </xf>
    <xf numFmtId="168" fontId="21" fillId="9" borderId="14" xfId="16" applyNumberFormat="1" applyFont="1" applyFill="1" applyBorder="1" applyAlignment="1" applyProtection="1">
      <alignment horizontal="center" vertical="center" wrapText="1"/>
    </xf>
    <xf numFmtId="4" fontId="21" fillId="9" borderId="16" xfId="13" applyNumberFormat="1" applyFont="1" applyFill="1" applyBorder="1" applyAlignment="1" applyProtection="1">
      <alignment horizontal="center" vertical="center" wrapText="1"/>
    </xf>
    <xf numFmtId="0" fontId="22" fillId="9" borderId="30" xfId="11" applyFont="1" applyFill="1" applyBorder="1" applyAlignment="1">
      <alignment horizontal="center" vertical="center" wrapText="1"/>
    </xf>
    <xf numFmtId="0" fontId="31" fillId="9" borderId="0" xfId="11" applyFont="1" applyFill="1" applyAlignment="1">
      <alignment vertical="center"/>
    </xf>
    <xf numFmtId="9" fontId="22" fillId="9" borderId="1" xfId="24" applyFont="1" applyFill="1" applyBorder="1" applyAlignment="1">
      <alignment horizontal="center" vertical="center" wrapText="1"/>
    </xf>
    <xf numFmtId="0" fontId="22" fillId="0" borderId="3" xfId="11" applyFont="1" applyBorder="1" applyAlignment="1">
      <alignment horizontal="center" vertical="center" wrapText="1"/>
    </xf>
    <xf numFmtId="1" fontId="32" fillId="0" borderId="3" xfId="3" applyNumberFormat="1" applyFont="1" applyBorder="1" applyAlignment="1" applyProtection="1">
      <alignment horizontal="center" vertical="center" wrapText="1"/>
    </xf>
    <xf numFmtId="4" fontId="22" fillId="0" borderId="3" xfId="13" applyNumberFormat="1" applyFont="1" applyBorder="1" applyAlignment="1" applyProtection="1">
      <alignment vertical="center" wrapText="1"/>
    </xf>
    <xf numFmtId="9" fontId="17" fillId="0" borderId="3" xfId="4" applyFont="1" applyBorder="1" applyAlignment="1" applyProtection="1">
      <alignment vertical="center"/>
    </xf>
    <xf numFmtId="168" fontId="21" fillId="0" borderId="19" xfId="16" applyNumberFormat="1" applyFont="1" applyFill="1" applyBorder="1" applyAlignment="1" applyProtection="1">
      <alignment horizontal="center" vertical="center" wrapText="1"/>
    </xf>
    <xf numFmtId="4" fontId="21" fillId="0" borderId="21" xfId="13" applyNumberFormat="1" applyFont="1" applyBorder="1" applyAlignment="1" applyProtection="1">
      <alignment horizontal="center" vertical="center" wrapText="1"/>
    </xf>
    <xf numFmtId="9" fontId="22" fillId="0" borderId="3" xfId="24" applyFont="1" applyFill="1" applyBorder="1" applyAlignment="1">
      <alignment horizontal="center" vertical="center" wrapText="1"/>
    </xf>
    <xf numFmtId="43" fontId="17" fillId="0" borderId="3" xfId="123" applyFont="1" applyBorder="1" applyAlignment="1" applyProtection="1">
      <alignment vertical="center"/>
    </xf>
    <xf numFmtId="43" fontId="17" fillId="0" borderId="14" xfId="123" applyFont="1" applyBorder="1" applyAlignment="1" applyProtection="1">
      <alignment vertical="center"/>
    </xf>
    <xf numFmtId="0" fontId="22" fillId="0" borderId="1" xfId="12" applyNumberFormat="1" applyFont="1" applyFill="1" applyBorder="1" applyAlignment="1">
      <alignment horizontal="center" vertical="center" wrapText="1"/>
    </xf>
    <xf numFmtId="0" fontId="72" fillId="15" borderId="1" xfId="11" applyFont="1" applyFill="1" applyBorder="1" applyAlignment="1">
      <alignment horizontal="center" vertical="center" wrapText="1"/>
    </xf>
    <xf numFmtId="4" fontId="21" fillId="15" borderId="1" xfId="11" applyNumberFormat="1" applyFont="1" applyFill="1" applyBorder="1" applyAlignment="1">
      <alignment vertical="center" wrapText="1"/>
    </xf>
    <xf numFmtId="43" fontId="17" fillId="9" borderId="1" xfId="123" applyFont="1" applyFill="1" applyBorder="1" applyAlignment="1" applyProtection="1">
      <alignment vertical="center"/>
    </xf>
    <xf numFmtId="0" fontId="22" fillId="9" borderId="1" xfId="11" applyFont="1" applyFill="1" applyBorder="1" applyAlignment="1">
      <alignment vertical="center" wrapText="1"/>
    </xf>
    <xf numFmtId="0" fontId="1" fillId="0" borderId="1" xfId="20" applyFont="1" applyBorder="1" applyAlignment="1">
      <alignment horizontal="center" vertical="center"/>
    </xf>
    <xf numFmtId="0" fontId="37" fillId="22" borderId="28" xfId="20" applyFont="1" applyFill="1" applyBorder="1" applyAlignment="1">
      <alignment horizontal="center" vertical="center"/>
    </xf>
    <xf numFmtId="0" fontId="37" fillId="22" borderId="26" xfId="17" applyFont="1" applyFill="1" applyBorder="1" applyAlignment="1">
      <alignment horizontal="left" vertical="center" wrapText="1"/>
    </xf>
    <xf numFmtId="0" fontId="3" fillId="22" borderId="1" xfId="20" applyFont="1" applyFill="1" applyBorder="1" applyAlignment="1">
      <alignment horizontal="center" vertical="center"/>
    </xf>
    <xf numFmtId="0" fontId="65" fillId="22" borderId="27" xfId="20" applyFont="1" applyFill="1" applyBorder="1" applyAlignment="1">
      <alignment vertical="center" wrapText="1"/>
    </xf>
    <xf numFmtId="0" fontId="9" fillId="22" borderId="0" xfId="20" applyFill="1"/>
    <xf numFmtId="0" fontId="9" fillId="22" borderId="27" xfId="20" applyFill="1" applyBorder="1" applyAlignment="1">
      <alignment vertical="center" wrapText="1"/>
    </xf>
    <xf numFmtId="0" fontId="3" fillId="22" borderId="0" xfId="20" applyFont="1" applyFill="1" applyAlignment="1">
      <alignment horizontal="center"/>
    </xf>
    <xf numFmtId="171" fontId="9" fillId="22" borderId="0" xfId="20" applyNumberFormat="1" applyFill="1"/>
    <xf numFmtId="0" fontId="53" fillId="22" borderId="27" xfId="20" applyFont="1" applyFill="1" applyBorder="1" applyAlignment="1">
      <alignment vertical="center" wrapText="1"/>
    </xf>
    <xf numFmtId="0" fontId="9" fillId="22" borderId="0" xfId="20" applyFill="1" applyAlignment="1">
      <alignment vertical="center"/>
    </xf>
    <xf numFmtId="0" fontId="1" fillId="22" borderId="1" xfId="20" applyFont="1" applyFill="1" applyBorder="1" applyAlignment="1">
      <alignment horizontal="center" vertical="center"/>
    </xf>
    <xf numFmtId="0" fontId="58" fillId="17" borderId="1" xfId="11" applyFont="1" applyFill="1" applyBorder="1" applyAlignment="1">
      <alignment horizontal="center" vertical="center" wrapText="1"/>
    </xf>
    <xf numFmtId="0" fontId="58" fillId="22" borderId="1" xfId="11" applyFont="1" applyFill="1" applyBorder="1" applyAlignment="1">
      <alignment horizontal="center" vertical="center" wrapText="1"/>
    </xf>
    <xf numFmtId="0" fontId="18" fillId="16" borderId="19" xfId="11" applyFont="1" applyFill="1" applyBorder="1" applyAlignment="1">
      <alignment horizontal="center" vertical="center" wrapText="1"/>
    </xf>
    <xf numFmtId="0" fontId="18" fillId="16" borderId="20" xfId="11" applyFont="1" applyFill="1" applyBorder="1" applyAlignment="1">
      <alignment horizontal="center" vertical="center" wrapText="1"/>
    </xf>
    <xf numFmtId="0" fontId="18" fillId="16" borderId="21" xfId="11" applyFont="1" applyFill="1" applyBorder="1" applyAlignment="1">
      <alignment horizontal="center" vertical="center" wrapText="1"/>
    </xf>
    <xf numFmtId="0" fontId="18" fillId="0" borderId="1" xfId="11" applyFont="1" applyBorder="1" applyAlignment="1">
      <alignment horizontal="center" vertical="center" wrapText="1"/>
    </xf>
    <xf numFmtId="0" fontId="21" fillId="11" borderId="43" xfId="11" applyFont="1" applyFill="1" applyBorder="1" applyAlignment="1">
      <alignment horizontal="center" vertical="center" wrapText="1"/>
    </xf>
    <xf numFmtId="0" fontId="21" fillId="11" borderId="42" xfId="11" applyFont="1" applyFill="1" applyBorder="1" applyAlignment="1">
      <alignment horizontal="center" vertical="center" wrapText="1"/>
    </xf>
    <xf numFmtId="0" fontId="21" fillId="11" borderId="40" xfId="11" applyFont="1" applyFill="1" applyBorder="1" applyAlignment="1">
      <alignment horizontal="center" vertical="center" wrapText="1"/>
    </xf>
    <xf numFmtId="0" fontId="72" fillId="9" borderId="28" xfId="11" applyFont="1" applyFill="1" applyBorder="1" applyAlignment="1">
      <alignment horizontal="left" vertical="center" wrapText="1"/>
    </xf>
    <xf numFmtId="0" fontId="72" fillId="9" borderId="15" xfId="11" applyFont="1" applyFill="1" applyBorder="1" applyAlignment="1">
      <alignment horizontal="left" vertical="center" wrapText="1"/>
    </xf>
    <xf numFmtId="0" fontId="22" fillId="0" borderId="14" xfId="11" applyFont="1" applyBorder="1" applyAlignment="1">
      <alignment horizontal="center" vertical="center" wrapText="1"/>
    </xf>
    <xf numFmtId="0" fontId="22" fillId="0" borderId="16" xfId="11" applyFont="1" applyBorder="1" applyAlignment="1">
      <alignment horizontal="center" vertical="center" wrapText="1"/>
    </xf>
    <xf numFmtId="168" fontId="21" fillId="0" borderId="9" xfId="11" applyNumberFormat="1" applyFont="1" applyBorder="1" applyAlignment="1">
      <alignment horizontal="center" vertical="center"/>
    </xf>
    <xf numFmtId="168" fontId="21" fillId="0" borderId="10" xfId="11" applyNumberFormat="1" applyFont="1" applyBorder="1" applyAlignment="1">
      <alignment horizontal="center" vertical="center"/>
    </xf>
    <xf numFmtId="168" fontId="72" fillId="0" borderId="3" xfId="11" applyNumberFormat="1" applyFont="1" applyBorder="1" applyAlignment="1">
      <alignment horizontal="center" vertical="center"/>
    </xf>
    <xf numFmtId="168" fontId="72" fillId="0" borderId="9" xfId="11" applyNumberFormat="1" applyFont="1" applyBorder="1" applyAlignment="1">
      <alignment horizontal="center" vertical="center"/>
    </xf>
    <xf numFmtId="168" fontId="72" fillId="0" borderId="10" xfId="11" applyNumberFormat="1" applyFont="1" applyBorder="1" applyAlignment="1">
      <alignment horizontal="center" vertical="center"/>
    </xf>
    <xf numFmtId="3" fontId="22" fillId="0" borderId="14" xfId="11" applyNumberFormat="1" applyFont="1" applyBorder="1" applyAlignment="1">
      <alignment horizontal="center" vertical="center" wrapText="1"/>
    </xf>
    <xf numFmtId="3" fontId="22" fillId="0" borderId="16" xfId="11" applyNumberFormat="1" applyFont="1" applyBorder="1" applyAlignment="1">
      <alignment horizontal="center" vertical="center" wrapText="1"/>
    </xf>
    <xf numFmtId="168" fontId="21" fillId="0" borderId="3" xfId="11" applyNumberFormat="1" applyFont="1" applyBorder="1" applyAlignment="1">
      <alignment horizontal="center" vertical="center"/>
    </xf>
    <xf numFmtId="0" fontId="21" fillId="0" borderId="28" xfId="11" applyFont="1" applyBorder="1" applyAlignment="1">
      <alignment horizontal="left" vertical="center" wrapText="1"/>
    </xf>
    <xf numFmtId="0" fontId="21" fillId="0" borderId="16" xfId="11" applyFont="1" applyBorder="1" applyAlignment="1">
      <alignment horizontal="left" vertical="center" wrapText="1"/>
    </xf>
    <xf numFmtId="0" fontId="21" fillId="0" borderId="14" xfId="11" applyFont="1" applyBorder="1" applyAlignment="1">
      <alignment horizontal="left" vertical="center" wrapText="1"/>
    </xf>
    <xf numFmtId="14" fontId="44" fillId="0" borderId="14" xfId="4" applyNumberFormat="1" applyFont="1" applyBorder="1" applyAlignment="1">
      <alignment horizontal="center" vertical="center"/>
    </xf>
    <xf numFmtId="14" fontId="44" fillId="0" borderId="30" xfId="4" applyNumberFormat="1" applyFont="1" applyBorder="1" applyAlignment="1">
      <alignment horizontal="center" vertical="center"/>
    </xf>
    <xf numFmtId="0" fontId="21" fillId="0" borderId="44" xfId="11" applyFont="1" applyBorder="1" applyAlignment="1">
      <alignment horizontal="left" vertical="center" wrapText="1"/>
    </xf>
    <xf numFmtId="0" fontId="21" fillId="0" borderId="41" xfId="11" applyFont="1" applyBorder="1" applyAlignment="1">
      <alignment horizontal="left" vertical="center" wrapText="1"/>
    </xf>
    <xf numFmtId="2" fontId="21" fillId="9" borderId="46" xfId="11" applyNumberFormat="1" applyFont="1" applyFill="1" applyBorder="1" applyAlignment="1">
      <alignment horizontal="center" vertical="center"/>
    </xf>
    <xf numFmtId="2" fontId="21" fillId="9" borderId="51" xfId="11" applyNumberFormat="1" applyFont="1" applyFill="1" applyBorder="1" applyAlignment="1">
      <alignment horizontal="center" vertical="center"/>
    </xf>
    <xf numFmtId="0" fontId="21" fillId="11" borderId="55" xfId="11" applyFont="1" applyFill="1" applyBorder="1" applyAlignment="1">
      <alignment horizontal="center" vertical="center" wrapText="1"/>
    </xf>
    <xf numFmtId="0" fontId="21" fillId="12" borderId="14" xfId="11" applyFont="1" applyFill="1" applyBorder="1" applyAlignment="1">
      <alignment horizontal="center" vertical="center" wrapText="1"/>
    </xf>
    <xf numFmtId="0" fontId="21" fillId="12" borderId="16" xfId="11" applyFont="1" applyFill="1" applyBorder="1" applyAlignment="1">
      <alignment horizontal="center" vertical="center" wrapText="1"/>
    </xf>
    <xf numFmtId="0" fontId="61" fillId="13" borderId="5" xfId="11" applyFont="1" applyFill="1" applyBorder="1" applyAlignment="1">
      <alignment horizontal="center" vertical="center"/>
    </xf>
    <xf numFmtId="0" fontId="61" fillId="13" borderId="12" xfId="11" applyFont="1" applyFill="1" applyBorder="1" applyAlignment="1">
      <alignment horizontal="center" vertical="center"/>
    </xf>
    <xf numFmtId="0" fontId="61" fillId="13" borderId="23" xfId="11" applyFont="1" applyFill="1" applyBorder="1" applyAlignment="1">
      <alignment horizontal="center" vertical="center"/>
    </xf>
    <xf numFmtId="0" fontId="61" fillId="13" borderId="6" xfId="11" applyFont="1" applyFill="1" applyBorder="1" applyAlignment="1">
      <alignment horizontal="center" vertical="center"/>
    </xf>
    <xf numFmtId="0" fontId="61" fillId="13" borderId="0" xfId="11" applyFont="1" applyFill="1" applyAlignment="1">
      <alignment horizontal="center" vertical="center"/>
    </xf>
    <xf numFmtId="0" fontId="61" fillId="13" borderId="8" xfId="11" applyFont="1" applyFill="1" applyBorder="1" applyAlignment="1">
      <alignment horizontal="center" vertical="center"/>
    </xf>
    <xf numFmtId="0" fontId="61" fillId="13" borderId="4" xfId="11" applyFont="1" applyFill="1" applyBorder="1" applyAlignment="1">
      <alignment horizontal="center" vertical="center"/>
    </xf>
    <xf numFmtId="0" fontId="61" fillId="13" borderId="13" xfId="11" applyFont="1" applyFill="1" applyBorder="1" applyAlignment="1">
      <alignment horizontal="center" vertical="center"/>
    </xf>
    <xf numFmtId="0" fontId="61" fillId="13" borderId="2" xfId="11" applyFont="1" applyFill="1" applyBorder="1" applyAlignment="1">
      <alignment horizontal="center" vertical="center"/>
    </xf>
    <xf numFmtId="0" fontId="21" fillId="18" borderId="14" xfId="11" applyFont="1" applyFill="1" applyBorder="1" applyAlignment="1">
      <alignment horizontal="center" vertical="center" wrapText="1"/>
    </xf>
    <xf numFmtId="0" fontId="21" fillId="18" borderId="16" xfId="11" applyFont="1" applyFill="1" applyBorder="1" applyAlignment="1">
      <alignment horizontal="center" vertical="center" wrapText="1"/>
    </xf>
    <xf numFmtId="0" fontId="21" fillId="9" borderId="28" xfId="11" applyFont="1" applyFill="1" applyBorder="1" applyAlignment="1">
      <alignment horizontal="left" vertical="center" wrapText="1"/>
    </xf>
    <xf numFmtId="0" fontId="21" fillId="9" borderId="15" xfId="11" applyFont="1" applyFill="1" applyBorder="1" applyAlignment="1">
      <alignment horizontal="left" vertical="center" wrapText="1"/>
    </xf>
    <xf numFmtId="14" fontId="32" fillId="0" borderId="3" xfId="3" applyNumberFormat="1" applyFont="1" applyBorder="1" applyAlignment="1" applyProtection="1">
      <alignment horizontal="center" vertical="center" wrapText="1"/>
    </xf>
    <xf numFmtId="14" fontId="32" fillId="0" borderId="10" xfId="3" applyNumberFormat="1" applyFont="1" applyBorder="1" applyAlignment="1" applyProtection="1">
      <alignment horizontal="center" vertical="center" wrapText="1"/>
    </xf>
    <xf numFmtId="0" fontId="32" fillId="9" borderId="44" xfId="11" applyFont="1" applyFill="1" applyBorder="1" applyAlignment="1">
      <alignment horizontal="center" vertical="center" wrapText="1"/>
    </xf>
    <xf numFmtId="0" fontId="32" fillId="9" borderId="45" xfId="11" applyFont="1" applyFill="1" applyBorder="1" applyAlignment="1">
      <alignment horizontal="center" vertical="center" wrapText="1"/>
    </xf>
    <xf numFmtId="0" fontId="32" fillId="9" borderId="41" xfId="11" applyFont="1" applyFill="1" applyBorder="1" applyAlignment="1">
      <alignment horizontal="center" vertical="center" wrapText="1"/>
    </xf>
    <xf numFmtId="0" fontId="62" fillId="13" borderId="33" xfId="11" applyFont="1" applyFill="1" applyBorder="1" applyAlignment="1">
      <alignment horizontal="center" vertical="center"/>
    </xf>
    <xf numFmtId="0" fontId="62" fillId="13" borderId="34" xfId="11" applyFont="1" applyFill="1" applyBorder="1" applyAlignment="1">
      <alignment horizontal="center" vertical="center"/>
    </xf>
    <xf numFmtId="0" fontId="62" fillId="13" borderId="35" xfId="11" applyFont="1" applyFill="1" applyBorder="1" applyAlignment="1">
      <alignment horizontal="center" vertical="center"/>
    </xf>
    <xf numFmtId="2" fontId="21" fillId="9" borderId="46" xfId="11" applyNumberFormat="1" applyFont="1" applyFill="1" applyBorder="1" applyAlignment="1">
      <alignment horizontal="center" vertical="center" wrapText="1"/>
    </xf>
    <xf numFmtId="2" fontId="21" fillId="9" borderId="45" xfId="11" applyNumberFormat="1" applyFont="1" applyFill="1" applyBorder="1" applyAlignment="1">
      <alignment horizontal="center" vertical="center" wrapText="1"/>
    </xf>
    <xf numFmtId="0" fontId="16" fillId="2" borderId="1" xfId="0" applyFont="1" applyFill="1" applyBorder="1" applyAlignment="1">
      <alignment horizontal="center" wrapText="1"/>
    </xf>
    <xf numFmtId="0" fontId="21" fillId="15" borderId="14" xfId="11" applyFont="1" applyFill="1" applyBorder="1" applyAlignment="1">
      <alignment horizontal="center" vertical="center" wrapText="1"/>
    </xf>
    <xf numFmtId="0" fontId="21" fillId="15" borderId="16" xfId="11" applyFont="1" applyFill="1" applyBorder="1" applyAlignment="1">
      <alignment horizontal="center" vertical="center" wrapText="1"/>
    </xf>
    <xf numFmtId="0" fontId="34" fillId="0" borderId="0" xfId="11" applyFont="1" applyAlignment="1">
      <alignment horizontal="center" vertical="center" wrapText="1"/>
    </xf>
    <xf numFmtId="0" fontId="33" fillId="2" borderId="0" xfId="11" applyFont="1" applyFill="1" applyAlignment="1">
      <alignment horizontal="center" vertical="center" wrapText="1"/>
    </xf>
    <xf numFmtId="0" fontId="24" fillId="2" borderId="0" xfId="11" applyFont="1" applyFill="1" applyAlignment="1">
      <alignment horizontal="center" vertical="center" wrapText="1"/>
    </xf>
    <xf numFmtId="0" fontId="21" fillId="18" borderId="1" xfId="11" applyFont="1" applyFill="1" applyBorder="1" applyAlignment="1">
      <alignment horizontal="center" vertical="center" wrapText="1"/>
    </xf>
    <xf numFmtId="0" fontId="21" fillId="12" borderId="39" xfId="11" applyFont="1" applyFill="1" applyBorder="1" applyAlignment="1">
      <alignment horizontal="center" vertical="center" wrapText="1"/>
    </xf>
    <xf numFmtId="0" fontId="21" fillId="12" borderId="29" xfId="11" applyFont="1" applyFill="1" applyBorder="1" applyAlignment="1">
      <alignment horizontal="center" vertical="center" wrapText="1"/>
    </xf>
    <xf numFmtId="168" fontId="21" fillId="0" borderId="11" xfId="11" applyNumberFormat="1" applyFont="1" applyBorder="1" applyAlignment="1">
      <alignment horizontal="center" vertical="center"/>
    </xf>
    <xf numFmtId="3" fontId="22" fillId="0" borderId="19" xfId="11" applyNumberFormat="1" applyFont="1" applyBorder="1" applyAlignment="1">
      <alignment horizontal="center" vertical="center" wrapText="1"/>
    </xf>
    <xf numFmtId="0" fontId="22" fillId="0" borderId="21" xfId="11" applyFont="1" applyBorder="1" applyAlignment="1">
      <alignment horizontal="center" vertical="center" wrapText="1"/>
    </xf>
    <xf numFmtId="0" fontId="72" fillId="15" borderId="14" xfId="11" applyFont="1" applyFill="1" applyBorder="1" applyAlignment="1">
      <alignment horizontal="center" vertical="center" wrapText="1"/>
    </xf>
    <xf numFmtId="0" fontId="72" fillId="15" borderId="16" xfId="11" applyFont="1" applyFill="1" applyBorder="1" applyAlignment="1">
      <alignment horizontal="center" vertical="center" wrapText="1"/>
    </xf>
    <xf numFmtId="14" fontId="22" fillId="0" borderId="3" xfId="3" applyNumberFormat="1" applyFont="1" applyBorder="1" applyAlignment="1" applyProtection="1">
      <alignment horizontal="center" vertical="center" wrapText="1"/>
    </xf>
    <xf numFmtId="14" fontId="22" fillId="0" borderId="9" xfId="3" applyNumberFormat="1" applyFont="1" applyBorder="1" applyAlignment="1" applyProtection="1">
      <alignment horizontal="center" vertical="center" wrapText="1"/>
    </xf>
    <xf numFmtId="14" fontId="22" fillId="0" borderId="10" xfId="3" applyNumberFormat="1" applyFont="1" applyBorder="1" applyAlignment="1" applyProtection="1">
      <alignment horizontal="center" vertical="center" wrapText="1"/>
    </xf>
    <xf numFmtId="0" fontId="26" fillId="0" borderId="0" xfId="11" applyFont="1" applyAlignment="1">
      <alignment horizontal="center" vertical="center" wrapText="1"/>
    </xf>
    <xf numFmtId="0" fontId="16" fillId="2" borderId="1" xfId="11" applyFont="1" applyFill="1" applyBorder="1" applyAlignment="1">
      <alignment horizontal="center" vertical="center" wrapText="1"/>
    </xf>
    <xf numFmtId="0" fontId="16" fillId="0" borderId="0" xfId="11" applyFont="1" applyAlignment="1">
      <alignment horizontal="center" vertical="center" wrapText="1"/>
    </xf>
    <xf numFmtId="0" fontId="33" fillId="0" borderId="0" xfId="11" applyFont="1" applyAlignment="1">
      <alignment horizontal="center" vertical="center" wrapText="1"/>
    </xf>
    <xf numFmtId="0" fontId="34" fillId="0" borderId="1" xfId="11" applyFont="1" applyBorder="1" applyAlignment="1">
      <alignment horizontal="center" vertical="center" wrapText="1"/>
    </xf>
    <xf numFmtId="0" fontId="24" fillId="15" borderId="1" xfId="11" applyFont="1" applyFill="1" applyBorder="1" applyAlignment="1">
      <alignment horizontal="center" vertical="center" wrapText="1"/>
    </xf>
    <xf numFmtId="0" fontId="24" fillId="2" borderId="1" xfId="11" applyFont="1" applyFill="1" applyBorder="1" applyAlignment="1">
      <alignment horizontal="center" vertical="center" wrapText="1"/>
    </xf>
    <xf numFmtId="0" fontId="16" fillId="19" borderId="1" xfId="0" applyFont="1" applyFill="1" applyBorder="1" applyAlignment="1">
      <alignment horizontal="center" wrapText="1"/>
    </xf>
    <xf numFmtId="0" fontId="31" fillId="0" borderId="1" xfId="11" applyFont="1" applyBorder="1" applyAlignment="1">
      <alignment horizontal="center" vertical="center"/>
    </xf>
    <xf numFmtId="0" fontId="32" fillId="23" borderId="44" xfId="11" applyFont="1" applyFill="1" applyBorder="1" applyAlignment="1">
      <alignment horizontal="center" vertical="center" wrapText="1"/>
    </xf>
    <xf numFmtId="0" fontId="32" fillId="23" borderId="45" xfId="11" applyFont="1" applyFill="1" applyBorder="1" applyAlignment="1">
      <alignment horizontal="center" vertical="center" wrapText="1"/>
    </xf>
    <xf numFmtId="0" fontId="32" fillId="23" borderId="41" xfId="11" applyFont="1" applyFill="1" applyBorder="1" applyAlignment="1">
      <alignment horizontal="center" vertical="center" wrapText="1"/>
    </xf>
    <xf numFmtId="0" fontId="20" fillId="14" borderId="14" xfId="11" applyFont="1" applyFill="1" applyBorder="1" applyAlignment="1">
      <alignment horizontal="center" vertical="center" wrapText="1"/>
    </xf>
    <xf numFmtId="0" fontId="20" fillId="14" borderId="15" xfId="11" applyFont="1" applyFill="1" applyBorder="1" applyAlignment="1">
      <alignment horizontal="center" vertical="center" wrapText="1"/>
    </xf>
    <xf numFmtId="0" fontId="20" fillId="14" borderId="16" xfId="11" applyFont="1" applyFill="1" applyBorder="1" applyAlignment="1">
      <alignment horizontal="center" vertical="center" wrapText="1"/>
    </xf>
    <xf numFmtId="0" fontId="18" fillId="14" borderId="14" xfId="11" applyFont="1" applyFill="1" applyBorder="1" applyAlignment="1">
      <alignment horizontal="center" vertical="center" wrapText="1"/>
    </xf>
    <xf numFmtId="0" fontId="18" fillId="14" borderId="15" xfId="11" applyFont="1" applyFill="1" applyBorder="1" applyAlignment="1">
      <alignment horizontal="center" vertical="center" wrapText="1"/>
    </xf>
    <xf numFmtId="0" fontId="18" fillId="14" borderId="16" xfId="11" applyFont="1" applyFill="1" applyBorder="1" applyAlignment="1">
      <alignment horizontal="center" vertical="center" wrapText="1"/>
    </xf>
    <xf numFmtId="14" fontId="32" fillId="20" borderId="3" xfId="3" applyNumberFormat="1" applyFont="1" applyFill="1" applyBorder="1" applyAlignment="1" applyProtection="1">
      <alignment horizontal="center" vertical="center" wrapText="1"/>
    </xf>
    <xf numFmtId="14" fontId="32" fillId="20" borderId="9" xfId="3" applyNumberFormat="1" applyFont="1" applyFill="1" applyBorder="1" applyAlignment="1" applyProtection="1">
      <alignment horizontal="center" vertical="center" wrapText="1"/>
    </xf>
    <xf numFmtId="14" fontId="32" fillId="20" borderId="10" xfId="3" applyNumberFormat="1" applyFont="1" applyFill="1" applyBorder="1" applyAlignment="1" applyProtection="1">
      <alignment horizontal="center" vertical="center" wrapText="1"/>
    </xf>
    <xf numFmtId="0" fontId="22" fillId="0" borderId="62" xfId="11" applyFont="1" applyBorder="1" applyAlignment="1">
      <alignment horizontal="center" vertical="center" wrapText="1"/>
    </xf>
    <xf numFmtId="0" fontId="22" fillId="0" borderId="63" xfId="11" applyFont="1" applyBorder="1" applyAlignment="1">
      <alignment horizontal="center" vertical="center" wrapText="1"/>
    </xf>
    <xf numFmtId="0" fontId="22" fillId="0" borderId="29" xfId="11" applyFont="1" applyBorder="1" applyAlignment="1">
      <alignment horizontal="center" vertical="center" wrapText="1"/>
    </xf>
    <xf numFmtId="0" fontId="21" fillId="0" borderId="14" xfId="11" applyFont="1" applyBorder="1" applyAlignment="1">
      <alignment horizontal="center" vertical="center"/>
    </xf>
    <xf numFmtId="0" fontId="21" fillId="0" borderId="15" xfId="11" applyFont="1" applyBorder="1" applyAlignment="1">
      <alignment horizontal="center" vertical="center"/>
    </xf>
    <xf numFmtId="0" fontId="21" fillId="0" borderId="16" xfId="11" applyFont="1" applyBorder="1" applyAlignment="1">
      <alignment horizontal="center" vertical="center"/>
    </xf>
    <xf numFmtId="168" fontId="21" fillId="0" borderId="3" xfId="16" applyNumberFormat="1" applyFont="1" applyFill="1" applyBorder="1" applyAlignment="1" applyProtection="1">
      <alignment horizontal="center" vertical="center" wrapText="1"/>
    </xf>
    <xf numFmtId="168" fontId="21" fillId="0" borderId="9" xfId="16" applyNumberFormat="1" applyFont="1" applyFill="1" applyBorder="1" applyAlignment="1" applyProtection="1">
      <alignment horizontal="center" vertical="center" wrapText="1"/>
    </xf>
    <xf numFmtId="168" fontId="21" fillId="0" borderId="10" xfId="16" applyNumberFormat="1" applyFont="1" applyFill="1" applyBorder="1" applyAlignment="1" applyProtection="1">
      <alignment horizontal="center" vertical="center" wrapText="1"/>
    </xf>
    <xf numFmtId="0" fontId="21" fillId="9" borderId="28" xfId="11" applyFont="1" applyFill="1" applyBorder="1" applyAlignment="1">
      <alignment horizontal="center" vertical="center" wrapText="1"/>
    </xf>
    <xf numFmtId="0" fontId="21" fillId="9" borderId="15" xfId="11" applyFont="1" applyFill="1" applyBorder="1" applyAlignment="1">
      <alignment horizontal="center" vertical="center" wrapText="1"/>
    </xf>
    <xf numFmtId="0" fontId="18" fillId="16" borderId="14" xfId="11" applyFont="1" applyFill="1" applyBorder="1" applyAlignment="1">
      <alignment horizontal="center" vertical="center" wrapText="1"/>
    </xf>
    <xf numFmtId="0" fontId="18" fillId="16" borderId="15" xfId="11" applyFont="1" applyFill="1" applyBorder="1" applyAlignment="1">
      <alignment horizontal="center" vertical="center" wrapText="1"/>
    </xf>
    <xf numFmtId="0" fontId="18" fillId="16" borderId="16" xfId="11" applyFont="1" applyFill="1" applyBorder="1" applyAlignment="1">
      <alignment horizontal="center" vertical="center" wrapText="1"/>
    </xf>
    <xf numFmtId="0" fontId="21" fillId="9" borderId="14" xfId="11" applyFont="1" applyFill="1" applyBorder="1" applyAlignment="1">
      <alignment horizontal="center" vertical="center" wrapText="1"/>
    </xf>
    <xf numFmtId="0" fontId="21" fillId="9" borderId="16" xfId="11" applyFont="1" applyFill="1" applyBorder="1" applyAlignment="1">
      <alignment horizontal="center" vertical="center" wrapText="1"/>
    </xf>
    <xf numFmtId="168" fontId="32" fillId="0" borderId="1" xfId="11" applyNumberFormat="1" applyFont="1" applyBorder="1" applyAlignment="1">
      <alignment horizontal="center" vertical="center"/>
    </xf>
    <xf numFmtId="0" fontId="22" fillId="9" borderId="14" xfId="11" applyFont="1" applyFill="1" applyBorder="1" applyAlignment="1">
      <alignment horizontal="center" vertical="center" wrapText="1"/>
    </xf>
    <xf numFmtId="0" fontId="22" fillId="9" borderId="16" xfId="11" applyFont="1" applyFill="1" applyBorder="1" applyAlignment="1">
      <alignment horizontal="center" vertical="center" wrapText="1"/>
    </xf>
    <xf numFmtId="0" fontId="32" fillId="0" borderId="14" xfId="11" applyFont="1" applyBorder="1" applyAlignment="1">
      <alignment horizontal="center" vertical="center" wrapText="1"/>
    </xf>
    <xf numFmtId="0" fontId="32" fillId="0" borderId="16" xfId="11" applyFont="1" applyBorder="1" applyAlignment="1">
      <alignment horizontal="center" vertical="center" wrapText="1"/>
    </xf>
    <xf numFmtId="0" fontId="22" fillId="0" borderId="1" xfId="11" applyFont="1" applyBorder="1" applyAlignment="1">
      <alignment horizontal="center" vertical="center" wrapText="1"/>
    </xf>
    <xf numFmtId="0" fontId="44" fillId="0" borderId="1" xfId="11" applyFont="1" applyBorder="1" applyAlignment="1">
      <alignment horizontal="center" vertical="center"/>
    </xf>
    <xf numFmtId="0" fontId="54" fillId="14" borderId="5" xfId="11" applyFont="1" applyFill="1" applyBorder="1" applyAlignment="1">
      <alignment horizontal="center" wrapText="1"/>
    </xf>
    <xf numFmtId="0" fontId="54" fillId="14" borderId="12" xfId="11" applyFont="1" applyFill="1" applyBorder="1" applyAlignment="1">
      <alignment horizontal="center" wrapText="1"/>
    </xf>
    <xf numFmtId="0" fontId="54" fillId="14" borderId="6" xfId="11" applyFont="1" applyFill="1" applyBorder="1" applyAlignment="1">
      <alignment horizontal="center" wrapText="1"/>
    </xf>
    <xf numFmtId="0" fontId="54" fillId="14" borderId="0" xfId="11" applyFont="1" applyFill="1" applyAlignment="1">
      <alignment horizontal="center" wrapText="1"/>
    </xf>
    <xf numFmtId="0" fontId="54" fillId="14" borderId="4" xfId="11" applyFont="1" applyFill="1" applyBorder="1" applyAlignment="1">
      <alignment horizontal="center" wrapText="1"/>
    </xf>
    <xf numFmtId="0" fontId="54" fillId="14" borderId="13" xfId="11" applyFont="1" applyFill="1" applyBorder="1" applyAlignment="1">
      <alignment horizontal="center" wrapText="1"/>
    </xf>
    <xf numFmtId="0" fontId="44" fillId="0" borderId="1" xfId="11" applyFont="1" applyBorder="1" applyAlignment="1">
      <alignment horizontal="center" vertical="center" wrapText="1"/>
    </xf>
    <xf numFmtId="0" fontId="44" fillId="0" borderId="3" xfId="11" applyFont="1" applyBorder="1" applyAlignment="1">
      <alignment horizontal="center" vertical="center"/>
    </xf>
    <xf numFmtId="0" fontId="44" fillId="0" borderId="3" xfId="11" applyFont="1" applyBorder="1" applyAlignment="1">
      <alignment horizontal="center" vertical="center" wrapText="1"/>
    </xf>
    <xf numFmtId="0" fontId="44" fillId="14" borderId="5" xfId="11" applyFont="1" applyFill="1" applyBorder="1" applyAlignment="1">
      <alignment horizontal="center" vertical="center" wrapText="1"/>
    </xf>
    <xf numFmtId="0" fontId="44" fillId="14" borderId="12" xfId="11" applyFont="1" applyFill="1" applyBorder="1" applyAlignment="1">
      <alignment horizontal="center" vertical="center"/>
    </xf>
    <xf numFmtId="0" fontId="44" fillId="14" borderId="58" xfId="11" applyFont="1" applyFill="1" applyBorder="1" applyAlignment="1">
      <alignment horizontal="center" vertical="center"/>
    </xf>
    <xf numFmtId="0" fontId="44" fillId="14" borderId="6" xfId="11" applyFont="1" applyFill="1" applyBorder="1" applyAlignment="1">
      <alignment horizontal="center" vertical="center"/>
    </xf>
    <xf numFmtId="0" fontId="44" fillId="14" borderId="0" xfId="11" applyFont="1" applyFill="1" applyAlignment="1">
      <alignment horizontal="center" vertical="center"/>
    </xf>
    <xf numFmtId="0" fontId="44" fillId="14" borderId="11" xfId="11" applyFont="1" applyFill="1" applyBorder="1" applyAlignment="1">
      <alignment horizontal="center" vertical="center"/>
    </xf>
    <xf numFmtId="0" fontId="44" fillId="14" borderId="4" xfId="11" applyFont="1" applyFill="1" applyBorder="1" applyAlignment="1">
      <alignment horizontal="center" vertical="center"/>
    </xf>
    <xf numFmtId="0" fontId="44" fillId="14" borderId="13" xfId="11" applyFont="1" applyFill="1" applyBorder="1" applyAlignment="1">
      <alignment horizontal="center" vertical="center"/>
    </xf>
    <xf numFmtId="0" fontId="44" fillId="14" borderId="59" xfId="11" applyFont="1" applyFill="1" applyBorder="1" applyAlignment="1">
      <alignment horizontal="center" vertical="center"/>
    </xf>
    <xf numFmtId="0" fontId="44" fillId="8" borderId="5" xfId="11" applyFont="1" applyFill="1" applyBorder="1" applyAlignment="1">
      <alignment horizontal="center" vertical="center" wrapText="1"/>
    </xf>
    <xf numFmtId="0" fontId="44" fillId="8" borderId="12" xfId="11" applyFont="1" applyFill="1" applyBorder="1" applyAlignment="1">
      <alignment horizontal="center" vertical="center" wrapText="1"/>
    </xf>
    <xf numFmtId="0" fontId="44" fillId="8" borderId="6" xfId="11" applyFont="1" applyFill="1" applyBorder="1" applyAlignment="1">
      <alignment horizontal="center" vertical="center" wrapText="1"/>
    </xf>
    <xf numFmtId="0" fontId="44" fillId="8" borderId="0" xfId="11" applyFont="1" applyFill="1" applyAlignment="1">
      <alignment horizontal="center" vertical="center" wrapText="1"/>
    </xf>
    <xf numFmtId="0" fontId="44" fillId="8" borderId="4" xfId="11" applyFont="1" applyFill="1" applyBorder="1" applyAlignment="1">
      <alignment horizontal="center" vertical="center" wrapText="1"/>
    </xf>
    <xf numFmtId="0" fontId="44" fillId="8" borderId="13" xfId="11" applyFont="1" applyFill="1" applyBorder="1" applyAlignment="1">
      <alignment horizontal="center" vertical="center" wrapText="1"/>
    </xf>
    <xf numFmtId="0" fontId="18" fillId="0" borderId="24" xfId="11" applyFont="1" applyBorder="1" applyAlignment="1">
      <alignment horizontal="center" vertical="center" wrapText="1"/>
    </xf>
    <xf numFmtId="0" fontId="18" fillId="0" borderId="7" xfId="11" applyFont="1" applyBorder="1" applyAlignment="1">
      <alignment horizontal="center" vertical="center" wrapText="1"/>
    </xf>
    <xf numFmtId="0" fontId="18" fillId="0" borderId="25" xfId="11" applyFont="1" applyBorder="1" applyAlignment="1">
      <alignment horizontal="center" vertical="center" wrapText="1"/>
    </xf>
    <xf numFmtId="0" fontId="18" fillId="0" borderId="26" xfId="11" applyFont="1" applyBorder="1" applyAlignment="1">
      <alignment horizontal="center" vertical="center" wrapText="1"/>
    </xf>
    <xf numFmtId="0" fontId="18" fillId="0" borderId="27" xfId="11" applyFont="1" applyBorder="1" applyAlignment="1">
      <alignment horizontal="center" vertical="center" wrapText="1"/>
    </xf>
    <xf numFmtId="0" fontId="20" fillId="0" borderId="36" xfId="11" applyFont="1" applyBorder="1" applyAlignment="1">
      <alignment horizontal="center" vertical="center" wrapText="1"/>
    </xf>
    <xf numFmtId="0" fontId="20" fillId="0" borderId="31" xfId="11" applyFont="1" applyBorder="1" applyAlignment="1">
      <alignment horizontal="center" vertical="center" wrapText="1"/>
    </xf>
    <xf numFmtId="0" fontId="20" fillId="0" borderId="32" xfId="11" applyFont="1" applyBorder="1" applyAlignment="1">
      <alignment horizontal="center" vertical="center" wrapText="1"/>
    </xf>
    <xf numFmtId="0" fontId="73" fillId="14" borderId="5" xfId="11" applyFont="1" applyFill="1" applyBorder="1" applyAlignment="1">
      <alignment horizontal="center" vertical="center" wrapText="1"/>
    </xf>
    <xf numFmtId="0" fontId="73" fillId="14" borderId="12" xfId="11" applyFont="1" applyFill="1" applyBorder="1" applyAlignment="1">
      <alignment horizontal="center" vertical="center"/>
    </xf>
    <xf numFmtId="0" fontId="73" fillId="14" borderId="58" xfId="11" applyFont="1" applyFill="1" applyBorder="1" applyAlignment="1">
      <alignment horizontal="center" vertical="center"/>
    </xf>
    <xf numFmtId="0" fontId="73" fillId="14" borderId="6" xfId="11" applyFont="1" applyFill="1" applyBorder="1" applyAlignment="1">
      <alignment horizontal="center" vertical="center"/>
    </xf>
    <xf numFmtId="0" fontId="73" fillId="14" borderId="0" xfId="11" applyFont="1" applyFill="1" applyAlignment="1">
      <alignment horizontal="center" vertical="center"/>
    </xf>
    <xf numFmtId="0" fontId="73" fillId="14" borderId="11" xfId="11" applyFont="1" applyFill="1" applyBorder="1" applyAlignment="1">
      <alignment horizontal="center" vertical="center"/>
    </xf>
    <xf numFmtId="0" fontId="73" fillId="14" borderId="4" xfId="11" applyFont="1" applyFill="1" applyBorder="1" applyAlignment="1">
      <alignment horizontal="center" vertical="center"/>
    </xf>
    <xf numFmtId="0" fontId="73" fillId="14" borderId="13" xfId="11" applyFont="1" applyFill="1" applyBorder="1" applyAlignment="1">
      <alignment horizontal="center" vertical="center"/>
    </xf>
    <xf numFmtId="0" fontId="73" fillId="14" borderId="59" xfId="11" applyFont="1" applyFill="1" applyBorder="1" applyAlignment="1">
      <alignment horizontal="center" vertical="center"/>
    </xf>
    <xf numFmtId="0" fontId="54" fillId="14" borderId="1" xfId="11" applyFont="1" applyFill="1" applyBorder="1" applyAlignment="1">
      <alignment horizontal="center" wrapText="1"/>
    </xf>
    <xf numFmtId="0" fontId="44" fillId="8" borderId="5" xfId="11" applyFont="1" applyFill="1" applyBorder="1" applyAlignment="1">
      <alignment horizontal="center"/>
    </xf>
    <xf numFmtId="0" fontId="44" fillId="8" borderId="12" xfId="11" applyFont="1" applyFill="1" applyBorder="1" applyAlignment="1">
      <alignment horizontal="center"/>
    </xf>
    <xf numFmtId="0" fontId="44" fillId="8" borderId="6" xfId="11" applyFont="1" applyFill="1" applyBorder="1" applyAlignment="1">
      <alignment horizontal="center"/>
    </xf>
    <xf numFmtId="0" fontId="44" fillId="8" borderId="0" xfId="11" applyFont="1" applyFill="1" applyAlignment="1">
      <alignment horizontal="center"/>
    </xf>
    <xf numFmtId="0" fontId="44" fillId="8" borderId="4" xfId="11" applyFont="1" applyFill="1" applyBorder="1" applyAlignment="1">
      <alignment horizontal="center"/>
    </xf>
    <xf numFmtId="0" fontId="44" fillId="8" borderId="13" xfId="11" applyFont="1" applyFill="1" applyBorder="1" applyAlignment="1">
      <alignment horizontal="center"/>
    </xf>
    <xf numFmtId="0" fontId="54" fillId="14" borderId="5" xfId="11" applyFont="1" applyFill="1" applyBorder="1" applyAlignment="1">
      <alignment horizontal="center" vertical="center" wrapText="1"/>
    </xf>
    <xf numFmtId="0" fontId="54" fillId="14" borderId="12" xfId="11" applyFont="1" applyFill="1" applyBorder="1" applyAlignment="1">
      <alignment horizontal="center" vertical="center"/>
    </xf>
    <xf numFmtId="0" fontId="54" fillId="14" borderId="58" xfId="11" applyFont="1" applyFill="1" applyBorder="1" applyAlignment="1">
      <alignment horizontal="center" vertical="center"/>
    </xf>
    <xf numFmtId="0" fontId="54" fillId="14" borderId="6" xfId="11" applyFont="1" applyFill="1" applyBorder="1" applyAlignment="1">
      <alignment horizontal="center" vertical="center"/>
    </xf>
    <xf numFmtId="0" fontId="54" fillId="14" borderId="0" xfId="11" applyFont="1" applyFill="1" applyAlignment="1">
      <alignment horizontal="center" vertical="center"/>
    </xf>
    <xf numFmtId="0" fontId="54" fillId="14" borderId="11" xfId="11" applyFont="1" applyFill="1" applyBorder="1" applyAlignment="1">
      <alignment horizontal="center" vertical="center"/>
    </xf>
    <xf numFmtId="0" fontId="54" fillId="14" borderId="4" xfId="11" applyFont="1" applyFill="1" applyBorder="1" applyAlignment="1">
      <alignment horizontal="center" vertical="center"/>
    </xf>
    <xf numFmtId="0" fontId="54" fillId="14" borderId="13" xfId="11" applyFont="1" applyFill="1" applyBorder="1" applyAlignment="1">
      <alignment horizontal="center" vertical="center"/>
    </xf>
    <xf numFmtId="0" fontId="54" fillId="14" borderId="59" xfId="11" applyFont="1" applyFill="1" applyBorder="1" applyAlignment="1">
      <alignment horizontal="center" vertical="center"/>
    </xf>
    <xf numFmtId="0" fontId="44" fillId="8" borderId="5" xfId="11" applyFont="1" applyFill="1" applyBorder="1" applyAlignment="1">
      <alignment vertical="center"/>
    </xf>
    <xf numFmtId="0" fontId="44" fillId="8" borderId="12" xfId="11" applyFont="1" applyFill="1" applyBorder="1" applyAlignment="1">
      <alignment vertical="center"/>
    </xf>
    <xf numFmtId="0" fontId="44" fillId="8" borderId="58" xfId="11" applyFont="1" applyFill="1" applyBorder="1" applyAlignment="1">
      <alignment vertical="center"/>
    </xf>
    <xf numFmtId="0" fontId="44" fillId="8" borderId="6" xfId="11" applyFont="1" applyFill="1" applyBorder="1" applyAlignment="1">
      <alignment vertical="center"/>
    </xf>
    <xf numFmtId="0" fontId="44" fillId="8" borderId="0" xfId="11" applyFont="1" applyFill="1" applyAlignment="1">
      <alignment vertical="center"/>
    </xf>
    <xf numFmtId="0" fontId="44" fillId="8" borderId="11" xfId="11" applyFont="1" applyFill="1" applyBorder="1" applyAlignment="1">
      <alignment vertical="center"/>
    </xf>
    <xf numFmtId="0" fontId="44" fillId="8" borderId="4" xfId="11" applyFont="1" applyFill="1" applyBorder="1" applyAlignment="1">
      <alignment vertical="center"/>
    </xf>
    <xf numFmtId="0" fontId="44" fillId="8" borderId="13" xfId="11" applyFont="1" applyFill="1" applyBorder="1" applyAlignment="1">
      <alignment vertical="center"/>
    </xf>
    <xf numFmtId="0" fontId="44" fillId="8" borderId="59" xfId="11" applyFont="1" applyFill="1" applyBorder="1" applyAlignment="1">
      <alignment vertical="center"/>
    </xf>
    <xf numFmtId="0" fontId="13" fillId="0" borderId="19" xfId="11" applyFont="1" applyBorder="1" applyAlignment="1">
      <alignment horizontal="center" vertical="center"/>
    </xf>
    <xf numFmtId="0" fontId="13" fillId="0" borderId="20" xfId="11" applyFont="1" applyBorder="1" applyAlignment="1">
      <alignment horizontal="center" vertical="center"/>
    </xf>
    <xf numFmtId="0" fontId="13" fillId="0" borderId="21" xfId="11" applyFont="1" applyBorder="1" applyAlignment="1">
      <alignment horizontal="center" vertical="center"/>
    </xf>
    <xf numFmtId="0" fontId="13" fillId="0" borderId="3" xfId="11" applyFont="1" applyBorder="1" applyAlignment="1">
      <alignment horizontal="center" vertical="center"/>
    </xf>
    <xf numFmtId="0" fontId="13" fillId="0" borderId="22" xfId="11" applyFont="1" applyBorder="1" applyAlignment="1">
      <alignment horizontal="center" vertical="center"/>
    </xf>
    <xf numFmtId="0" fontId="13" fillId="0" borderId="17" xfId="11" applyFont="1" applyBorder="1" applyAlignment="1">
      <alignment horizontal="center" vertical="center"/>
    </xf>
    <xf numFmtId="0" fontId="13" fillId="0" borderId="18" xfId="11" applyFont="1" applyBorder="1" applyAlignment="1">
      <alignment horizontal="center" vertical="center"/>
    </xf>
    <xf numFmtId="0" fontId="13" fillId="0" borderId="10" xfId="11" applyFont="1" applyBorder="1" applyAlignment="1">
      <alignment horizontal="center" vertical="center"/>
    </xf>
    <xf numFmtId="0" fontId="12" fillId="2" borderId="22" xfId="11" applyFont="1" applyFill="1" applyBorder="1" applyAlignment="1">
      <alignment horizontal="center" vertical="center" wrapText="1"/>
    </xf>
    <xf numFmtId="0" fontId="12" fillId="2" borderId="17" xfId="11" applyFont="1" applyFill="1" applyBorder="1" applyAlignment="1">
      <alignment horizontal="center" vertical="center" wrapText="1"/>
    </xf>
    <xf numFmtId="0" fontId="12" fillId="2" borderId="18" xfId="11" applyFont="1" applyFill="1" applyBorder="1" applyAlignment="1">
      <alignment horizontal="center" vertical="center" wrapText="1"/>
    </xf>
    <xf numFmtId="0" fontId="12" fillId="2" borderId="10" xfId="11" applyFont="1" applyFill="1" applyBorder="1" applyAlignment="1">
      <alignment horizontal="center" vertical="center" wrapText="1"/>
    </xf>
    <xf numFmtId="0" fontId="38" fillId="0" borderId="33" xfId="20" applyFont="1" applyBorder="1" applyAlignment="1">
      <alignment horizontal="center" vertical="center"/>
    </xf>
    <xf numFmtId="0" fontId="38" fillId="0" borderId="34" xfId="20" applyFont="1" applyBorder="1" applyAlignment="1">
      <alignment horizontal="center" vertical="center"/>
    </xf>
    <xf numFmtId="0" fontId="38" fillId="0" borderId="35" xfId="20" applyFont="1" applyBorder="1" applyAlignment="1">
      <alignment horizontal="center" vertical="center"/>
    </xf>
    <xf numFmtId="0" fontId="39" fillId="0" borderId="33" xfId="20" applyFont="1" applyBorder="1" applyAlignment="1">
      <alignment horizontal="center"/>
    </xf>
    <xf numFmtId="0" fontId="39" fillId="0" borderId="34" xfId="20" applyFont="1" applyBorder="1" applyAlignment="1">
      <alignment horizontal="center"/>
    </xf>
    <xf numFmtId="0" fontId="39" fillId="0" borderId="35" xfId="20" applyFont="1" applyBorder="1" applyAlignment="1">
      <alignment horizontal="center"/>
    </xf>
    <xf numFmtId="0" fontId="39" fillId="0" borderId="5" xfId="20" applyFont="1" applyBorder="1" applyAlignment="1">
      <alignment horizontal="center" vertical="center"/>
    </xf>
    <xf numFmtId="0" fontId="39" fillId="0" borderId="12" xfId="20" applyFont="1" applyBorder="1" applyAlignment="1">
      <alignment horizontal="center" vertical="center"/>
    </xf>
    <xf numFmtId="0" fontId="39" fillId="0" borderId="23" xfId="20" applyFont="1" applyBorder="1" applyAlignment="1">
      <alignment horizontal="center" vertical="center"/>
    </xf>
    <xf numFmtId="0" fontId="39" fillId="0" borderId="6" xfId="20" applyFont="1" applyBorder="1" applyAlignment="1">
      <alignment horizontal="center" vertical="center"/>
    </xf>
    <xf numFmtId="0" fontId="39" fillId="0" borderId="0" xfId="20" applyFont="1" applyAlignment="1">
      <alignment horizontal="center" vertical="center"/>
    </xf>
    <xf numFmtId="0" fontId="39" fillId="0" borderId="8" xfId="20" applyFont="1" applyBorder="1" applyAlignment="1">
      <alignment horizontal="center" vertical="center"/>
    </xf>
    <xf numFmtId="0" fontId="39" fillId="0" borderId="4" xfId="20" applyFont="1" applyBorder="1" applyAlignment="1">
      <alignment horizontal="center" vertical="center"/>
    </xf>
    <xf numFmtId="0" fontId="39" fillId="0" borderId="13" xfId="20" applyFont="1" applyBorder="1" applyAlignment="1">
      <alignment horizontal="center" vertical="center"/>
    </xf>
    <xf numFmtId="0" fontId="39" fillId="0" borderId="2" xfId="20" applyFont="1" applyBorder="1" applyAlignment="1">
      <alignment horizontal="center" vertical="center"/>
    </xf>
    <xf numFmtId="0" fontId="38" fillId="0" borderId="37" xfId="20" applyFont="1" applyBorder="1" applyAlignment="1">
      <alignment horizontal="center" vertical="center" wrapText="1"/>
    </xf>
    <xf numFmtId="0" fontId="38" fillId="0" borderId="38" xfId="20" applyFont="1" applyBorder="1" applyAlignment="1">
      <alignment horizontal="center" vertical="center" wrapText="1"/>
    </xf>
    <xf numFmtId="0" fontId="74" fillId="0" borderId="28" xfId="20" applyFont="1" applyBorder="1" applyAlignment="1">
      <alignment horizontal="center" vertical="center"/>
    </xf>
    <xf numFmtId="0" fontId="74" fillId="0" borderId="26" xfId="17" applyFont="1" applyBorder="1" applyAlignment="1">
      <alignment horizontal="left" vertical="center" wrapText="1"/>
    </xf>
    <xf numFmtId="0" fontId="75" fillId="0" borderId="1" xfId="20" applyFont="1" applyBorder="1" applyAlignment="1">
      <alignment horizontal="center" vertical="center"/>
    </xf>
    <xf numFmtId="0" fontId="75" fillId="0" borderId="27" xfId="20" applyFont="1" applyBorder="1" applyAlignment="1">
      <alignment vertical="center" wrapText="1"/>
    </xf>
    <xf numFmtId="0" fontId="74" fillId="22" borderId="28" xfId="20" applyFont="1" applyFill="1" applyBorder="1" applyAlignment="1">
      <alignment horizontal="center" vertical="center"/>
    </xf>
    <xf numFmtId="0" fontId="74" fillId="22" borderId="26" xfId="17" applyFont="1" applyFill="1" applyBorder="1" applyAlignment="1">
      <alignment horizontal="left" vertical="center" wrapText="1"/>
    </xf>
    <xf numFmtId="0" fontId="75" fillId="22" borderId="1" xfId="20" applyFont="1" applyFill="1" applyBorder="1" applyAlignment="1">
      <alignment horizontal="center" vertical="center"/>
    </xf>
    <xf numFmtId="0" fontId="75" fillId="22" borderId="27" xfId="20" applyFont="1" applyFill="1" applyBorder="1" applyAlignment="1">
      <alignment vertical="center" wrapText="1"/>
    </xf>
    <xf numFmtId="0" fontId="76" fillId="0" borderId="27" xfId="11" applyFont="1" applyBorder="1" applyAlignment="1">
      <alignment horizontal="justify" vertical="center" wrapText="1"/>
    </xf>
    <xf numFmtId="0" fontId="74" fillId="0" borderId="36" xfId="17" applyFont="1" applyBorder="1" applyAlignment="1">
      <alignment horizontal="left" vertical="center" wrapText="1"/>
    </xf>
    <xf numFmtId="0" fontId="75" fillId="0" borderId="0" xfId="20" applyFont="1" applyAlignment="1">
      <alignment horizontal="center" vertical="center"/>
    </xf>
    <xf numFmtId="0" fontId="75" fillId="0" borderId="0" xfId="20" applyFont="1"/>
  </cellXfs>
  <cellStyles count="124">
    <cellStyle name="Comma" xfId="111" xr:uid="{14DABFD4-03C6-4403-8C4E-DF9BDC7E803F}"/>
    <cellStyle name="Millares" xfId="123" builtinId="3"/>
    <cellStyle name="Millares [0]" xfId="16" builtinId="6"/>
    <cellStyle name="Millares [0] 2" xfId="14" xr:uid="{00000000-0005-0000-0000-000003000000}"/>
    <cellStyle name="Millares [0] 2 2" xfId="19" xr:uid="{00000000-0005-0000-0000-000004000000}"/>
    <cellStyle name="Millares [0] 2 2 2" xfId="35" xr:uid="{00000000-0005-0000-0000-000005000000}"/>
    <cellStyle name="Millares [0] 2 2 2 2" xfId="76" xr:uid="{E07585ED-7766-48DF-9A80-1D8AD232BBC8}"/>
    <cellStyle name="Millares [0] 2 2 3" xfId="63" xr:uid="{4CA7E346-E4B1-40DF-897D-CA82C27D532B}"/>
    <cellStyle name="Millares [0] 2 3" xfId="22" xr:uid="{00000000-0005-0000-0000-000006000000}"/>
    <cellStyle name="Millares [0] 2 3 2" xfId="39" xr:uid="{00000000-0005-0000-0000-000007000000}"/>
    <cellStyle name="Millares [0] 2 3 2 2" xfId="80" xr:uid="{BEDC5340-9E10-4800-B5FC-D084152E6533}"/>
    <cellStyle name="Millares [0] 2 3 3" xfId="67" xr:uid="{E9AE5765-A7B0-4ABD-A929-5D02B43487F5}"/>
    <cellStyle name="Millares [0] 2 4" xfId="30" xr:uid="{00000000-0005-0000-0000-000008000000}"/>
    <cellStyle name="Millares [0] 2 4 2" xfId="72" xr:uid="{6197B3DA-1A58-4E8A-B1D9-65A551A8ED84}"/>
    <cellStyle name="Millares [0] 2 5" xfId="59" xr:uid="{22D9F5F6-E3FE-4975-A0CD-3906F3B42C9A}"/>
    <cellStyle name="Millares [0] 3" xfId="32" xr:uid="{00000000-0005-0000-0000-000009000000}"/>
    <cellStyle name="Millares [0] 3 2" xfId="73" xr:uid="{CD683CA1-CB59-4921-82E6-1406E8E00709}"/>
    <cellStyle name="Millares [0] 4" xfId="43" xr:uid="{00000000-0005-0000-0000-00000A000000}"/>
    <cellStyle name="Millares [0] 4 2" xfId="117" xr:uid="{64F851FA-BC5D-4F27-B960-7231617523AE}"/>
    <cellStyle name="Millares [0] 4 3" xfId="84" xr:uid="{38092746-75BF-47FB-801D-541BF21A2641}"/>
    <cellStyle name="Millares [0] 5" xfId="51" xr:uid="{00000000-0005-0000-0000-00000B000000}"/>
    <cellStyle name="Millares [0] 5 2" xfId="118" xr:uid="{4002930C-7136-4C48-96DE-7FBCBF555A7B}"/>
    <cellStyle name="Millares [0] 5 3" xfId="90" xr:uid="{00BDA31F-4373-4428-9A1D-CCD4766C2E92}"/>
    <cellStyle name="Millares [0] 6" xfId="60" xr:uid="{19E370BF-D868-4D06-A6AC-9CD82F11F064}"/>
    <cellStyle name="Millares 2" xfId="3" xr:uid="{00000000-0005-0000-0000-00000C000000}"/>
    <cellStyle name="Millares 2 2" xfId="25" xr:uid="{00000000-0005-0000-0000-00000D000000}"/>
    <cellStyle name="Millares 2 3" xfId="102" xr:uid="{13525D40-A711-4527-A22A-F89FF09C600A}"/>
    <cellStyle name="Millares 3" xfId="7" xr:uid="{00000000-0005-0000-0000-00000E000000}"/>
    <cellStyle name="Millares 4" xfId="45" xr:uid="{00000000-0005-0000-0000-00000F000000}"/>
    <cellStyle name="Millares 4 2" xfId="86" xr:uid="{9771A0FD-6869-48F6-BF4D-150DA03E4A8E}"/>
    <cellStyle name="Moneda" xfId="122" builtinId="4"/>
    <cellStyle name="Moneda [0] 2" xfId="12" xr:uid="{00000000-0005-0000-0000-000010000000}"/>
    <cellStyle name="Moneda [0] 2 2" xfId="18" xr:uid="{00000000-0005-0000-0000-000011000000}"/>
    <cellStyle name="Moneda [0] 2 2 2" xfId="34" xr:uid="{00000000-0005-0000-0000-000012000000}"/>
    <cellStyle name="Moneda [0] 2 2 2 2" xfId="75" xr:uid="{A7ABC29B-BF9F-4FF8-9940-E4376BA91DE9}"/>
    <cellStyle name="Moneda [0] 2 2 3" xfId="62" xr:uid="{65E93BD5-6D88-41C6-84D6-CAD13DDCB32E}"/>
    <cellStyle name="Moneda [0] 2 3" xfId="21" xr:uid="{00000000-0005-0000-0000-000013000000}"/>
    <cellStyle name="Moneda [0] 2 3 2" xfId="38" xr:uid="{00000000-0005-0000-0000-000014000000}"/>
    <cellStyle name="Moneda [0] 2 3 2 2" xfId="79" xr:uid="{B00A209E-D767-4A01-9A83-E8E39388EE72}"/>
    <cellStyle name="Moneda [0] 2 3 3" xfId="66" xr:uid="{C1489650-D6CE-40AA-A2D2-5DD04163D394}"/>
    <cellStyle name="Moneda [0] 2 4" xfId="27" xr:uid="{00000000-0005-0000-0000-000015000000}"/>
    <cellStyle name="Moneda [0] 2 4 2" xfId="41" xr:uid="{00000000-0005-0000-0000-000016000000}"/>
    <cellStyle name="Moneda [0] 2 4 2 2" xfId="82" xr:uid="{3D48FA0E-0968-4641-B44B-8220ADB8635C}"/>
    <cellStyle name="Moneda [0] 2 4 3" xfId="69" xr:uid="{82018E4F-95C0-4546-B1A5-5522A34BA009}"/>
    <cellStyle name="Moneda [0] 2 5" xfId="29" xr:uid="{00000000-0005-0000-0000-000017000000}"/>
    <cellStyle name="Moneda [0] 2 5 2" xfId="71" xr:uid="{CC6A3C00-880D-4D84-BCD9-A59E7E841D67}"/>
    <cellStyle name="Moneda [0] 2 6" xfId="58" xr:uid="{D8CB66CB-64C3-4616-93BA-9837F68DD156}"/>
    <cellStyle name="Moneda [0] 3" xfId="36" xr:uid="{00000000-0005-0000-0000-000018000000}"/>
    <cellStyle name="Moneda [0] 3 2" xfId="77" xr:uid="{A3929CA9-49C9-47C1-BF1F-2DD73A0EA897}"/>
    <cellStyle name="Moneda [0] 4" xfId="44" xr:uid="{00000000-0005-0000-0000-000019000000}"/>
    <cellStyle name="Moneda [0] 4 2" xfId="116" xr:uid="{267606C5-179D-4061-A757-21662C6EE68A}"/>
    <cellStyle name="Moneda [0] 4 3" xfId="85" xr:uid="{B67A8900-A3EB-49A2-8126-125E266F87EE}"/>
    <cellStyle name="Moneda [0] 5" xfId="50" xr:uid="{00000000-0005-0000-0000-00001A000000}"/>
    <cellStyle name="Moneda [0] 5 2" xfId="114" xr:uid="{4379D75D-0B37-4C62-9303-24437B5E1277}"/>
    <cellStyle name="Moneda [0] 5 3" xfId="89" xr:uid="{B5B91114-D88F-4AEE-ACDC-C97067D27917}"/>
    <cellStyle name="Moneda [0] 6" xfId="64" xr:uid="{83B9BA6D-0377-4A15-8E2B-2BC5DEACD7BA}"/>
    <cellStyle name="Moneda 2" xfId="2" xr:uid="{00000000-0005-0000-0000-00001B000000}"/>
    <cellStyle name="Moneda 2 2" xfId="103" xr:uid="{4FCB5979-718C-423F-89A9-6CFCDCAD4BC3}"/>
    <cellStyle name="Moneda 2 2 2 2 2" xfId="109" xr:uid="{255C594F-BF5C-4054-AAAC-DB522F712BA5}"/>
    <cellStyle name="Moneda 3" xfId="53" xr:uid="{00000000-0005-0000-0000-00001C000000}"/>
    <cellStyle name="Moneda 3 2" xfId="119" xr:uid="{003C6E1C-0236-4F52-8E9C-04142BA8E12B}"/>
    <cellStyle name="Moneda 3 3" xfId="92" xr:uid="{6589E565-DEBD-4F56-B7D1-0F407A45E0DE}"/>
    <cellStyle name="Moneda 4" xfId="96" xr:uid="{D526ABC2-F189-4B39-ADDC-A7B4EFD06601}"/>
    <cellStyle name="Normal" xfId="0" builtinId="0"/>
    <cellStyle name="Normal 10" xfId="47" xr:uid="{00000000-0005-0000-0000-00001E000000}"/>
    <cellStyle name="Normal 10 2" xfId="106" xr:uid="{CF4A7C87-49EC-44F0-B81D-A66432B74014}"/>
    <cellStyle name="Normal 11" xfId="55" xr:uid="{00000000-0005-0000-0000-00001F000000}"/>
    <cellStyle name="Normal 11 2" xfId="94" xr:uid="{328D8CF2-3E8C-465B-AAA7-5ACD413F6B42}"/>
    <cellStyle name="Normal 12" xfId="97" xr:uid="{B731ADA4-83C9-466D-925A-CC4A0394404F}"/>
    <cellStyle name="Normal 12 2" xfId="48" xr:uid="{00000000-0005-0000-0000-000020000000}"/>
    <cellStyle name="Normal 2" xfId="5" xr:uid="{00000000-0005-0000-0000-000021000000}"/>
    <cellStyle name="Normal 2 10" xfId="101" xr:uid="{84A57A0C-CBF1-4A51-B1FA-219187352DBE}"/>
    <cellStyle name="Normal 2 10 2 2" xfId="104" xr:uid="{A8E8EEE8-A451-4DA3-84D5-58114D6039F2}"/>
    <cellStyle name="Normal 2 10 3" xfId="105" xr:uid="{86ACE143-9836-408C-B41A-459584FE3E42}"/>
    <cellStyle name="Normal 2 2" xfId="11" xr:uid="{00000000-0005-0000-0000-000022000000}"/>
    <cellStyle name="Normal 2 2 2" xfId="100" xr:uid="{679C7FAE-5021-4AAF-B11D-4AD5A39582C9}"/>
    <cellStyle name="Normal 3" xfId="8" xr:uid="{00000000-0005-0000-0000-000023000000}"/>
    <cellStyle name="Normal 3 11" xfId="99" xr:uid="{5926D7CA-6022-40BE-9600-52EDCFBBC71D}"/>
    <cellStyle name="Normal 3 2" xfId="17" xr:uid="{00000000-0005-0000-0000-000024000000}"/>
    <cellStyle name="Normal 3 2 2" xfId="33" xr:uid="{00000000-0005-0000-0000-000025000000}"/>
    <cellStyle name="Normal 3 2 2 2" xfId="108" xr:uid="{DFC682A0-BCF6-4F80-BA03-BD7637A6CF6E}"/>
    <cellStyle name="Normal 3 2 2 3" xfId="74" xr:uid="{83960442-D678-4AAB-ACB0-A75F7516D783}"/>
    <cellStyle name="Normal 3 2 3" xfId="107" xr:uid="{F61712F0-DF14-47BB-8869-389F07444A5F}"/>
    <cellStyle name="Normal 3 2 3 2" xfId="121" xr:uid="{0B1346FF-EB81-4999-B2F5-3A0AD4D29822}"/>
    <cellStyle name="Normal 3 2 4" xfId="61" xr:uid="{24E0782A-B95F-42BE-8DD0-56F02D3451ED}"/>
    <cellStyle name="Normal 3 3" xfId="20" xr:uid="{00000000-0005-0000-0000-000026000000}"/>
    <cellStyle name="Normal 3 3 2" xfId="37" xr:uid="{00000000-0005-0000-0000-000027000000}"/>
    <cellStyle name="Normal 3 3 2 2" xfId="78" xr:uid="{8BD1FFCB-BD26-4D58-8ABC-5EE461C281FE}"/>
    <cellStyle name="Normal 3 3 3" xfId="56" xr:uid="{00000000-0005-0000-0000-000028000000}"/>
    <cellStyle name="Normal 3 3 3 2" xfId="95" xr:uid="{D4392548-4D2E-4908-B212-596C354DF5A2}"/>
    <cellStyle name="Normal 3 3 4" xfId="65" xr:uid="{4F9BDD01-9C93-45FA-A621-5B1CB21A2145}"/>
    <cellStyle name="Normal 3 3 4 2" xfId="120" xr:uid="{10A60B90-3F4B-4273-94FB-774AAE7D7A31}"/>
    <cellStyle name="Normal 3 4" xfId="52" xr:uid="{00000000-0005-0000-0000-000029000000}"/>
    <cellStyle name="Normal 3 4 2" xfId="113" xr:uid="{25ABBD5B-020D-4366-BFDE-105F3636A49C}"/>
    <cellStyle name="Normal 3 4 3" xfId="91" xr:uid="{F7D4456B-9C68-448C-B5D3-DFE737042132}"/>
    <cellStyle name="Normal 3 5" xfId="98" xr:uid="{4A94E6C9-3F78-4496-9A2F-EEF67D592416}"/>
    <cellStyle name="Normal 4" xfId="9" xr:uid="{00000000-0005-0000-0000-00002A000000}"/>
    <cellStyle name="Normal 4 2" xfId="28" xr:uid="{00000000-0005-0000-0000-00002B000000}"/>
    <cellStyle name="Normal 4 2 2" xfId="70" xr:uid="{AF78FC2E-0F99-436B-B5A2-C0DE27781CB5}"/>
    <cellStyle name="Normal 4 3" xfId="57" xr:uid="{868D81AD-3879-4C7E-B61B-91791FBE3B61}"/>
    <cellStyle name="Normal 5" xfId="10" xr:uid="{00000000-0005-0000-0000-00002C000000}"/>
    <cellStyle name="Normal 6" xfId="15" xr:uid="{00000000-0005-0000-0000-00002D000000}"/>
    <cellStyle name="Normal 6 2" xfId="31" xr:uid="{00000000-0005-0000-0000-00002E000000}"/>
    <cellStyle name="Normal 7" xfId="23" xr:uid="{00000000-0005-0000-0000-00002F000000}"/>
    <cellStyle name="Normal 7 2" xfId="40" xr:uid="{00000000-0005-0000-0000-000030000000}"/>
    <cellStyle name="Normal 7 2 2" xfId="81" xr:uid="{8DA60718-4538-4F99-80E7-EB214B12B28E}"/>
    <cellStyle name="Normal 7 3" xfId="68" xr:uid="{03E1E913-D1F9-406D-99CC-1D4980E9565B}"/>
    <cellStyle name="Normal 8" xfId="42" xr:uid="{00000000-0005-0000-0000-000031000000}"/>
    <cellStyle name="Normal 8 2" xfId="83" xr:uid="{93DA20DE-7410-4409-A616-C6563BC16CE3}"/>
    <cellStyle name="Normal 8 2 2" xfId="115" xr:uid="{2901F980-B870-4722-8EBE-C0D7450E88F8}"/>
    <cellStyle name="Normal 9" xfId="49" xr:uid="{00000000-0005-0000-0000-000032000000}"/>
    <cellStyle name="Normal 9 2" xfId="112" xr:uid="{E87903F1-2E33-4154-A0E5-9C887E4E794E}"/>
    <cellStyle name="Normal 9 3" xfId="88" xr:uid="{D59EB552-C876-45A1-8424-090BD9407BA3}"/>
    <cellStyle name="Percent" xfId="110" xr:uid="{BCDA819C-5EC9-4130-B39B-9E9DFCDF746E}"/>
    <cellStyle name="Porcentaje" xfId="24" builtinId="5"/>
    <cellStyle name="Porcentaje 2" xfId="4" xr:uid="{00000000-0005-0000-0000-000034000000}"/>
    <cellStyle name="Porcentaje 2 2" xfId="26" xr:uid="{00000000-0005-0000-0000-000035000000}"/>
    <cellStyle name="Porcentaje 3" xfId="6" xr:uid="{00000000-0005-0000-0000-000036000000}"/>
    <cellStyle name="Porcentaje 4" xfId="46" xr:uid="{00000000-0005-0000-0000-000037000000}"/>
    <cellStyle name="Porcentaje 4 2" xfId="87" xr:uid="{57AEA642-7C5B-41F6-8EC3-C4FF1B13D6B4}"/>
    <cellStyle name="Porcentaje 5" xfId="54" xr:uid="{00000000-0005-0000-0000-000038000000}"/>
    <cellStyle name="Porcentaje 5 2" xfId="93" xr:uid="{FED598F7-D823-4697-BB22-4D6CAE4AB599}"/>
    <cellStyle name="Texto explicativo" xfId="1" builtinId="53" customBuiltin="1"/>
    <cellStyle name="Texto explicativo 2" xfId="13" xr:uid="{00000000-0005-0000-0000-000039000000}"/>
  </cellStyles>
  <dxfs count="64">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3</xdr:col>
      <xdr:colOff>190500</xdr:colOff>
      <xdr:row>97</xdr:row>
      <xdr:rowOff>47625</xdr:rowOff>
    </xdr:from>
    <xdr:to>
      <xdr:col>12</xdr:col>
      <xdr:colOff>1163396</xdr:colOff>
      <xdr:row>118</xdr:row>
      <xdr:rowOff>9002</xdr:rowOff>
    </xdr:to>
    <xdr:pic>
      <xdr:nvPicPr>
        <xdr:cNvPr id="2" name="Imagen 1">
          <a:extLst>
            <a:ext uri="{FF2B5EF4-FFF2-40B4-BE49-F238E27FC236}">
              <a16:creationId xmlns:a16="http://schemas.microsoft.com/office/drawing/2014/main" id="{90832A16-45AD-A1FD-C925-96D1E63571A1}"/>
            </a:ext>
          </a:extLst>
        </xdr:cNvPr>
        <xdr:cNvPicPr>
          <a:picLocks noChangeAspect="1"/>
        </xdr:cNvPicPr>
      </xdr:nvPicPr>
      <xdr:blipFill>
        <a:blip xmlns:r="http://schemas.openxmlformats.org/officeDocument/2006/relationships" r:embed="rId1"/>
        <a:stretch>
          <a:fillRect/>
        </a:stretch>
      </xdr:blipFill>
      <xdr:spPr>
        <a:xfrm>
          <a:off x="3952875" y="6286500"/>
          <a:ext cx="7830896" cy="3961877"/>
        </a:xfrm>
        <a:prstGeom prst="rect">
          <a:avLst/>
        </a:prstGeom>
      </xdr:spPr>
    </xdr:pic>
    <xdr:clientData/>
  </xdr:twoCellAnchor>
  <xdr:twoCellAnchor editAs="oneCell">
    <xdr:from>
      <xdr:col>3</xdr:col>
      <xdr:colOff>190500</xdr:colOff>
      <xdr:row>120</xdr:row>
      <xdr:rowOff>125680</xdr:rowOff>
    </xdr:from>
    <xdr:to>
      <xdr:col>12</xdr:col>
      <xdr:colOff>1241301</xdr:colOff>
      <xdr:row>140</xdr:row>
      <xdr:rowOff>70766</xdr:rowOff>
    </xdr:to>
    <xdr:pic>
      <xdr:nvPicPr>
        <xdr:cNvPr id="3" name="Imagen 2">
          <a:extLst>
            <a:ext uri="{FF2B5EF4-FFF2-40B4-BE49-F238E27FC236}">
              <a16:creationId xmlns:a16="http://schemas.microsoft.com/office/drawing/2014/main" id="{CA054C78-82D2-8B52-F1D8-310F1AEF807D}"/>
            </a:ext>
          </a:extLst>
        </xdr:cNvPr>
        <xdr:cNvPicPr>
          <a:picLocks noChangeAspect="1"/>
        </xdr:cNvPicPr>
      </xdr:nvPicPr>
      <xdr:blipFill>
        <a:blip xmlns:r="http://schemas.openxmlformats.org/officeDocument/2006/relationships" r:embed="rId2"/>
        <a:stretch>
          <a:fillRect/>
        </a:stretch>
      </xdr:blipFill>
      <xdr:spPr>
        <a:xfrm>
          <a:off x="3948545" y="10378044"/>
          <a:ext cx="7908801" cy="3755086"/>
        </a:xfrm>
        <a:prstGeom prst="rect">
          <a:avLst/>
        </a:prstGeom>
      </xdr:spPr>
    </xdr:pic>
    <xdr:clientData/>
  </xdr:twoCellAnchor>
  <xdr:twoCellAnchor editAs="oneCell">
    <xdr:from>
      <xdr:col>2</xdr:col>
      <xdr:colOff>259773</xdr:colOff>
      <xdr:row>188</xdr:row>
      <xdr:rowOff>121227</xdr:rowOff>
    </xdr:from>
    <xdr:to>
      <xdr:col>12</xdr:col>
      <xdr:colOff>2518577</xdr:colOff>
      <xdr:row>210</xdr:row>
      <xdr:rowOff>121812</xdr:rowOff>
    </xdr:to>
    <xdr:pic>
      <xdr:nvPicPr>
        <xdr:cNvPr id="4" name="Imagen 3">
          <a:extLst>
            <a:ext uri="{FF2B5EF4-FFF2-40B4-BE49-F238E27FC236}">
              <a16:creationId xmlns:a16="http://schemas.microsoft.com/office/drawing/2014/main" id="{1DB37110-AC79-BFC8-FDA4-A721E556C883}"/>
            </a:ext>
          </a:extLst>
        </xdr:cNvPr>
        <xdr:cNvPicPr>
          <a:picLocks noChangeAspect="1"/>
        </xdr:cNvPicPr>
      </xdr:nvPicPr>
      <xdr:blipFill>
        <a:blip xmlns:r="http://schemas.openxmlformats.org/officeDocument/2006/relationships" r:embed="rId3"/>
        <a:stretch>
          <a:fillRect/>
        </a:stretch>
      </xdr:blipFill>
      <xdr:spPr>
        <a:xfrm>
          <a:off x="3255818" y="17370136"/>
          <a:ext cx="9878804" cy="4191585"/>
        </a:xfrm>
        <a:prstGeom prst="rect">
          <a:avLst/>
        </a:prstGeom>
      </xdr:spPr>
    </xdr:pic>
    <xdr:clientData/>
  </xdr:twoCellAnchor>
  <xdr:twoCellAnchor editAs="oneCell">
    <xdr:from>
      <xdr:col>3</xdr:col>
      <xdr:colOff>242454</xdr:colOff>
      <xdr:row>510</xdr:row>
      <xdr:rowOff>69272</xdr:rowOff>
    </xdr:from>
    <xdr:to>
      <xdr:col>12</xdr:col>
      <xdr:colOff>2339204</xdr:colOff>
      <xdr:row>532</xdr:row>
      <xdr:rowOff>50804</xdr:rowOff>
    </xdr:to>
    <xdr:pic>
      <xdr:nvPicPr>
        <xdr:cNvPr id="5" name="Imagen 4">
          <a:extLst>
            <a:ext uri="{FF2B5EF4-FFF2-40B4-BE49-F238E27FC236}">
              <a16:creationId xmlns:a16="http://schemas.microsoft.com/office/drawing/2014/main" id="{B072869B-F567-7659-2996-77C153F63D5B}"/>
            </a:ext>
          </a:extLst>
        </xdr:cNvPr>
        <xdr:cNvPicPr>
          <a:picLocks noChangeAspect="1"/>
        </xdr:cNvPicPr>
      </xdr:nvPicPr>
      <xdr:blipFill>
        <a:blip xmlns:r="http://schemas.openxmlformats.org/officeDocument/2006/relationships" r:embed="rId4"/>
        <a:stretch>
          <a:fillRect/>
        </a:stretch>
      </xdr:blipFill>
      <xdr:spPr>
        <a:xfrm>
          <a:off x="4000499" y="36489408"/>
          <a:ext cx="8954750" cy="4172532"/>
        </a:xfrm>
        <a:prstGeom prst="rect">
          <a:avLst/>
        </a:prstGeom>
      </xdr:spPr>
    </xdr:pic>
    <xdr:clientData/>
  </xdr:twoCellAnchor>
  <xdr:twoCellAnchor editAs="oneCell">
    <xdr:from>
      <xdr:col>3</xdr:col>
      <xdr:colOff>398319</xdr:colOff>
      <xdr:row>602</xdr:row>
      <xdr:rowOff>31742</xdr:rowOff>
    </xdr:from>
    <xdr:to>
      <xdr:col>12</xdr:col>
      <xdr:colOff>1939638</xdr:colOff>
      <xdr:row>624</xdr:row>
      <xdr:rowOff>84693</xdr:rowOff>
    </xdr:to>
    <xdr:pic>
      <xdr:nvPicPr>
        <xdr:cNvPr id="6" name="Imagen 5">
          <a:extLst>
            <a:ext uri="{FF2B5EF4-FFF2-40B4-BE49-F238E27FC236}">
              <a16:creationId xmlns:a16="http://schemas.microsoft.com/office/drawing/2014/main" id="{4E15FBBF-44CF-D1C2-10C2-245A05A0EA95}"/>
            </a:ext>
          </a:extLst>
        </xdr:cNvPr>
        <xdr:cNvPicPr>
          <a:picLocks noChangeAspect="1"/>
        </xdr:cNvPicPr>
      </xdr:nvPicPr>
      <xdr:blipFill>
        <a:blip xmlns:r="http://schemas.openxmlformats.org/officeDocument/2006/relationships" r:embed="rId5"/>
        <a:stretch>
          <a:fillRect/>
        </a:stretch>
      </xdr:blipFill>
      <xdr:spPr>
        <a:xfrm>
          <a:off x="4156364" y="44054560"/>
          <a:ext cx="8399319" cy="42439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692728</xdr:colOff>
      <xdr:row>0</xdr:row>
      <xdr:rowOff>103909</xdr:rowOff>
    </xdr:from>
    <xdr:to>
      <xdr:col>7</xdr:col>
      <xdr:colOff>1311617</xdr:colOff>
      <xdr:row>4</xdr:row>
      <xdr:rowOff>1152872</xdr:rowOff>
    </xdr:to>
    <xdr:pic>
      <xdr:nvPicPr>
        <xdr:cNvPr id="3" name="Imagen 2">
          <a:extLst>
            <a:ext uri="{FF2B5EF4-FFF2-40B4-BE49-F238E27FC236}">
              <a16:creationId xmlns:a16="http://schemas.microsoft.com/office/drawing/2014/main" id="{B8D47D49-24C3-D81F-4C01-A01681529A21}"/>
            </a:ext>
          </a:extLst>
        </xdr:cNvPr>
        <xdr:cNvPicPr>
          <a:picLocks noChangeAspect="1"/>
        </xdr:cNvPicPr>
      </xdr:nvPicPr>
      <xdr:blipFill>
        <a:blip xmlns:r="http://schemas.openxmlformats.org/officeDocument/2006/relationships" r:embed="rId1"/>
        <a:stretch>
          <a:fillRect/>
        </a:stretch>
      </xdr:blipFill>
      <xdr:spPr>
        <a:xfrm>
          <a:off x="11204864" y="103909"/>
          <a:ext cx="4515480" cy="248637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A1:M35"/>
  <sheetViews>
    <sheetView zoomScale="55" zoomScaleNormal="55" workbookViewId="0">
      <pane xSplit="1" ySplit="3" topLeftCell="B16" activePane="bottomRight" state="frozen"/>
      <selection pane="topRight"/>
      <selection pane="bottomLeft"/>
      <selection pane="bottomRight" activeCell="B18" sqref="B18"/>
    </sheetView>
  </sheetViews>
  <sheetFormatPr baseColWidth="10" defaultColWidth="11.453125" defaultRowHeight="14.5" x14ac:dyDescent="0.35"/>
  <cols>
    <col min="1" max="1" width="14.36328125" customWidth="1"/>
    <col min="2" max="2" width="42.6328125" bestFit="1" customWidth="1"/>
    <col min="3" max="3" width="39.453125" bestFit="1" customWidth="1"/>
    <col min="4" max="4" width="33.90625" customWidth="1"/>
    <col min="5" max="5" width="65.08984375" bestFit="1" customWidth="1"/>
    <col min="6" max="6" width="64.36328125" bestFit="1" customWidth="1"/>
    <col min="7" max="7" width="56" customWidth="1"/>
    <col min="8" max="8" width="71.453125" customWidth="1"/>
  </cols>
  <sheetData>
    <row r="1" spans="1:13" ht="25" x14ac:dyDescent="0.35">
      <c r="A1" s="250" t="s">
        <v>66</v>
      </c>
      <c r="B1" s="251"/>
      <c r="C1" s="251"/>
      <c r="D1" s="251"/>
      <c r="E1" s="251"/>
      <c r="F1" s="251"/>
      <c r="G1" s="251"/>
      <c r="H1" s="251"/>
      <c r="I1" s="251"/>
      <c r="J1" s="251"/>
      <c r="K1" s="251"/>
      <c r="L1" s="251"/>
      <c r="M1" s="252"/>
    </row>
    <row r="2" spans="1:13" ht="25" x14ac:dyDescent="0.35">
      <c r="A2" s="253" t="s">
        <v>67</v>
      </c>
      <c r="B2" s="253"/>
      <c r="C2" s="253"/>
      <c r="D2" s="253"/>
      <c r="E2" s="253"/>
      <c r="F2" s="253"/>
      <c r="G2" s="253"/>
      <c r="H2" s="253"/>
      <c r="I2" s="253"/>
      <c r="J2" s="253"/>
      <c r="K2" s="253"/>
      <c r="L2" s="253"/>
      <c r="M2" s="253"/>
    </row>
    <row r="3" spans="1:13" ht="15.5" x14ac:dyDescent="0.35">
      <c r="A3" s="131" t="s">
        <v>1</v>
      </c>
      <c r="B3" s="131" t="s">
        <v>2</v>
      </c>
      <c r="C3" s="131" t="s">
        <v>3</v>
      </c>
      <c r="D3" s="131" t="s">
        <v>4</v>
      </c>
      <c r="E3" s="131" t="s">
        <v>5</v>
      </c>
      <c r="F3" s="131" t="s">
        <v>6</v>
      </c>
      <c r="G3" s="136" t="s">
        <v>7</v>
      </c>
      <c r="H3" s="136" t="s">
        <v>8</v>
      </c>
    </row>
    <row r="4" spans="1:13" s="61" customFormat="1" x14ac:dyDescent="0.35">
      <c r="A4" s="132">
        <v>1</v>
      </c>
      <c r="B4" s="132" t="s">
        <v>72</v>
      </c>
      <c r="C4" s="132" t="s">
        <v>109</v>
      </c>
      <c r="D4" s="132" t="s">
        <v>204</v>
      </c>
      <c r="E4" s="132" t="s">
        <v>110</v>
      </c>
      <c r="F4" s="133" t="s">
        <v>111</v>
      </c>
      <c r="G4" s="134"/>
      <c r="H4" s="135"/>
    </row>
    <row r="5" spans="1:13" ht="29" x14ac:dyDescent="0.35">
      <c r="A5" s="62">
        <v>2</v>
      </c>
      <c r="B5" s="62" t="s">
        <v>73</v>
      </c>
      <c r="C5" s="62" t="s">
        <v>135</v>
      </c>
      <c r="D5" s="132" t="s">
        <v>204</v>
      </c>
      <c r="E5" s="62" t="s">
        <v>136</v>
      </c>
      <c r="F5" s="80" t="s">
        <v>137</v>
      </c>
      <c r="G5" s="81" t="s">
        <v>138</v>
      </c>
      <c r="H5" s="170" t="s">
        <v>147</v>
      </c>
    </row>
    <row r="6" spans="1:13" x14ac:dyDescent="0.35">
      <c r="A6" s="62">
        <v>3</v>
      </c>
      <c r="B6" s="62" t="s">
        <v>74</v>
      </c>
      <c r="C6" s="62" t="s">
        <v>152</v>
      </c>
      <c r="D6" s="132" t="s">
        <v>204</v>
      </c>
      <c r="E6" s="62" t="s">
        <v>150</v>
      </c>
      <c r="F6" s="80" t="s">
        <v>151</v>
      </c>
      <c r="G6" s="81"/>
      <c r="H6" s="79"/>
    </row>
    <row r="7" spans="1:13" x14ac:dyDescent="0.35">
      <c r="A7" s="62">
        <v>4</v>
      </c>
      <c r="B7" s="62" t="s">
        <v>75</v>
      </c>
      <c r="C7" s="62" t="s">
        <v>163</v>
      </c>
      <c r="D7" s="132" t="s">
        <v>204</v>
      </c>
      <c r="E7" s="62" t="s">
        <v>161</v>
      </c>
      <c r="F7" s="80" t="s">
        <v>162</v>
      </c>
      <c r="G7" s="81"/>
      <c r="H7" s="79"/>
    </row>
    <row r="8" spans="1:13" x14ac:dyDescent="0.35">
      <c r="A8" s="62">
        <v>5</v>
      </c>
      <c r="B8" s="62" t="s">
        <v>76</v>
      </c>
      <c r="C8" s="62" t="s">
        <v>175</v>
      </c>
      <c r="D8" s="132" t="s">
        <v>204</v>
      </c>
      <c r="E8" s="62" t="s">
        <v>173</v>
      </c>
      <c r="F8" s="115" t="s">
        <v>174</v>
      </c>
      <c r="G8" s="81"/>
      <c r="H8" s="79"/>
    </row>
    <row r="9" spans="1:13" x14ac:dyDescent="0.35">
      <c r="A9" s="62">
        <v>6</v>
      </c>
      <c r="B9" s="62" t="s">
        <v>193</v>
      </c>
      <c r="C9" s="62" t="s">
        <v>186</v>
      </c>
      <c r="D9" s="132" t="s">
        <v>204</v>
      </c>
      <c r="E9" s="62" t="s">
        <v>184</v>
      </c>
      <c r="F9" s="80" t="s">
        <v>185</v>
      </c>
      <c r="G9" s="81"/>
      <c r="H9" s="79"/>
    </row>
    <row r="10" spans="1:13" x14ac:dyDescent="0.35">
      <c r="A10" s="62">
        <v>7</v>
      </c>
      <c r="B10" s="62" t="s">
        <v>196</v>
      </c>
      <c r="C10" s="80" t="s">
        <v>197</v>
      </c>
      <c r="D10" s="132" t="s">
        <v>204</v>
      </c>
      <c r="E10" s="117" t="s">
        <v>194</v>
      </c>
      <c r="F10" s="80" t="s">
        <v>195</v>
      </c>
      <c r="G10" s="81"/>
      <c r="H10" s="79"/>
    </row>
    <row r="11" spans="1:13" x14ac:dyDescent="0.35">
      <c r="A11" s="62">
        <v>8</v>
      </c>
      <c r="B11" s="62" t="s">
        <v>77</v>
      </c>
      <c r="C11" s="62" t="s">
        <v>207</v>
      </c>
      <c r="D11" s="132" t="s">
        <v>204</v>
      </c>
      <c r="E11" s="83" t="s">
        <v>205</v>
      </c>
      <c r="F11" s="62" t="s">
        <v>206</v>
      </c>
      <c r="G11" s="81"/>
      <c r="H11" s="79"/>
    </row>
    <row r="12" spans="1:13" x14ac:dyDescent="0.35">
      <c r="A12" s="62">
        <v>9</v>
      </c>
      <c r="B12" s="62" t="s">
        <v>78</v>
      </c>
      <c r="C12" s="62" t="s">
        <v>213</v>
      </c>
      <c r="D12" s="132" t="s">
        <v>204</v>
      </c>
      <c r="E12" s="62" t="s">
        <v>214</v>
      </c>
      <c r="F12" s="80" t="s">
        <v>215</v>
      </c>
      <c r="G12" s="81"/>
      <c r="H12" s="79"/>
    </row>
    <row r="13" spans="1:13" x14ac:dyDescent="0.35">
      <c r="A13" s="62">
        <v>10</v>
      </c>
      <c r="B13" s="62" t="s">
        <v>79</v>
      </c>
      <c r="C13" s="62" t="s">
        <v>220</v>
      </c>
      <c r="D13" s="132" t="s">
        <v>204</v>
      </c>
      <c r="E13" s="62" t="s">
        <v>218</v>
      </c>
      <c r="F13" s="115" t="s">
        <v>219</v>
      </c>
      <c r="G13" s="81"/>
      <c r="H13" s="79"/>
    </row>
    <row r="14" spans="1:13" x14ac:dyDescent="0.35">
      <c r="A14" s="62">
        <v>11</v>
      </c>
      <c r="B14" s="62" t="s">
        <v>80</v>
      </c>
      <c r="C14" s="62" t="s">
        <v>223</v>
      </c>
      <c r="D14" s="62" t="s">
        <v>181</v>
      </c>
      <c r="E14" s="62"/>
      <c r="F14" s="80"/>
      <c r="G14" s="81"/>
      <c r="H14" s="79"/>
    </row>
    <row r="15" spans="1:13" x14ac:dyDescent="0.35">
      <c r="A15" s="62">
        <v>12</v>
      </c>
      <c r="B15" s="62" t="s">
        <v>81</v>
      </c>
      <c r="C15" s="62" t="s">
        <v>242</v>
      </c>
      <c r="D15" s="62" t="s">
        <v>181</v>
      </c>
      <c r="E15" s="62"/>
      <c r="F15" s="80"/>
      <c r="G15" s="81"/>
      <c r="H15" s="79"/>
    </row>
    <row r="16" spans="1:13" x14ac:dyDescent="0.35">
      <c r="A16" s="62">
        <v>13</v>
      </c>
      <c r="B16" s="62" t="s">
        <v>82</v>
      </c>
      <c r="C16" s="62" t="s">
        <v>245</v>
      </c>
      <c r="D16" s="62" t="s">
        <v>204</v>
      </c>
      <c r="E16" s="82" t="s">
        <v>243</v>
      </c>
      <c r="F16" s="83" t="s">
        <v>244</v>
      </c>
      <c r="G16" s="81"/>
      <c r="H16" s="79"/>
    </row>
    <row r="17" spans="1:8" x14ac:dyDescent="0.35">
      <c r="A17" s="62">
        <v>14</v>
      </c>
      <c r="B17" s="62" t="s">
        <v>83</v>
      </c>
      <c r="C17" s="117" t="s">
        <v>251</v>
      </c>
      <c r="D17" s="62" t="s">
        <v>204</v>
      </c>
      <c r="E17" s="62" t="s">
        <v>249</v>
      </c>
      <c r="F17" s="80" t="s">
        <v>250</v>
      </c>
      <c r="G17" s="187"/>
      <c r="H17" s="79"/>
    </row>
    <row r="18" spans="1:8" x14ac:dyDescent="0.35">
      <c r="A18" s="62">
        <v>15</v>
      </c>
      <c r="B18" s="62" t="s">
        <v>84</v>
      </c>
      <c r="C18" s="62" t="s">
        <v>259</v>
      </c>
      <c r="D18" s="62" t="s">
        <v>204</v>
      </c>
      <c r="E18" s="62" t="s">
        <v>257</v>
      </c>
      <c r="F18" s="80" t="s">
        <v>258</v>
      </c>
      <c r="G18" s="81"/>
      <c r="H18" s="79"/>
    </row>
    <row r="19" spans="1:8" x14ac:dyDescent="0.35">
      <c r="A19" s="62">
        <v>16</v>
      </c>
      <c r="B19" s="62" t="s">
        <v>85</v>
      </c>
      <c r="C19" s="62" t="s">
        <v>266</v>
      </c>
      <c r="D19" s="62" t="s">
        <v>204</v>
      </c>
      <c r="E19" s="62" t="s">
        <v>264</v>
      </c>
      <c r="F19" s="115" t="s">
        <v>265</v>
      </c>
      <c r="G19" s="81"/>
      <c r="H19" s="79"/>
    </row>
    <row r="20" spans="1:8" x14ac:dyDescent="0.35">
      <c r="A20" s="62">
        <v>17</v>
      </c>
      <c r="B20" s="62" t="s">
        <v>86</v>
      </c>
      <c r="C20" s="62" t="s">
        <v>273</v>
      </c>
      <c r="D20" s="62" t="s">
        <v>204</v>
      </c>
      <c r="E20" s="62" t="s">
        <v>271</v>
      </c>
      <c r="F20" s="80" t="s">
        <v>272</v>
      </c>
      <c r="G20" s="81"/>
      <c r="H20" s="79"/>
    </row>
    <row r="21" spans="1:8" x14ac:dyDescent="0.35">
      <c r="A21" s="62">
        <v>18</v>
      </c>
      <c r="B21" s="62" t="s">
        <v>87</v>
      </c>
      <c r="C21" s="62" t="s">
        <v>278</v>
      </c>
      <c r="D21" s="62" t="s">
        <v>204</v>
      </c>
      <c r="E21" s="62" t="s">
        <v>276</v>
      </c>
      <c r="F21" s="115" t="s">
        <v>277</v>
      </c>
      <c r="G21" s="81"/>
      <c r="H21" s="79"/>
    </row>
    <row r="22" spans="1:8" x14ac:dyDescent="0.35">
      <c r="A22" s="62">
        <v>19</v>
      </c>
      <c r="B22" s="62" t="s">
        <v>88</v>
      </c>
      <c r="C22" s="62" t="s">
        <v>284</v>
      </c>
      <c r="D22" s="62" t="s">
        <v>146</v>
      </c>
      <c r="E22" s="62" t="s">
        <v>282</v>
      </c>
      <c r="F22" s="80" t="s">
        <v>283</v>
      </c>
      <c r="G22" s="81"/>
      <c r="H22" s="79"/>
    </row>
    <row r="23" spans="1:8" x14ac:dyDescent="0.35">
      <c r="A23" s="62">
        <v>20</v>
      </c>
      <c r="B23" s="62" t="s">
        <v>89</v>
      </c>
      <c r="C23" s="62" t="s">
        <v>292</v>
      </c>
      <c r="D23" s="62" t="s">
        <v>204</v>
      </c>
      <c r="E23" s="62" t="s">
        <v>290</v>
      </c>
      <c r="F23" s="80" t="s">
        <v>291</v>
      </c>
      <c r="G23" s="81"/>
      <c r="H23" s="79"/>
    </row>
    <row r="24" spans="1:8" x14ac:dyDescent="0.35">
      <c r="A24" s="62">
        <v>21</v>
      </c>
      <c r="B24" s="62" t="s">
        <v>90</v>
      </c>
      <c r="C24" s="62" t="s">
        <v>306</v>
      </c>
      <c r="D24" s="62" t="s">
        <v>204</v>
      </c>
      <c r="E24" s="114" t="s">
        <v>304</v>
      </c>
      <c r="F24" s="80" t="s">
        <v>305</v>
      </c>
      <c r="G24" s="81"/>
      <c r="H24" s="79"/>
    </row>
    <row r="25" spans="1:8" x14ac:dyDescent="0.35">
      <c r="A25" s="62">
        <v>22</v>
      </c>
      <c r="B25" s="62" t="s">
        <v>320</v>
      </c>
      <c r="C25" s="62" t="s">
        <v>321</v>
      </c>
      <c r="D25" s="62" t="s">
        <v>204</v>
      </c>
      <c r="E25" s="62" t="s">
        <v>322</v>
      </c>
      <c r="F25" s="80" t="s">
        <v>323</v>
      </c>
      <c r="G25" s="81"/>
      <c r="H25" s="79"/>
    </row>
    <row r="26" spans="1:8" x14ac:dyDescent="0.35">
      <c r="A26" s="62">
        <v>23</v>
      </c>
      <c r="B26" s="62" t="s">
        <v>91</v>
      </c>
      <c r="C26" s="62" t="s">
        <v>336</v>
      </c>
      <c r="D26" s="62" t="s">
        <v>204</v>
      </c>
      <c r="E26" s="114" t="s">
        <v>328</v>
      </c>
      <c r="F26" s="115" t="s">
        <v>329</v>
      </c>
      <c r="G26" s="81"/>
      <c r="H26" s="79"/>
    </row>
    <row r="27" spans="1:8" x14ac:dyDescent="0.35">
      <c r="A27" s="62">
        <v>24</v>
      </c>
      <c r="B27" s="62" t="s">
        <v>92</v>
      </c>
      <c r="C27" s="62" t="s">
        <v>339</v>
      </c>
      <c r="D27" s="62" t="s">
        <v>204</v>
      </c>
      <c r="E27" s="62" t="s">
        <v>337</v>
      </c>
      <c r="F27" s="80" t="s">
        <v>338</v>
      </c>
      <c r="G27" s="81"/>
      <c r="H27" s="79"/>
    </row>
    <row r="28" spans="1:8" x14ac:dyDescent="0.35">
      <c r="A28" s="62">
        <v>25</v>
      </c>
      <c r="B28" s="62" t="s">
        <v>93</v>
      </c>
      <c r="C28" s="62" t="s">
        <v>347</v>
      </c>
      <c r="D28" s="62" t="s">
        <v>181</v>
      </c>
      <c r="E28" s="62"/>
      <c r="F28" s="113"/>
      <c r="G28" s="81"/>
      <c r="H28" s="79"/>
    </row>
    <row r="29" spans="1:8" x14ac:dyDescent="0.35">
      <c r="A29" s="62">
        <v>26</v>
      </c>
      <c r="B29" s="62" t="s">
        <v>94</v>
      </c>
      <c r="C29" s="62" t="s">
        <v>356</v>
      </c>
      <c r="D29" s="62" t="s">
        <v>204</v>
      </c>
      <c r="E29" t="s">
        <v>354</v>
      </c>
      <c r="F29" s="80" t="s">
        <v>355</v>
      </c>
      <c r="G29" s="81"/>
      <c r="H29" s="79"/>
    </row>
    <row r="30" spans="1:8" x14ac:dyDescent="0.35">
      <c r="A30" s="62">
        <v>27</v>
      </c>
      <c r="B30" s="114" t="s">
        <v>95</v>
      </c>
      <c r="C30" s="62" t="s">
        <v>363</v>
      </c>
      <c r="D30" s="62" t="s">
        <v>146</v>
      </c>
      <c r="E30" s="62" t="s">
        <v>361</v>
      </c>
      <c r="F30" s="80" t="s">
        <v>362</v>
      </c>
      <c r="G30" s="81"/>
      <c r="H30" s="79"/>
    </row>
    <row r="31" spans="1:8" x14ac:dyDescent="0.35">
      <c r="A31" s="62">
        <v>28</v>
      </c>
      <c r="B31" s="62" t="s">
        <v>96</v>
      </c>
      <c r="C31" s="62" t="s">
        <v>368</v>
      </c>
      <c r="D31" s="62" t="s">
        <v>204</v>
      </c>
      <c r="E31" s="62" t="s">
        <v>366</v>
      </c>
      <c r="F31" s="80" t="s">
        <v>367</v>
      </c>
      <c r="G31" s="81"/>
      <c r="H31" s="79"/>
    </row>
    <row r="32" spans="1:8" x14ac:dyDescent="0.35">
      <c r="A32" s="62">
        <v>29</v>
      </c>
      <c r="B32" s="114" t="s">
        <v>97</v>
      </c>
      <c r="C32" s="62" t="s">
        <v>383</v>
      </c>
      <c r="D32" s="62" t="s">
        <v>204</v>
      </c>
      <c r="E32" s="62" t="s">
        <v>381</v>
      </c>
      <c r="F32" s="80" t="s">
        <v>382</v>
      </c>
      <c r="G32" s="81"/>
      <c r="H32" s="79"/>
    </row>
    <row r="33" spans="1:8" x14ac:dyDescent="0.35">
      <c r="A33" s="62">
        <v>30</v>
      </c>
      <c r="B33" s="62" t="s">
        <v>98</v>
      </c>
      <c r="C33" s="62" t="s">
        <v>391</v>
      </c>
      <c r="D33" s="62" t="s">
        <v>181</v>
      </c>
      <c r="E33" s="62"/>
      <c r="F33" s="80"/>
      <c r="G33" s="81"/>
      <c r="H33" s="79"/>
    </row>
    <row r="34" spans="1:8" x14ac:dyDescent="0.35">
      <c r="A34" s="62">
        <v>31</v>
      </c>
      <c r="B34" s="62" t="s">
        <v>99</v>
      </c>
      <c r="C34" s="62" t="s">
        <v>400</v>
      </c>
      <c r="D34" s="62" t="s">
        <v>181</v>
      </c>
      <c r="E34" s="62"/>
      <c r="F34" s="115"/>
      <c r="G34" s="81"/>
      <c r="H34" s="79"/>
    </row>
    <row r="35" spans="1:8" x14ac:dyDescent="0.35">
      <c r="A35" s="62">
        <v>32</v>
      </c>
      <c r="B35" s="62" t="s">
        <v>86</v>
      </c>
      <c r="C35" s="62" t="s">
        <v>409</v>
      </c>
      <c r="D35" s="62" t="s">
        <v>204</v>
      </c>
      <c r="E35" t="s">
        <v>406</v>
      </c>
      <c r="F35" s="115" t="s">
        <v>407</v>
      </c>
      <c r="G35" s="81" t="s">
        <v>408</v>
      </c>
      <c r="H35" s="79"/>
    </row>
  </sheetData>
  <mergeCells count="2">
    <mergeCell ref="A1:M1"/>
    <mergeCell ref="A2:M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249977111117893"/>
  </sheetPr>
  <dimension ref="A1:XFD473"/>
  <sheetViews>
    <sheetView zoomScale="10" zoomScaleNormal="10" zoomScaleSheetLayoutView="55" zoomScalePageLayoutView="70" workbookViewId="0">
      <selection activeCell="C192" sqref="A192:C192"/>
    </sheetView>
  </sheetViews>
  <sheetFormatPr baseColWidth="10" defaultColWidth="9.08984375" defaultRowHeight="14.5" x14ac:dyDescent="0.35"/>
  <cols>
    <col min="1" max="1" width="82.453125" style="23" customWidth="1"/>
    <col min="2" max="2" width="27.36328125" style="23" bestFit="1" customWidth="1"/>
    <col min="3" max="3" width="29" style="23" customWidth="1"/>
    <col min="4" max="4" width="30.54296875" style="23" customWidth="1"/>
    <col min="5" max="5" width="18.6328125" style="23" customWidth="1"/>
    <col min="6" max="6" width="20.453125" style="23" customWidth="1"/>
    <col min="7" max="7" width="26.08984375" style="23" bestFit="1" customWidth="1"/>
    <col min="8" max="8" width="26.08984375" style="23" customWidth="1"/>
    <col min="9" max="9" width="26.453125" style="23" customWidth="1"/>
    <col min="10" max="10" width="24.6328125" style="23" customWidth="1"/>
    <col min="11" max="11" width="21.453125" style="23" customWidth="1"/>
    <col min="12" max="12" width="23.36328125" style="23" customWidth="1"/>
    <col min="13" max="13" width="27.36328125" style="23" customWidth="1"/>
    <col min="14" max="14" width="23.453125" style="23" customWidth="1"/>
    <col min="15" max="15" width="22.08984375" style="23" customWidth="1"/>
    <col min="16" max="16" width="24.453125" style="23" customWidth="1"/>
    <col min="17" max="17" width="97.453125" style="23" customWidth="1"/>
    <col min="18" max="18" width="9.08984375" style="23"/>
    <col min="19" max="19" width="17.6328125" style="23" customWidth="1"/>
    <col min="20" max="16384" width="9.08984375" style="23"/>
  </cols>
  <sheetData>
    <row r="1" spans="1:19" s="22" customFormat="1" ht="56.25" customHeight="1" x14ac:dyDescent="0.35">
      <c r="A1" s="353" t="s">
        <v>0</v>
      </c>
      <c r="B1" s="354"/>
      <c r="C1" s="354"/>
      <c r="D1" s="354"/>
      <c r="E1" s="354"/>
      <c r="F1" s="354"/>
      <c r="G1" s="354"/>
      <c r="H1" s="354"/>
      <c r="I1" s="354"/>
      <c r="J1" s="354"/>
      <c r="K1" s="354"/>
      <c r="L1" s="354"/>
      <c r="M1" s="354"/>
      <c r="N1" s="354"/>
      <c r="O1" s="354"/>
      <c r="P1" s="354"/>
      <c r="Q1" s="355"/>
    </row>
    <row r="2" spans="1:19" ht="56.25" customHeight="1" x14ac:dyDescent="0.35">
      <c r="A2" s="336" t="s">
        <v>67</v>
      </c>
      <c r="B2" s="337"/>
      <c r="C2" s="337"/>
      <c r="D2" s="337"/>
      <c r="E2" s="337"/>
      <c r="F2" s="337"/>
      <c r="G2" s="337"/>
      <c r="H2" s="337"/>
      <c r="I2" s="337"/>
      <c r="J2" s="337"/>
      <c r="K2" s="337"/>
      <c r="L2" s="337"/>
      <c r="M2" s="337"/>
      <c r="N2" s="337"/>
      <c r="O2" s="337"/>
      <c r="P2" s="337"/>
      <c r="Q2" s="338"/>
    </row>
    <row r="3" spans="1:19" ht="56.25" customHeight="1" x14ac:dyDescent="0.35">
      <c r="A3" s="333" t="s">
        <v>9</v>
      </c>
      <c r="B3" s="334"/>
      <c r="C3" s="334"/>
      <c r="D3" s="334"/>
      <c r="E3" s="334"/>
      <c r="F3" s="334"/>
      <c r="G3" s="334"/>
      <c r="H3" s="334"/>
      <c r="I3" s="334"/>
      <c r="J3" s="334"/>
      <c r="K3" s="334"/>
      <c r="L3" s="334"/>
      <c r="M3" s="334"/>
      <c r="N3" s="334"/>
      <c r="O3" s="334"/>
      <c r="P3" s="334"/>
      <c r="Q3" s="335"/>
      <c r="S3" s="24" t="s">
        <v>10</v>
      </c>
    </row>
    <row r="4" spans="1:19" ht="56.25" customHeight="1" thickBot="1" x14ac:dyDescent="0.4">
      <c r="A4" s="345"/>
      <c r="B4" s="346"/>
      <c r="C4" s="346"/>
      <c r="D4" s="346"/>
      <c r="E4" s="346"/>
      <c r="F4" s="346"/>
      <c r="G4" s="346"/>
      <c r="H4" s="346"/>
      <c r="I4" s="346"/>
      <c r="J4" s="346"/>
      <c r="K4" s="346"/>
      <c r="L4" s="346"/>
      <c r="M4" s="346"/>
      <c r="N4" s="346"/>
      <c r="O4" s="346"/>
      <c r="P4" s="346"/>
      <c r="Q4" s="347"/>
      <c r="S4" s="24" t="s">
        <v>11</v>
      </c>
    </row>
    <row r="5" spans="1:19" ht="30.75" customHeight="1" thickBot="1" x14ac:dyDescent="0.4">
      <c r="A5" s="299">
        <v>1</v>
      </c>
      <c r="B5" s="300"/>
      <c r="C5" s="300"/>
      <c r="D5" s="301"/>
      <c r="E5" s="281" t="str">
        <f>+'LISTA DE OFERENTES'!B4</f>
        <v>CONSORCIO ARQING</v>
      </c>
      <c r="F5" s="282"/>
      <c r="G5" s="282"/>
      <c r="H5" s="282"/>
      <c r="I5" s="282"/>
      <c r="J5" s="282"/>
      <c r="K5" s="282"/>
      <c r="L5" s="282"/>
      <c r="M5" s="282"/>
      <c r="N5" s="282"/>
      <c r="O5" s="282"/>
      <c r="P5" s="282"/>
      <c r="Q5" s="283"/>
    </row>
    <row r="6" spans="1:19" ht="50.25" customHeight="1" x14ac:dyDescent="0.35">
      <c r="A6" s="25" t="s">
        <v>12</v>
      </c>
      <c r="B6" s="73">
        <v>4</v>
      </c>
      <c r="C6" s="26" t="s">
        <v>13</v>
      </c>
      <c r="D6" s="57">
        <f>+$D$409</f>
        <v>2013.0026869230769</v>
      </c>
      <c r="E6" s="284"/>
      <c r="F6" s="285"/>
      <c r="G6" s="285"/>
      <c r="H6" s="285"/>
      <c r="I6" s="285"/>
      <c r="J6" s="285"/>
      <c r="K6" s="285"/>
      <c r="L6" s="285"/>
      <c r="M6" s="285"/>
      <c r="N6" s="285"/>
      <c r="O6" s="285"/>
      <c r="P6" s="285"/>
      <c r="Q6" s="286"/>
    </row>
    <row r="7" spans="1:19" ht="23.25" customHeight="1" x14ac:dyDescent="0.35">
      <c r="A7" s="269" t="s">
        <v>14</v>
      </c>
      <c r="B7" s="270"/>
      <c r="C7" s="59">
        <f>IF(B6&lt;3,0.75,IF(B6&lt;5,1.2,1.5))</f>
        <v>1.2</v>
      </c>
      <c r="D7" s="60">
        <f>+D6*C7</f>
        <v>2415.603224307692</v>
      </c>
      <c r="E7" s="284"/>
      <c r="F7" s="285"/>
      <c r="G7" s="285"/>
      <c r="H7" s="285"/>
      <c r="I7" s="285"/>
      <c r="J7" s="285"/>
      <c r="K7" s="285"/>
      <c r="L7" s="285"/>
      <c r="M7" s="285"/>
      <c r="N7" s="285"/>
      <c r="O7" s="285"/>
      <c r="P7" s="285"/>
      <c r="Q7" s="286"/>
    </row>
    <row r="8" spans="1:19" ht="23.25" customHeight="1" x14ac:dyDescent="0.35">
      <c r="A8" s="271"/>
      <c r="B8" s="270"/>
      <c r="C8" s="148"/>
      <c r="D8" s="149"/>
      <c r="E8" s="284"/>
      <c r="F8" s="285"/>
      <c r="G8" s="285"/>
      <c r="H8" s="285"/>
      <c r="I8" s="285"/>
      <c r="J8" s="285"/>
      <c r="K8" s="285"/>
      <c r="L8" s="285"/>
      <c r="M8" s="285"/>
      <c r="N8" s="285"/>
      <c r="O8" s="285"/>
      <c r="P8" s="285"/>
      <c r="Q8" s="286"/>
    </row>
    <row r="9" spans="1:19" ht="15" customHeight="1" thickBot="1" x14ac:dyDescent="0.4">
      <c r="A9" s="274" t="s">
        <v>15</v>
      </c>
      <c r="B9" s="275"/>
      <c r="C9" s="276" t="str">
        <f>+IF(H17&gt;D7,"CUMPLE","NO CUMPLE")</f>
        <v>CUMPLE</v>
      </c>
      <c r="D9" s="277"/>
      <c r="E9" s="287"/>
      <c r="F9" s="288"/>
      <c r="G9" s="288"/>
      <c r="H9" s="288"/>
      <c r="I9" s="288"/>
      <c r="J9" s="288"/>
      <c r="K9" s="288"/>
      <c r="L9" s="288"/>
      <c r="M9" s="285"/>
      <c r="N9" s="285"/>
      <c r="O9" s="285"/>
      <c r="P9" s="285"/>
      <c r="Q9" s="289"/>
    </row>
    <row r="10" spans="1:19" ht="80.25" customHeight="1" x14ac:dyDescent="0.35">
      <c r="A10" s="254" t="s">
        <v>16</v>
      </c>
      <c r="B10" s="255"/>
      <c r="C10" s="255"/>
      <c r="D10" s="255"/>
      <c r="E10" s="255"/>
      <c r="F10" s="255"/>
      <c r="G10" s="255"/>
      <c r="H10" s="256"/>
      <c r="I10" s="69" t="s">
        <v>17</v>
      </c>
      <c r="J10" s="87" t="s">
        <v>116</v>
      </c>
      <c r="K10" s="278" t="s">
        <v>114</v>
      </c>
      <c r="L10" s="256"/>
      <c r="M10" s="290" t="s">
        <v>18</v>
      </c>
      <c r="N10" s="291"/>
      <c r="O10" s="310" t="s">
        <v>19</v>
      </c>
      <c r="P10" s="310"/>
      <c r="Q10" s="311" t="s">
        <v>20</v>
      </c>
    </row>
    <row r="11" spans="1:19" ht="77.25" customHeight="1" x14ac:dyDescent="0.35">
      <c r="A11" s="70" t="s">
        <v>21</v>
      </c>
      <c r="B11" s="279" t="s">
        <v>22</v>
      </c>
      <c r="C11" s="280"/>
      <c r="D11" s="71" t="s">
        <v>126</v>
      </c>
      <c r="E11" s="71" t="s">
        <v>129</v>
      </c>
      <c r="F11" s="71" t="s">
        <v>23</v>
      </c>
      <c r="G11" s="106" t="s">
        <v>24</v>
      </c>
      <c r="H11" s="106" t="s">
        <v>25</v>
      </c>
      <c r="I11" s="72" t="s">
        <v>128</v>
      </c>
      <c r="J11" s="72" t="s">
        <v>26</v>
      </c>
      <c r="K11" s="72" t="s">
        <v>27</v>
      </c>
      <c r="L11" s="72" t="s">
        <v>28</v>
      </c>
      <c r="M11" s="116" t="s">
        <v>61</v>
      </c>
      <c r="N11" s="71" t="s">
        <v>60</v>
      </c>
      <c r="O11" s="72" t="s">
        <v>134</v>
      </c>
      <c r="P11" s="71" t="s">
        <v>63</v>
      </c>
      <c r="Q11" s="312"/>
    </row>
    <row r="12" spans="1:19" ht="16.5" customHeight="1" x14ac:dyDescent="0.35">
      <c r="A12" s="74" t="s">
        <v>139</v>
      </c>
      <c r="B12" s="75"/>
      <c r="C12" s="75"/>
      <c r="D12" s="75"/>
      <c r="E12" s="75"/>
      <c r="F12" s="75"/>
      <c r="G12" s="75"/>
      <c r="H12" s="75"/>
      <c r="I12" s="75"/>
      <c r="J12" s="75"/>
      <c r="K12" s="348">
        <f>H409</f>
        <v>1006.5013434615385</v>
      </c>
      <c r="L12" s="75"/>
      <c r="M12" s="75"/>
      <c r="N12" s="75"/>
      <c r="O12" s="156"/>
      <c r="P12" s="75"/>
      <c r="Q12" s="77"/>
    </row>
    <row r="13" spans="1:19" s="30" customFormat="1" ht="65.25" customHeight="1" x14ac:dyDescent="0.35">
      <c r="A13" s="141" t="s">
        <v>119</v>
      </c>
      <c r="B13" s="259" t="s">
        <v>123</v>
      </c>
      <c r="C13" s="260"/>
      <c r="D13" s="152">
        <v>0.6</v>
      </c>
      <c r="E13" s="155" t="s">
        <v>130</v>
      </c>
      <c r="F13" s="150">
        <v>2690.11</v>
      </c>
      <c r="G13" s="154" t="s">
        <v>127</v>
      </c>
      <c r="H13" s="153">
        <f>+F13*D13</f>
        <v>1614.066</v>
      </c>
      <c r="I13" s="339" t="s">
        <v>10</v>
      </c>
      <c r="J13" s="163" t="s">
        <v>10</v>
      </c>
      <c r="K13" s="349"/>
      <c r="L13" s="28">
        <f>+H13</f>
        <v>1614.066</v>
      </c>
      <c r="M13" s="28" t="s">
        <v>10</v>
      </c>
      <c r="N13" s="157" t="s">
        <v>10</v>
      </c>
      <c r="O13" s="158">
        <f>17102+1145</f>
        <v>18247</v>
      </c>
      <c r="P13" s="160" t="s">
        <v>10</v>
      </c>
      <c r="Q13" s="29"/>
    </row>
    <row r="14" spans="1:19" s="30" customFormat="1" ht="141.75" customHeight="1" x14ac:dyDescent="0.35">
      <c r="A14" s="162" t="s">
        <v>120</v>
      </c>
      <c r="B14" s="259" t="s">
        <v>124</v>
      </c>
      <c r="C14" s="260"/>
      <c r="D14" s="152">
        <v>0.8</v>
      </c>
      <c r="E14" s="155" t="s">
        <v>131</v>
      </c>
      <c r="F14" s="150">
        <v>2488.64</v>
      </c>
      <c r="G14" s="154" t="s">
        <v>127</v>
      </c>
      <c r="H14" s="153">
        <f>+F14*D14</f>
        <v>1990.912</v>
      </c>
      <c r="I14" s="340"/>
      <c r="J14" s="163" t="s">
        <v>10</v>
      </c>
      <c r="K14" s="349"/>
      <c r="L14" s="28">
        <f>+H14</f>
        <v>1990.912</v>
      </c>
      <c r="M14" s="28" t="s">
        <v>10</v>
      </c>
      <c r="N14" s="158" t="s">
        <v>10</v>
      </c>
      <c r="O14" s="158">
        <v>2975.92</v>
      </c>
      <c r="P14" s="160" t="s">
        <v>10</v>
      </c>
      <c r="Q14" s="29"/>
    </row>
    <row r="15" spans="1:19" s="30" customFormat="1" ht="119.25" customHeight="1" x14ac:dyDescent="0.35">
      <c r="A15" s="162" t="s">
        <v>121</v>
      </c>
      <c r="B15" s="259" t="s">
        <v>125</v>
      </c>
      <c r="C15" s="260"/>
      <c r="D15" s="152">
        <v>1</v>
      </c>
      <c r="E15" s="155" t="s">
        <v>132</v>
      </c>
      <c r="F15" s="150">
        <v>1648.13</v>
      </c>
      <c r="G15" s="154" t="s">
        <v>127</v>
      </c>
      <c r="H15" s="153">
        <f>+F15*D15</f>
        <v>1648.13</v>
      </c>
      <c r="I15" s="340"/>
      <c r="J15" s="163" t="s">
        <v>10</v>
      </c>
      <c r="K15" s="349"/>
      <c r="L15" s="28">
        <f>+H15</f>
        <v>1648.13</v>
      </c>
      <c r="M15" s="28" t="s">
        <v>10</v>
      </c>
      <c r="N15" s="158" t="s">
        <v>10</v>
      </c>
      <c r="O15" s="158">
        <v>3857.54</v>
      </c>
      <c r="P15" s="160" t="s">
        <v>10</v>
      </c>
      <c r="Q15" s="29"/>
    </row>
    <row r="16" spans="1:19" s="30" customFormat="1" ht="65.25" customHeight="1" x14ac:dyDescent="0.35">
      <c r="A16" s="162" t="s">
        <v>122</v>
      </c>
      <c r="B16" s="259" t="s">
        <v>123</v>
      </c>
      <c r="C16" s="260"/>
      <c r="D16" s="152">
        <v>0.6</v>
      </c>
      <c r="E16" s="155" t="s">
        <v>133</v>
      </c>
      <c r="F16" s="151">
        <v>1985.65</v>
      </c>
      <c r="G16" s="154" t="s">
        <v>127</v>
      </c>
      <c r="H16" s="153">
        <f>+F16*D16</f>
        <v>1191.3900000000001</v>
      </c>
      <c r="I16" s="341"/>
      <c r="J16" s="163" t="s">
        <v>10</v>
      </c>
      <c r="K16" s="350"/>
      <c r="L16" s="28">
        <f>+H16</f>
        <v>1191.3900000000001</v>
      </c>
      <c r="M16" s="28" t="s">
        <v>10</v>
      </c>
      <c r="N16" s="158" t="s">
        <v>10</v>
      </c>
      <c r="O16" s="158">
        <f>1647+6465</f>
        <v>8112</v>
      </c>
      <c r="P16" s="160" t="s">
        <v>10</v>
      </c>
      <c r="Q16" s="29"/>
    </row>
    <row r="17" spans="1:17" s="30" customFormat="1" ht="33" customHeight="1" thickBot="1" x14ac:dyDescent="0.4">
      <c r="A17" s="296" t="s">
        <v>29</v>
      </c>
      <c r="B17" s="297"/>
      <c r="C17" s="297"/>
      <c r="D17" s="297"/>
      <c r="E17" s="297"/>
      <c r="F17" s="297"/>
      <c r="G17" s="298"/>
      <c r="H17" s="161">
        <f>SUM(H13:H16)</f>
        <v>6444.4980000000005</v>
      </c>
      <c r="I17" s="356"/>
      <c r="J17" s="352"/>
      <c r="K17" s="352"/>
      <c r="L17" s="352"/>
      <c r="M17" s="352"/>
      <c r="N17" s="352"/>
      <c r="O17" s="352"/>
      <c r="P17" s="357"/>
      <c r="Q17" s="78" t="s">
        <v>10</v>
      </c>
    </row>
    <row r="18" spans="1:17" ht="56.25" customHeight="1" thickBot="1" x14ac:dyDescent="0.4">
      <c r="A18" s="4"/>
      <c r="B18" s="4"/>
      <c r="C18" s="4"/>
      <c r="D18" s="4"/>
      <c r="E18" s="4"/>
      <c r="F18" s="4"/>
      <c r="G18" s="4"/>
      <c r="H18" s="4"/>
      <c r="I18" s="4"/>
      <c r="J18" s="4"/>
      <c r="K18" s="4"/>
      <c r="L18" s="4"/>
      <c r="M18" s="4"/>
      <c r="N18" s="5"/>
      <c r="O18" s="5"/>
      <c r="P18" s="5"/>
      <c r="Q18" s="5"/>
    </row>
    <row r="19" spans="1:17" ht="56.25" customHeight="1" thickBot="1" x14ac:dyDescent="0.4">
      <c r="A19" s="299">
        <f>A5+1</f>
        <v>2</v>
      </c>
      <c r="B19" s="300"/>
      <c r="C19" s="300"/>
      <c r="D19" s="301"/>
      <c r="E19" s="281" t="str">
        <f>+'LISTA DE OFERENTES'!B5</f>
        <v>CONSORCIO CGC 2024</v>
      </c>
      <c r="F19" s="282"/>
      <c r="G19" s="282"/>
      <c r="H19" s="282"/>
      <c r="I19" s="282"/>
      <c r="J19" s="282"/>
      <c r="K19" s="282"/>
      <c r="L19" s="282"/>
      <c r="M19" s="282"/>
      <c r="N19" s="282"/>
      <c r="O19" s="282"/>
      <c r="P19" s="282"/>
      <c r="Q19" s="283"/>
    </row>
    <row r="20" spans="1:17" ht="56.25" customHeight="1" x14ac:dyDescent="0.35">
      <c r="A20" s="25" t="s">
        <v>12</v>
      </c>
      <c r="B20" s="73">
        <v>2</v>
      </c>
      <c r="C20" s="26" t="s">
        <v>13</v>
      </c>
      <c r="D20" s="57">
        <f>+$D$409</f>
        <v>2013.0026869230769</v>
      </c>
      <c r="E20" s="284"/>
      <c r="F20" s="285"/>
      <c r="G20" s="285"/>
      <c r="H20" s="285"/>
      <c r="I20" s="285"/>
      <c r="J20" s="285"/>
      <c r="K20" s="285"/>
      <c r="L20" s="285"/>
      <c r="M20" s="285"/>
      <c r="N20" s="285"/>
      <c r="O20" s="285"/>
      <c r="P20" s="285"/>
      <c r="Q20" s="286"/>
    </row>
    <row r="21" spans="1:17" ht="56.25" customHeight="1" x14ac:dyDescent="0.35">
      <c r="A21" s="269" t="s">
        <v>14</v>
      </c>
      <c r="B21" s="270"/>
      <c r="C21" s="59">
        <f>IF(B20&lt;3,0.75,IF(B20&lt;5,1.2,1.5))</f>
        <v>0.75</v>
      </c>
      <c r="D21" s="60">
        <f>+D20*C21</f>
        <v>1509.7520151923077</v>
      </c>
      <c r="E21" s="284"/>
      <c r="F21" s="285"/>
      <c r="G21" s="285"/>
      <c r="H21" s="285"/>
      <c r="I21" s="285"/>
      <c r="J21" s="285"/>
      <c r="K21" s="285"/>
      <c r="L21" s="285"/>
      <c r="M21" s="285"/>
      <c r="N21" s="285"/>
      <c r="O21" s="285"/>
      <c r="P21" s="285"/>
      <c r="Q21" s="286"/>
    </row>
    <row r="22" spans="1:17" ht="16.5" customHeight="1" x14ac:dyDescent="0.35">
      <c r="A22" s="271"/>
      <c r="B22" s="270"/>
      <c r="C22" s="272"/>
      <c r="D22" s="273"/>
      <c r="E22" s="284"/>
      <c r="F22" s="285"/>
      <c r="G22" s="285"/>
      <c r="H22" s="285"/>
      <c r="I22" s="285"/>
      <c r="J22" s="285"/>
      <c r="K22" s="285"/>
      <c r="L22" s="285"/>
      <c r="M22" s="285"/>
      <c r="N22" s="285"/>
      <c r="O22" s="285"/>
      <c r="P22" s="285"/>
      <c r="Q22" s="286"/>
    </row>
    <row r="23" spans="1:17" ht="56.25" customHeight="1" thickBot="1" x14ac:dyDescent="0.4">
      <c r="A23" s="274" t="s">
        <v>15</v>
      </c>
      <c r="B23" s="275"/>
      <c r="C23" s="276" t="str">
        <f>+IF(H30&gt;D21,"CUMPLE","NO CUMPLE")</f>
        <v>NO CUMPLE</v>
      </c>
      <c r="D23" s="277"/>
      <c r="E23" s="287"/>
      <c r="F23" s="288"/>
      <c r="G23" s="288"/>
      <c r="H23" s="288"/>
      <c r="I23" s="288"/>
      <c r="J23" s="288"/>
      <c r="K23" s="288"/>
      <c r="L23" s="288"/>
      <c r="M23" s="285"/>
      <c r="N23" s="285"/>
      <c r="O23" s="285"/>
      <c r="P23" s="285"/>
      <c r="Q23" s="289"/>
    </row>
    <row r="24" spans="1:17" ht="104.25" customHeight="1" x14ac:dyDescent="0.35">
      <c r="A24" s="254" t="s">
        <v>16</v>
      </c>
      <c r="B24" s="255"/>
      <c r="C24" s="255"/>
      <c r="D24" s="255"/>
      <c r="E24" s="255"/>
      <c r="F24" s="255"/>
      <c r="G24" s="255"/>
      <c r="H24" s="256"/>
      <c r="I24" s="69" t="s">
        <v>17</v>
      </c>
      <c r="J24" s="87" t="s">
        <v>116</v>
      </c>
      <c r="K24" s="278" t="s">
        <v>114</v>
      </c>
      <c r="L24" s="256"/>
      <c r="M24" s="290" t="s">
        <v>18</v>
      </c>
      <c r="N24" s="291"/>
      <c r="O24" s="310" t="s">
        <v>19</v>
      </c>
      <c r="P24" s="310"/>
      <c r="Q24" s="311" t="s">
        <v>20</v>
      </c>
    </row>
    <row r="25" spans="1:17" ht="63" customHeight="1" x14ac:dyDescent="0.35">
      <c r="A25" s="70" t="s">
        <v>21</v>
      </c>
      <c r="B25" s="279" t="s">
        <v>22</v>
      </c>
      <c r="C25" s="280"/>
      <c r="D25" s="71" t="s">
        <v>126</v>
      </c>
      <c r="E25" s="71" t="s">
        <v>129</v>
      </c>
      <c r="F25" s="71" t="s">
        <v>23</v>
      </c>
      <c r="G25" s="106" t="s">
        <v>24</v>
      </c>
      <c r="H25" s="106" t="s">
        <v>25</v>
      </c>
      <c r="I25" s="72" t="s">
        <v>128</v>
      </c>
      <c r="J25" s="72" t="s">
        <v>26</v>
      </c>
      <c r="K25" s="72" t="s">
        <v>27</v>
      </c>
      <c r="L25" s="72" t="s">
        <v>28</v>
      </c>
      <c r="M25" s="116" t="s">
        <v>61</v>
      </c>
      <c r="N25" s="71" t="s">
        <v>60</v>
      </c>
      <c r="O25" s="72" t="s">
        <v>134</v>
      </c>
      <c r="P25" s="71" t="s">
        <v>63</v>
      </c>
      <c r="Q25" s="312"/>
    </row>
    <row r="26" spans="1:17" ht="29.25" customHeight="1" x14ac:dyDescent="0.35">
      <c r="A26" s="74"/>
      <c r="B26" s="139"/>
      <c r="C26" s="75"/>
      <c r="D26" s="75"/>
      <c r="E26" s="75"/>
      <c r="F26" s="75"/>
      <c r="G26" s="75"/>
      <c r="H26" s="75"/>
      <c r="I26" s="75"/>
      <c r="J26" s="75"/>
      <c r="K26" s="268">
        <f>+$H$409</f>
        <v>1006.5013434615385</v>
      </c>
      <c r="L26" s="75"/>
      <c r="M26" s="75"/>
      <c r="N26" s="75"/>
      <c r="O26" s="167"/>
      <c r="P26" s="167"/>
      <c r="Q26" s="77"/>
    </row>
    <row r="27" spans="1:17" s="30" customFormat="1" ht="63" customHeight="1" x14ac:dyDescent="0.35">
      <c r="A27" s="107" t="s">
        <v>140</v>
      </c>
      <c r="B27" s="259" t="s">
        <v>141</v>
      </c>
      <c r="C27" s="260"/>
      <c r="D27" s="152">
        <v>1</v>
      </c>
      <c r="E27" s="58" t="s">
        <v>142</v>
      </c>
      <c r="F27" s="21">
        <v>4563.1899999999996</v>
      </c>
      <c r="G27" s="3" t="s">
        <v>181</v>
      </c>
      <c r="H27" s="153"/>
      <c r="I27" s="118"/>
      <c r="J27" s="27"/>
      <c r="K27" s="261"/>
      <c r="L27" s="28"/>
      <c r="M27" s="28"/>
      <c r="N27" s="138"/>
      <c r="O27" s="166"/>
      <c r="P27" s="166"/>
      <c r="Q27" s="342" t="s">
        <v>149</v>
      </c>
    </row>
    <row r="28" spans="1:17" s="30" customFormat="1" ht="21.75" customHeight="1" x14ac:dyDescent="0.35">
      <c r="A28" s="74"/>
      <c r="B28" s="139"/>
      <c r="C28" s="139"/>
      <c r="D28" s="164"/>
      <c r="E28" s="139"/>
      <c r="F28" s="139"/>
      <c r="G28" s="139"/>
      <c r="H28" s="139"/>
      <c r="I28" s="139"/>
      <c r="J28" s="139"/>
      <c r="K28" s="261"/>
      <c r="L28" s="139"/>
      <c r="M28" s="139"/>
      <c r="N28" s="139"/>
      <c r="O28" s="167"/>
      <c r="P28" s="168"/>
      <c r="Q28" s="343"/>
    </row>
    <row r="29" spans="1:17" s="30" customFormat="1" ht="56.25" customHeight="1" x14ac:dyDescent="0.35">
      <c r="A29" s="107" t="s">
        <v>143</v>
      </c>
      <c r="B29" s="259" t="s">
        <v>144</v>
      </c>
      <c r="C29" s="260"/>
      <c r="D29" s="152">
        <v>0.25</v>
      </c>
      <c r="E29" s="58" t="s">
        <v>145</v>
      </c>
      <c r="F29" s="21">
        <v>1167.8</v>
      </c>
      <c r="G29" s="3" t="s">
        <v>146</v>
      </c>
      <c r="H29" s="153"/>
      <c r="I29" s="118"/>
      <c r="J29" s="27"/>
      <c r="K29" s="262"/>
      <c r="L29" s="28"/>
      <c r="M29" s="28"/>
      <c r="N29" s="138"/>
      <c r="O29" s="166"/>
      <c r="P29" s="165"/>
      <c r="Q29" s="344"/>
    </row>
    <row r="30" spans="1:17" s="30" customFormat="1" ht="56.25" customHeight="1" thickBot="1" x14ac:dyDescent="0.4">
      <c r="A30" s="296" t="s">
        <v>29</v>
      </c>
      <c r="B30" s="297"/>
      <c r="C30" s="297"/>
      <c r="D30" s="297"/>
      <c r="E30" s="297"/>
      <c r="F30" s="297"/>
      <c r="G30" s="298"/>
      <c r="H30" s="169">
        <f>SUM(H27:H29)</f>
        <v>0</v>
      </c>
      <c r="I30" s="302" t="s">
        <v>30</v>
      </c>
      <c r="J30" s="303"/>
      <c r="K30" s="303"/>
      <c r="L30" s="303"/>
      <c r="M30" s="303"/>
      <c r="N30" s="303"/>
      <c r="O30" s="303"/>
      <c r="P30" s="137"/>
      <c r="Q30" s="78" t="s">
        <v>11</v>
      </c>
    </row>
    <row r="31" spans="1:17" ht="56.25" customHeight="1" thickBot="1" x14ac:dyDescent="0.4">
      <c r="A31" s="4"/>
      <c r="B31" s="4"/>
      <c r="C31" s="110"/>
      <c r="D31" s="110"/>
      <c r="E31" s="110"/>
      <c r="F31" s="110"/>
      <c r="G31" s="110"/>
      <c r="H31" s="110"/>
      <c r="I31" s="110"/>
      <c r="J31" s="110"/>
      <c r="K31" s="110"/>
      <c r="L31" s="110"/>
      <c r="M31" s="110"/>
      <c r="N31" s="110"/>
      <c r="O31" s="110"/>
      <c r="P31" s="110"/>
      <c r="Q31" s="5"/>
    </row>
    <row r="32" spans="1:17" ht="56.25" customHeight="1" thickBot="1" x14ac:dyDescent="0.4">
      <c r="A32" s="299">
        <f>A19+1</f>
        <v>3</v>
      </c>
      <c r="B32" s="300"/>
      <c r="C32" s="300"/>
      <c r="D32" s="301"/>
      <c r="E32" s="281" t="str">
        <f>+'LISTA DE OFERENTES'!B6</f>
        <v>CONSORCIO RAFAEL URIBE URIBE 2024</v>
      </c>
      <c r="F32" s="282"/>
      <c r="G32" s="282"/>
      <c r="H32" s="282"/>
      <c r="I32" s="282"/>
      <c r="J32" s="282"/>
      <c r="K32" s="282"/>
      <c r="L32" s="282"/>
      <c r="M32" s="282"/>
      <c r="N32" s="282"/>
      <c r="O32" s="282"/>
      <c r="P32" s="282"/>
      <c r="Q32" s="283"/>
    </row>
    <row r="33" spans="1:17" ht="56.25" customHeight="1" x14ac:dyDescent="0.35">
      <c r="A33" s="25" t="s">
        <v>12</v>
      </c>
      <c r="B33" s="73">
        <v>2</v>
      </c>
      <c r="C33" s="26" t="s">
        <v>13</v>
      </c>
      <c r="D33" s="57">
        <f>+$D$409</f>
        <v>2013.0026869230769</v>
      </c>
      <c r="E33" s="284"/>
      <c r="F33" s="285"/>
      <c r="G33" s="285"/>
      <c r="H33" s="285"/>
      <c r="I33" s="285"/>
      <c r="J33" s="285"/>
      <c r="K33" s="285"/>
      <c r="L33" s="285"/>
      <c r="M33" s="285"/>
      <c r="N33" s="285"/>
      <c r="O33" s="285"/>
      <c r="P33" s="285"/>
      <c r="Q33" s="286"/>
    </row>
    <row r="34" spans="1:17" ht="56.25" customHeight="1" x14ac:dyDescent="0.35">
      <c r="A34" s="269" t="s">
        <v>14</v>
      </c>
      <c r="B34" s="270"/>
      <c r="C34" s="59">
        <f>IF(B33&lt;3,0.75,IF(B33&lt;5,1.2,1.5))</f>
        <v>0.75</v>
      </c>
      <c r="D34" s="60">
        <f>+D33*C34</f>
        <v>1509.7520151923077</v>
      </c>
      <c r="E34" s="284"/>
      <c r="F34" s="285"/>
      <c r="G34" s="285"/>
      <c r="H34" s="285"/>
      <c r="I34" s="285"/>
      <c r="J34" s="285"/>
      <c r="K34" s="285"/>
      <c r="L34" s="285"/>
      <c r="M34" s="285"/>
      <c r="N34" s="285"/>
      <c r="O34" s="285"/>
      <c r="P34" s="285"/>
      <c r="Q34" s="286"/>
    </row>
    <row r="35" spans="1:17" ht="24.75" customHeight="1" x14ac:dyDescent="0.35">
      <c r="A35" s="271"/>
      <c r="B35" s="270"/>
      <c r="C35" s="272"/>
      <c r="D35" s="273"/>
      <c r="E35" s="284"/>
      <c r="F35" s="285"/>
      <c r="G35" s="285"/>
      <c r="H35" s="285"/>
      <c r="I35" s="285"/>
      <c r="J35" s="285"/>
      <c r="K35" s="285"/>
      <c r="L35" s="285"/>
      <c r="M35" s="285"/>
      <c r="N35" s="285"/>
      <c r="O35" s="285"/>
      <c r="P35" s="285"/>
      <c r="Q35" s="286"/>
    </row>
    <row r="36" spans="1:17" ht="56.25" customHeight="1" thickBot="1" x14ac:dyDescent="0.4">
      <c r="A36" s="274" t="s">
        <v>15</v>
      </c>
      <c r="B36" s="275"/>
      <c r="C36" s="276" t="str">
        <f>+IF(H42&gt;D34,"CUMPLE","NO CUMPLE")</f>
        <v>CUMPLE</v>
      </c>
      <c r="D36" s="277"/>
      <c r="E36" s="287"/>
      <c r="F36" s="288"/>
      <c r="G36" s="288"/>
      <c r="H36" s="288"/>
      <c r="I36" s="288"/>
      <c r="J36" s="288"/>
      <c r="K36" s="288"/>
      <c r="L36" s="288"/>
      <c r="M36" s="285"/>
      <c r="N36" s="285"/>
      <c r="O36" s="285"/>
      <c r="P36" s="285"/>
      <c r="Q36" s="289"/>
    </row>
    <row r="37" spans="1:17" ht="84.75" customHeight="1" x14ac:dyDescent="0.35">
      <c r="A37" s="254" t="s">
        <v>16</v>
      </c>
      <c r="B37" s="255"/>
      <c r="C37" s="255"/>
      <c r="D37" s="255"/>
      <c r="E37" s="255"/>
      <c r="F37" s="255"/>
      <c r="G37" s="255"/>
      <c r="H37" s="256"/>
      <c r="I37" s="69" t="s">
        <v>17</v>
      </c>
      <c r="J37" s="87" t="s">
        <v>116</v>
      </c>
      <c r="K37" s="278" t="s">
        <v>114</v>
      </c>
      <c r="L37" s="256"/>
      <c r="M37" s="290" t="s">
        <v>18</v>
      </c>
      <c r="N37" s="291"/>
      <c r="O37" s="310" t="s">
        <v>19</v>
      </c>
      <c r="P37" s="310"/>
      <c r="Q37" s="311" t="s">
        <v>20</v>
      </c>
    </row>
    <row r="38" spans="1:17" ht="78" customHeight="1" x14ac:dyDescent="0.35">
      <c r="A38" s="70" t="s">
        <v>21</v>
      </c>
      <c r="B38" s="279" t="s">
        <v>22</v>
      </c>
      <c r="C38" s="280"/>
      <c r="D38" s="71" t="s">
        <v>126</v>
      </c>
      <c r="E38" s="71" t="s">
        <v>129</v>
      </c>
      <c r="F38" s="71" t="s">
        <v>23</v>
      </c>
      <c r="G38" s="106" t="s">
        <v>24</v>
      </c>
      <c r="H38" s="106" t="s">
        <v>25</v>
      </c>
      <c r="I38" s="72" t="s">
        <v>128</v>
      </c>
      <c r="J38" s="72" t="s">
        <v>26</v>
      </c>
      <c r="K38" s="72" t="s">
        <v>27</v>
      </c>
      <c r="L38" s="72" t="s">
        <v>28</v>
      </c>
      <c r="M38" s="116" t="s">
        <v>61</v>
      </c>
      <c r="N38" s="71" t="s">
        <v>60</v>
      </c>
      <c r="O38" s="72" t="s">
        <v>134</v>
      </c>
      <c r="P38" s="71" t="s">
        <v>63</v>
      </c>
      <c r="Q38" s="312"/>
    </row>
    <row r="39" spans="1:17" ht="22.5" customHeight="1" x14ac:dyDescent="0.35">
      <c r="A39" s="292" t="s">
        <v>153</v>
      </c>
      <c r="B39" s="293"/>
      <c r="C39" s="293"/>
      <c r="D39" s="75"/>
      <c r="E39" s="75"/>
      <c r="F39" s="75"/>
      <c r="G39" s="75"/>
      <c r="H39" s="75"/>
      <c r="I39" s="75"/>
      <c r="J39" s="75"/>
      <c r="K39" s="268">
        <v>1006.5013434615385</v>
      </c>
      <c r="L39" s="75"/>
      <c r="M39" s="75"/>
      <c r="N39" s="76"/>
      <c r="O39" s="167"/>
      <c r="P39" s="358" t="s">
        <v>11</v>
      </c>
      <c r="Q39" s="77"/>
    </row>
    <row r="40" spans="1:17" s="30" customFormat="1" ht="82.5" customHeight="1" x14ac:dyDescent="0.35">
      <c r="A40" s="107" t="s">
        <v>154</v>
      </c>
      <c r="B40" s="259" t="s">
        <v>156</v>
      </c>
      <c r="C40" s="260"/>
      <c r="D40" s="152">
        <v>1</v>
      </c>
      <c r="E40" s="58" t="s">
        <v>158</v>
      </c>
      <c r="F40" s="21">
        <v>1779.53</v>
      </c>
      <c r="G40" s="3" t="s">
        <v>127</v>
      </c>
      <c r="H40" s="153">
        <f>+F40*D40</f>
        <v>1779.53</v>
      </c>
      <c r="I40" s="294" t="s">
        <v>10</v>
      </c>
      <c r="J40" s="27" t="s">
        <v>10</v>
      </c>
      <c r="K40" s="261"/>
      <c r="L40" s="28">
        <f>+H40</f>
        <v>1779.53</v>
      </c>
      <c r="M40" s="174" t="s">
        <v>10</v>
      </c>
      <c r="N40" s="172" t="s">
        <v>10</v>
      </c>
      <c r="O40" s="175">
        <v>1588.57</v>
      </c>
      <c r="P40" s="358"/>
      <c r="Q40" s="159" t="s">
        <v>164</v>
      </c>
    </row>
    <row r="41" spans="1:17" s="30" customFormat="1" ht="83.25" customHeight="1" x14ac:dyDescent="0.35">
      <c r="A41" s="107" t="s">
        <v>155</v>
      </c>
      <c r="B41" s="259" t="s">
        <v>157</v>
      </c>
      <c r="C41" s="260"/>
      <c r="D41" s="152">
        <v>1</v>
      </c>
      <c r="E41" s="58" t="s">
        <v>159</v>
      </c>
      <c r="F41" s="21">
        <v>3708.5</v>
      </c>
      <c r="G41" s="3" t="s">
        <v>127</v>
      </c>
      <c r="H41" s="153"/>
      <c r="I41" s="295"/>
      <c r="J41" s="27" t="s">
        <v>10</v>
      </c>
      <c r="K41" s="261"/>
      <c r="L41" s="28">
        <f>+H41</f>
        <v>0</v>
      </c>
      <c r="M41" s="173" t="s">
        <v>11</v>
      </c>
      <c r="N41" s="172" t="s">
        <v>11</v>
      </c>
      <c r="O41" s="166">
        <f>1568.96+1369.56</f>
        <v>2938.52</v>
      </c>
      <c r="P41" s="358"/>
      <c r="Q41" s="29" t="s">
        <v>160</v>
      </c>
    </row>
    <row r="42" spans="1:17" s="30" customFormat="1" ht="56.25" customHeight="1" thickBot="1" x14ac:dyDescent="0.4">
      <c r="A42" s="296" t="s">
        <v>29</v>
      </c>
      <c r="B42" s="297"/>
      <c r="C42" s="297"/>
      <c r="D42" s="297"/>
      <c r="E42" s="297"/>
      <c r="F42" s="297"/>
      <c r="G42" s="298"/>
      <c r="H42" s="169">
        <f>SUM(H40)</f>
        <v>1779.53</v>
      </c>
      <c r="I42" s="302" t="s">
        <v>30</v>
      </c>
      <c r="J42" s="303"/>
      <c r="K42" s="303"/>
      <c r="L42" s="303"/>
      <c r="M42" s="303"/>
      <c r="N42" s="303"/>
      <c r="O42" s="303"/>
      <c r="P42" s="137"/>
      <c r="Q42" s="78" t="s">
        <v>10</v>
      </c>
    </row>
    <row r="43" spans="1:17" ht="56.25" customHeight="1" thickBot="1" x14ac:dyDescent="0.4">
      <c r="A43" s="4"/>
      <c r="B43" s="4"/>
      <c r="C43" s="4"/>
      <c r="D43" s="4"/>
      <c r="E43" s="4"/>
      <c r="F43" s="4"/>
      <c r="G43" s="4"/>
      <c r="H43" s="4"/>
      <c r="I43" s="4"/>
      <c r="J43" s="4"/>
      <c r="K43" s="4"/>
      <c r="L43" s="4"/>
      <c r="M43" s="4"/>
      <c r="N43" s="5"/>
      <c r="O43" s="5"/>
      <c r="P43" s="5"/>
      <c r="Q43" s="5"/>
    </row>
    <row r="44" spans="1:17" ht="56.25" customHeight="1" thickBot="1" x14ac:dyDescent="0.4">
      <c r="A44" s="299">
        <f>A32+1</f>
        <v>4</v>
      </c>
      <c r="B44" s="300"/>
      <c r="C44" s="300"/>
      <c r="D44" s="301"/>
      <c r="E44" s="281" t="str">
        <f>+'LISTA DE OFERENTES'!B7</f>
        <v>CONSORCIO RAFAEL URIBE URIBE 002 2024</v>
      </c>
      <c r="F44" s="282"/>
      <c r="G44" s="282"/>
      <c r="H44" s="282"/>
      <c r="I44" s="282"/>
      <c r="J44" s="282"/>
      <c r="K44" s="282"/>
      <c r="L44" s="282"/>
      <c r="M44" s="282"/>
      <c r="N44" s="282"/>
      <c r="O44" s="282"/>
      <c r="P44" s="282"/>
      <c r="Q44" s="283"/>
    </row>
    <row r="45" spans="1:17" ht="56.25" customHeight="1" x14ac:dyDescent="0.35">
      <c r="A45" s="25" t="s">
        <v>12</v>
      </c>
      <c r="B45" s="73">
        <v>2</v>
      </c>
      <c r="C45" s="26" t="s">
        <v>13</v>
      </c>
      <c r="D45" s="57">
        <f>+$D$409</f>
        <v>2013.0026869230769</v>
      </c>
      <c r="E45" s="284"/>
      <c r="F45" s="285"/>
      <c r="G45" s="285"/>
      <c r="H45" s="285"/>
      <c r="I45" s="285"/>
      <c r="J45" s="285"/>
      <c r="K45" s="285"/>
      <c r="L45" s="285"/>
      <c r="M45" s="285"/>
      <c r="N45" s="285"/>
      <c r="O45" s="285"/>
      <c r="P45" s="285"/>
      <c r="Q45" s="286"/>
    </row>
    <row r="46" spans="1:17" ht="56.25" customHeight="1" x14ac:dyDescent="0.35">
      <c r="A46" s="269" t="s">
        <v>14</v>
      </c>
      <c r="B46" s="270"/>
      <c r="C46" s="59">
        <f>IF(B45&lt;3,0.75,IF(B45&lt;5,1.2,1.5))</f>
        <v>0.75</v>
      </c>
      <c r="D46" s="60">
        <f>+D45*C46</f>
        <v>1509.7520151923077</v>
      </c>
      <c r="E46" s="284"/>
      <c r="F46" s="285"/>
      <c r="G46" s="285"/>
      <c r="H46" s="285"/>
      <c r="I46" s="285"/>
      <c r="J46" s="285"/>
      <c r="K46" s="285"/>
      <c r="L46" s="285"/>
      <c r="M46" s="285"/>
      <c r="N46" s="285"/>
      <c r="O46" s="285"/>
      <c r="P46" s="285"/>
      <c r="Q46" s="286"/>
    </row>
    <row r="47" spans="1:17" ht="15.5" x14ac:dyDescent="0.35">
      <c r="A47" s="271"/>
      <c r="B47" s="270"/>
      <c r="C47" s="272"/>
      <c r="D47" s="273"/>
      <c r="E47" s="284"/>
      <c r="F47" s="285"/>
      <c r="G47" s="285"/>
      <c r="H47" s="285"/>
      <c r="I47" s="285"/>
      <c r="J47" s="285"/>
      <c r="K47" s="285"/>
      <c r="L47" s="285"/>
      <c r="M47" s="285"/>
      <c r="N47" s="285"/>
      <c r="O47" s="285"/>
      <c r="P47" s="285"/>
      <c r="Q47" s="286"/>
    </row>
    <row r="48" spans="1:17" ht="56.25" customHeight="1" thickBot="1" x14ac:dyDescent="0.4">
      <c r="A48" s="274" t="s">
        <v>15</v>
      </c>
      <c r="B48" s="275"/>
      <c r="C48" s="276" t="str">
        <f>+IF(H54&gt;D46,"CUMPLE","NO CUMPLE")</f>
        <v>CUMPLE</v>
      </c>
      <c r="D48" s="277"/>
      <c r="E48" s="287"/>
      <c r="F48" s="288"/>
      <c r="G48" s="288"/>
      <c r="H48" s="288"/>
      <c r="I48" s="288"/>
      <c r="J48" s="288"/>
      <c r="K48" s="288"/>
      <c r="L48" s="288"/>
      <c r="M48" s="285"/>
      <c r="N48" s="285"/>
      <c r="O48" s="285"/>
      <c r="P48" s="285"/>
      <c r="Q48" s="289"/>
    </row>
    <row r="49" spans="1:17" ht="56.25" customHeight="1" x14ac:dyDescent="0.35">
      <c r="A49" s="254" t="s">
        <v>16</v>
      </c>
      <c r="B49" s="255"/>
      <c r="C49" s="255"/>
      <c r="D49" s="255"/>
      <c r="E49" s="255"/>
      <c r="F49" s="255"/>
      <c r="G49" s="255"/>
      <c r="H49" s="256"/>
      <c r="I49" s="69" t="s">
        <v>17</v>
      </c>
      <c r="J49" s="87" t="s">
        <v>116</v>
      </c>
      <c r="K49" s="278" t="s">
        <v>114</v>
      </c>
      <c r="L49" s="256"/>
      <c r="M49" s="290" t="s">
        <v>18</v>
      </c>
      <c r="N49" s="291"/>
      <c r="O49" s="310" t="s">
        <v>19</v>
      </c>
      <c r="P49" s="310"/>
      <c r="Q49" s="311" t="s">
        <v>20</v>
      </c>
    </row>
    <row r="50" spans="1:17" ht="56.25" customHeight="1" x14ac:dyDescent="0.35">
      <c r="A50" s="70" t="s">
        <v>21</v>
      </c>
      <c r="B50" s="279" t="s">
        <v>22</v>
      </c>
      <c r="C50" s="280"/>
      <c r="D50" s="71" t="s">
        <v>126</v>
      </c>
      <c r="E50" s="71" t="s">
        <v>129</v>
      </c>
      <c r="F50" s="71" t="s">
        <v>23</v>
      </c>
      <c r="G50" s="106" t="s">
        <v>24</v>
      </c>
      <c r="H50" s="106" t="s">
        <v>25</v>
      </c>
      <c r="I50" s="72" t="s">
        <v>128</v>
      </c>
      <c r="J50" s="72" t="s">
        <v>26</v>
      </c>
      <c r="K50" s="72" t="s">
        <v>27</v>
      </c>
      <c r="L50" s="72" t="s">
        <v>28</v>
      </c>
      <c r="M50" s="116" t="s">
        <v>61</v>
      </c>
      <c r="N50" s="71" t="s">
        <v>60</v>
      </c>
      <c r="O50" s="72" t="s">
        <v>134</v>
      </c>
      <c r="P50" s="71" t="s">
        <v>63</v>
      </c>
      <c r="Q50" s="312"/>
    </row>
    <row r="51" spans="1:17" ht="31.5" customHeight="1" x14ac:dyDescent="0.35">
      <c r="A51" s="292" t="s">
        <v>167</v>
      </c>
      <c r="B51" s="293"/>
      <c r="C51" s="293"/>
      <c r="D51" s="75"/>
      <c r="E51" s="75"/>
      <c r="F51" s="75"/>
      <c r="G51" s="75"/>
      <c r="H51" s="75"/>
      <c r="I51" s="75"/>
      <c r="J51" s="75"/>
      <c r="K51" s="268">
        <v>1006.5013434615385</v>
      </c>
      <c r="L51" s="75"/>
      <c r="M51" s="75"/>
      <c r="N51" s="75"/>
      <c r="O51" s="268">
        <v>5474.02</v>
      </c>
      <c r="P51" s="268" t="s">
        <v>11</v>
      </c>
      <c r="Q51" s="77"/>
    </row>
    <row r="52" spans="1:17" s="30" customFormat="1" ht="100.5" customHeight="1" x14ac:dyDescent="0.35">
      <c r="A52" s="107" t="s">
        <v>165</v>
      </c>
      <c r="B52" s="259" t="s">
        <v>124</v>
      </c>
      <c r="C52" s="260"/>
      <c r="D52" s="152">
        <v>1</v>
      </c>
      <c r="E52" s="58" t="s">
        <v>170</v>
      </c>
      <c r="F52" s="21">
        <v>6573.8917620689654</v>
      </c>
      <c r="G52" s="3" t="s">
        <v>127</v>
      </c>
      <c r="H52" s="153">
        <f>+F52*D52</f>
        <v>6573.8917620689654</v>
      </c>
      <c r="I52" s="294" t="s">
        <v>10</v>
      </c>
      <c r="J52" s="27" t="s">
        <v>11</v>
      </c>
      <c r="K52" s="261"/>
      <c r="L52" s="28" t="s">
        <v>11</v>
      </c>
      <c r="M52" s="28" t="s">
        <v>11</v>
      </c>
      <c r="N52" s="28" t="s">
        <v>11</v>
      </c>
      <c r="O52" s="261"/>
      <c r="P52" s="261"/>
      <c r="Q52" s="29" t="s">
        <v>171</v>
      </c>
    </row>
    <row r="53" spans="1:17" s="30" customFormat="1" ht="120" customHeight="1" x14ac:dyDescent="0.35">
      <c r="A53" s="107" t="s">
        <v>166</v>
      </c>
      <c r="B53" s="259" t="s">
        <v>168</v>
      </c>
      <c r="C53" s="260"/>
      <c r="D53" s="152">
        <v>0.8</v>
      </c>
      <c r="E53" s="58" t="s">
        <v>169</v>
      </c>
      <c r="F53" s="21">
        <v>7855.0414058639963</v>
      </c>
      <c r="G53" s="3" t="s">
        <v>127</v>
      </c>
      <c r="H53" s="153">
        <f>+F53*D53</f>
        <v>6284.0331246911974</v>
      </c>
      <c r="I53" s="295"/>
      <c r="J53" s="27" t="s">
        <v>11</v>
      </c>
      <c r="K53" s="261"/>
      <c r="L53" s="28" t="s">
        <v>11</v>
      </c>
      <c r="M53" s="28" t="s">
        <v>11</v>
      </c>
      <c r="N53" s="28" t="s">
        <v>11</v>
      </c>
      <c r="O53" s="261"/>
      <c r="P53" s="261"/>
      <c r="Q53" s="29" t="s">
        <v>171</v>
      </c>
    </row>
    <row r="54" spans="1:17" s="30" customFormat="1" ht="56.25" customHeight="1" thickBot="1" x14ac:dyDescent="0.4">
      <c r="A54" s="296" t="s">
        <v>29</v>
      </c>
      <c r="B54" s="297"/>
      <c r="C54" s="297"/>
      <c r="D54" s="297"/>
      <c r="E54" s="297"/>
      <c r="F54" s="297"/>
      <c r="G54" s="298"/>
      <c r="H54" s="169">
        <f>+H53+H52</f>
        <v>12857.924886760164</v>
      </c>
      <c r="I54" s="302" t="s">
        <v>30</v>
      </c>
      <c r="J54" s="303"/>
      <c r="K54" s="303"/>
      <c r="L54" s="303"/>
      <c r="M54" s="303"/>
      <c r="N54" s="303"/>
      <c r="O54" s="303"/>
      <c r="P54" s="137"/>
      <c r="Q54" s="78" t="s">
        <v>11</v>
      </c>
    </row>
    <row r="55" spans="1:17" ht="56.25" customHeight="1" thickBot="1" x14ac:dyDescent="0.4">
      <c r="A55" s="4"/>
      <c r="B55" s="4"/>
      <c r="C55" s="110"/>
      <c r="D55" s="110"/>
      <c r="E55" s="110"/>
      <c r="F55" s="110"/>
      <c r="G55" s="110"/>
      <c r="H55" s="110"/>
      <c r="I55" s="110"/>
      <c r="J55" s="110"/>
      <c r="K55" s="110"/>
      <c r="L55" s="110"/>
      <c r="M55" s="110"/>
      <c r="N55" s="110"/>
      <c r="O55" s="110"/>
      <c r="P55" s="110"/>
      <c r="Q55" s="5"/>
    </row>
    <row r="56" spans="1:17" ht="56.25" customHeight="1" thickBot="1" x14ac:dyDescent="0.4">
      <c r="A56" s="299">
        <f>A44+1</f>
        <v>5</v>
      </c>
      <c r="B56" s="300"/>
      <c r="C56" s="300"/>
      <c r="D56" s="301"/>
      <c r="E56" s="281" t="str">
        <f>+'LISTA DE OFERENTES'!B8</f>
        <v>CONSORCIO PROCOLOMBIA 2024</v>
      </c>
      <c r="F56" s="282"/>
      <c r="G56" s="282"/>
      <c r="H56" s="282"/>
      <c r="I56" s="282"/>
      <c r="J56" s="282"/>
      <c r="K56" s="282"/>
      <c r="L56" s="282"/>
      <c r="M56" s="282"/>
      <c r="N56" s="282"/>
      <c r="O56" s="282"/>
      <c r="P56" s="282"/>
      <c r="Q56" s="283"/>
    </row>
    <row r="57" spans="1:17" ht="56.25" customHeight="1" x14ac:dyDescent="0.35">
      <c r="A57" s="25" t="s">
        <v>12</v>
      </c>
      <c r="B57" s="73">
        <v>2</v>
      </c>
      <c r="C57" s="26" t="s">
        <v>13</v>
      </c>
      <c r="D57" s="57">
        <f>+$D$409</f>
        <v>2013.0026869230769</v>
      </c>
      <c r="E57" s="284"/>
      <c r="F57" s="285"/>
      <c r="G57" s="285"/>
      <c r="H57" s="285"/>
      <c r="I57" s="285"/>
      <c r="J57" s="285"/>
      <c r="K57" s="285"/>
      <c r="L57" s="285"/>
      <c r="M57" s="285"/>
      <c r="N57" s="285"/>
      <c r="O57" s="285"/>
      <c r="P57" s="285"/>
      <c r="Q57" s="286"/>
    </row>
    <row r="58" spans="1:17" ht="56.25" customHeight="1" x14ac:dyDescent="0.35">
      <c r="A58" s="269" t="s">
        <v>14</v>
      </c>
      <c r="B58" s="270"/>
      <c r="C58" s="59">
        <f>IF(B57&lt;3,0.75,IF(B57&lt;5,1.2,1.5))</f>
        <v>0.75</v>
      </c>
      <c r="D58" s="60">
        <f>+D57*C58</f>
        <v>1509.7520151923077</v>
      </c>
      <c r="E58" s="284"/>
      <c r="F58" s="285"/>
      <c r="G58" s="285"/>
      <c r="H58" s="285"/>
      <c r="I58" s="285"/>
      <c r="J58" s="285"/>
      <c r="K58" s="285"/>
      <c r="L58" s="285"/>
      <c r="M58" s="285"/>
      <c r="N58" s="285"/>
      <c r="O58" s="285"/>
      <c r="P58" s="285"/>
      <c r="Q58" s="286"/>
    </row>
    <row r="59" spans="1:17" ht="15.5" x14ac:dyDescent="0.35">
      <c r="A59" s="271"/>
      <c r="B59" s="270"/>
      <c r="C59" s="272"/>
      <c r="D59" s="273"/>
      <c r="E59" s="284"/>
      <c r="F59" s="285"/>
      <c r="G59" s="285"/>
      <c r="H59" s="285"/>
      <c r="I59" s="285"/>
      <c r="J59" s="285"/>
      <c r="K59" s="285"/>
      <c r="L59" s="285"/>
      <c r="M59" s="285"/>
      <c r="N59" s="285"/>
      <c r="O59" s="285"/>
      <c r="P59" s="285"/>
      <c r="Q59" s="286"/>
    </row>
    <row r="60" spans="1:17" ht="56.25" customHeight="1" thickBot="1" x14ac:dyDescent="0.4">
      <c r="A60" s="274" t="s">
        <v>15</v>
      </c>
      <c r="B60" s="275"/>
      <c r="C60" s="276" t="str">
        <f>+IF(H66&gt;D58,"CUMPLE","NO CUMPLE")</f>
        <v>CUMPLE</v>
      </c>
      <c r="D60" s="277"/>
      <c r="E60" s="287"/>
      <c r="F60" s="288"/>
      <c r="G60" s="288"/>
      <c r="H60" s="288"/>
      <c r="I60" s="288"/>
      <c r="J60" s="288"/>
      <c r="K60" s="288"/>
      <c r="L60" s="288"/>
      <c r="M60" s="285"/>
      <c r="N60" s="285"/>
      <c r="O60" s="285"/>
      <c r="P60" s="285"/>
      <c r="Q60" s="289"/>
    </row>
    <row r="61" spans="1:17" ht="56.25" customHeight="1" x14ac:dyDescent="0.35">
      <c r="A61" s="254" t="s">
        <v>16</v>
      </c>
      <c r="B61" s="255"/>
      <c r="C61" s="255"/>
      <c r="D61" s="255"/>
      <c r="E61" s="255"/>
      <c r="F61" s="255"/>
      <c r="G61" s="255"/>
      <c r="H61" s="256"/>
      <c r="I61" s="69" t="s">
        <v>17</v>
      </c>
      <c r="J61" s="87" t="s">
        <v>116</v>
      </c>
      <c r="K61" s="278" t="s">
        <v>114</v>
      </c>
      <c r="L61" s="256"/>
      <c r="M61" s="290" t="s">
        <v>18</v>
      </c>
      <c r="N61" s="291"/>
      <c r="O61" s="310" t="s">
        <v>19</v>
      </c>
      <c r="P61" s="310"/>
      <c r="Q61" s="311" t="s">
        <v>20</v>
      </c>
    </row>
    <row r="62" spans="1:17" ht="56.25" customHeight="1" x14ac:dyDescent="0.35">
      <c r="A62" s="70" t="s">
        <v>21</v>
      </c>
      <c r="B62" s="279" t="s">
        <v>22</v>
      </c>
      <c r="C62" s="280"/>
      <c r="D62" s="71" t="s">
        <v>126</v>
      </c>
      <c r="E62" s="71" t="s">
        <v>129</v>
      </c>
      <c r="F62" s="71" t="s">
        <v>23</v>
      </c>
      <c r="G62" s="106" t="s">
        <v>24</v>
      </c>
      <c r="H62" s="106" t="s">
        <v>25</v>
      </c>
      <c r="I62" s="72" t="s">
        <v>128</v>
      </c>
      <c r="J62" s="72" t="s">
        <v>26</v>
      </c>
      <c r="K62" s="72" t="s">
        <v>27</v>
      </c>
      <c r="L62" s="72" t="s">
        <v>28</v>
      </c>
      <c r="M62" s="116" t="s">
        <v>61</v>
      </c>
      <c r="N62" s="71" t="s">
        <v>60</v>
      </c>
      <c r="O62" s="72" t="s">
        <v>134</v>
      </c>
      <c r="P62" s="71" t="s">
        <v>63</v>
      </c>
      <c r="Q62" s="312"/>
    </row>
    <row r="63" spans="1:17" ht="18" customHeight="1" x14ac:dyDescent="0.35">
      <c r="A63" s="351" t="s">
        <v>182</v>
      </c>
      <c r="B63" s="352"/>
      <c r="C63" s="352"/>
      <c r="D63" s="352"/>
      <c r="E63" s="75"/>
      <c r="F63" s="75"/>
      <c r="G63" s="75"/>
      <c r="H63" s="75"/>
      <c r="I63" s="75"/>
      <c r="J63" s="75"/>
      <c r="K63" s="268">
        <v>1006.5013434615385</v>
      </c>
      <c r="L63" s="75"/>
      <c r="M63" s="75"/>
      <c r="N63" s="75"/>
      <c r="O63" s="167"/>
      <c r="P63" s="329" t="s">
        <v>183</v>
      </c>
      <c r="Q63" s="77"/>
    </row>
    <row r="64" spans="1:17" s="30" customFormat="1" ht="56.25" customHeight="1" x14ac:dyDescent="0.35">
      <c r="A64" s="107" t="s">
        <v>176</v>
      </c>
      <c r="B64" s="259" t="s">
        <v>178</v>
      </c>
      <c r="C64" s="260"/>
      <c r="D64" s="152">
        <v>1</v>
      </c>
      <c r="E64" s="58" t="s">
        <v>180</v>
      </c>
      <c r="F64" s="21">
        <v>34698.79</v>
      </c>
      <c r="G64" s="3" t="s">
        <v>181</v>
      </c>
      <c r="H64" s="153">
        <f>+F64*D64</f>
        <v>34698.79</v>
      </c>
      <c r="I64" s="84" t="s">
        <v>10</v>
      </c>
      <c r="J64" s="27" t="s">
        <v>10</v>
      </c>
      <c r="K64" s="261"/>
      <c r="L64" s="28">
        <f>+H64</f>
        <v>34698.79</v>
      </c>
      <c r="M64" s="28" t="s">
        <v>10</v>
      </c>
      <c r="N64" s="107" t="s">
        <v>10</v>
      </c>
      <c r="O64" s="166">
        <v>223400</v>
      </c>
      <c r="P64" s="329"/>
      <c r="Q64" s="29"/>
    </row>
    <row r="65" spans="1:17" s="30" customFormat="1" ht="56.25" customHeight="1" x14ac:dyDescent="0.35">
      <c r="A65" s="107" t="s">
        <v>177</v>
      </c>
      <c r="B65" s="259" t="s">
        <v>179</v>
      </c>
      <c r="C65" s="260"/>
      <c r="D65" s="152">
        <v>1</v>
      </c>
      <c r="E65" s="58">
        <v>66</v>
      </c>
      <c r="F65" s="21">
        <v>193.5</v>
      </c>
      <c r="G65" s="3" t="s">
        <v>181</v>
      </c>
      <c r="H65" s="153">
        <f>+F65*D65</f>
        <v>193.5</v>
      </c>
      <c r="I65" s="84" t="s">
        <v>10</v>
      </c>
      <c r="J65" s="27" t="s">
        <v>10</v>
      </c>
      <c r="K65" s="261"/>
      <c r="L65" s="28">
        <f>+H65</f>
        <v>193.5</v>
      </c>
      <c r="M65" s="28" t="s">
        <v>10</v>
      </c>
      <c r="N65" s="107"/>
      <c r="O65" s="166"/>
      <c r="P65" s="329"/>
      <c r="Q65" s="29"/>
    </row>
    <row r="66" spans="1:17" s="30" customFormat="1" ht="56.25" customHeight="1" thickBot="1" x14ac:dyDescent="0.4">
      <c r="A66" s="330" t="s">
        <v>29</v>
      </c>
      <c r="B66" s="331"/>
      <c r="C66" s="331"/>
      <c r="D66" s="331"/>
      <c r="E66" s="331"/>
      <c r="F66" s="331"/>
      <c r="G66" s="332"/>
      <c r="H66" s="169">
        <f>SUM(H64:H65)</f>
        <v>34892.29</v>
      </c>
      <c r="I66" s="302" t="s">
        <v>30</v>
      </c>
      <c r="J66" s="303"/>
      <c r="K66" s="303"/>
      <c r="L66" s="303"/>
      <c r="M66" s="303"/>
      <c r="N66" s="303"/>
      <c r="O66" s="303"/>
      <c r="P66" s="137"/>
      <c r="Q66" s="78" t="s">
        <v>10</v>
      </c>
    </row>
    <row r="67" spans="1:17" ht="56.25" customHeight="1" thickBot="1" x14ac:dyDescent="0.4">
      <c r="A67" s="4"/>
      <c r="B67" s="4"/>
      <c r="C67" s="110"/>
      <c r="D67" s="110"/>
      <c r="E67" s="110"/>
      <c r="F67" s="110"/>
      <c r="G67" s="110"/>
      <c r="H67" s="110"/>
      <c r="I67" s="110"/>
      <c r="J67" s="110"/>
      <c r="K67" s="110"/>
      <c r="L67" s="110"/>
      <c r="M67" s="110"/>
      <c r="N67" s="110"/>
      <c r="O67" s="110"/>
      <c r="P67" s="110"/>
      <c r="Q67" s="5"/>
    </row>
    <row r="68" spans="1:17" ht="56.25" customHeight="1" thickBot="1" x14ac:dyDescent="0.4">
      <c r="A68" s="299">
        <f>A56+1</f>
        <v>6</v>
      </c>
      <c r="B68" s="300"/>
      <c r="C68" s="300"/>
      <c r="D68" s="301"/>
      <c r="E68" s="281" t="str">
        <f>+'LISTA DE OFERENTES'!B9</f>
        <v xml:space="preserve">CONSORCIO MAB RUU PARQUES </v>
      </c>
      <c r="F68" s="282"/>
      <c r="G68" s="282"/>
      <c r="H68" s="282"/>
      <c r="I68" s="282"/>
      <c r="J68" s="282"/>
      <c r="K68" s="282"/>
      <c r="L68" s="282"/>
      <c r="M68" s="282"/>
      <c r="N68" s="282"/>
      <c r="O68" s="282"/>
      <c r="P68" s="282"/>
      <c r="Q68" s="283"/>
    </row>
    <row r="69" spans="1:17" ht="56.25" customHeight="1" x14ac:dyDescent="0.35">
      <c r="A69" s="25" t="s">
        <v>12</v>
      </c>
      <c r="B69" s="73">
        <v>2</v>
      </c>
      <c r="C69" s="26" t="s">
        <v>13</v>
      </c>
      <c r="D69" s="57">
        <f>+$D$409</f>
        <v>2013.0026869230769</v>
      </c>
      <c r="E69" s="284"/>
      <c r="F69" s="285"/>
      <c r="G69" s="285"/>
      <c r="H69" s="285"/>
      <c r="I69" s="285"/>
      <c r="J69" s="285"/>
      <c r="K69" s="285"/>
      <c r="L69" s="285"/>
      <c r="M69" s="285"/>
      <c r="N69" s="285"/>
      <c r="O69" s="285"/>
      <c r="P69" s="285"/>
      <c r="Q69" s="286"/>
    </row>
    <row r="70" spans="1:17" ht="56.25" customHeight="1" x14ac:dyDescent="0.35">
      <c r="A70" s="269" t="s">
        <v>14</v>
      </c>
      <c r="B70" s="270"/>
      <c r="C70" s="59">
        <f>IF(B69&lt;3,0.75,IF(B69&lt;5,1.2,1.5))</f>
        <v>0.75</v>
      </c>
      <c r="D70" s="60">
        <f>+D69*C70</f>
        <v>1509.7520151923077</v>
      </c>
      <c r="E70" s="284"/>
      <c r="F70" s="285"/>
      <c r="G70" s="285"/>
      <c r="H70" s="285"/>
      <c r="I70" s="285"/>
      <c r="J70" s="285"/>
      <c r="K70" s="285"/>
      <c r="L70" s="285"/>
      <c r="M70" s="285"/>
      <c r="N70" s="285"/>
      <c r="O70" s="285"/>
      <c r="P70" s="285"/>
      <c r="Q70" s="286"/>
    </row>
    <row r="71" spans="1:17" ht="15.5" x14ac:dyDescent="0.35">
      <c r="A71" s="271"/>
      <c r="B71" s="270"/>
      <c r="C71" s="272"/>
      <c r="D71" s="273"/>
      <c r="E71" s="284"/>
      <c r="F71" s="285"/>
      <c r="G71" s="285"/>
      <c r="H71" s="285"/>
      <c r="I71" s="285"/>
      <c r="J71" s="285"/>
      <c r="K71" s="285"/>
      <c r="L71" s="285"/>
      <c r="M71" s="285"/>
      <c r="N71" s="285"/>
      <c r="O71" s="285"/>
      <c r="P71" s="285"/>
      <c r="Q71" s="286"/>
    </row>
    <row r="72" spans="1:17" ht="56.25" customHeight="1" thickBot="1" x14ac:dyDescent="0.4">
      <c r="A72" s="274" t="s">
        <v>15</v>
      </c>
      <c r="B72" s="275"/>
      <c r="C72" s="276" t="str">
        <f>+IF(H79&gt;D70,"CUMPLE","NO CUMPLE")</f>
        <v>CUMPLE</v>
      </c>
      <c r="D72" s="277"/>
      <c r="E72" s="287"/>
      <c r="F72" s="288"/>
      <c r="G72" s="288"/>
      <c r="H72" s="288"/>
      <c r="I72" s="288"/>
      <c r="J72" s="288"/>
      <c r="K72" s="288"/>
      <c r="L72" s="288"/>
      <c r="M72" s="285"/>
      <c r="N72" s="285"/>
      <c r="O72" s="285"/>
      <c r="P72" s="285"/>
      <c r="Q72" s="289"/>
    </row>
    <row r="73" spans="1:17" ht="56.25" customHeight="1" x14ac:dyDescent="0.35">
      <c r="A73" s="254" t="s">
        <v>16</v>
      </c>
      <c r="B73" s="255"/>
      <c r="C73" s="255"/>
      <c r="D73" s="255"/>
      <c r="E73" s="255"/>
      <c r="F73" s="255"/>
      <c r="G73" s="255"/>
      <c r="H73" s="256"/>
      <c r="I73" s="69" t="s">
        <v>17</v>
      </c>
      <c r="J73" s="87" t="s">
        <v>116</v>
      </c>
      <c r="K73" s="278" t="s">
        <v>114</v>
      </c>
      <c r="L73" s="256"/>
      <c r="M73" s="290" t="s">
        <v>18</v>
      </c>
      <c r="N73" s="291"/>
      <c r="O73" s="310" t="s">
        <v>19</v>
      </c>
      <c r="P73" s="310"/>
      <c r="Q73" s="311" t="s">
        <v>20</v>
      </c>
    </row>
    <row r="74" spans="1:17" ht="56.25" customHeight="1" x14ac:dyDescent="0.35">
      <c r="A74" s="70" t="s">
        <v>21</v>
      </c>
      <c r="B74" s="279" t="s">
        <v>22</v>
      </c>
      <c r="C74" s="280"/>
      <c r="D74" s="71" t="s">
        <v>126</v>
      </c>
      <c r="E74" s="71" t="s">
        <v>129</v>
      </c>
      <c r="F74" s="71" t="s">
        <v>23</v>
      </c>
      <c r="G74" s="106" t="s">
        <v>24</v>
      </c>
      <c r="H74" s="106" t="s">
        <v>25</v>
      </c>
      <c r="I74" s="72" t="s">
        <v>128</v>
      </c>
      <c r="J74" s="72" t="s">
        <v>26</v>
      </c>
      <c r="K74" s="72" t="s">
        <v>27</v>
      </c>
      <c r="L74" s="72" t="s">
        <v>28</v>
      </c>
      <c r="M74" s="116" t="s">
        <v>61</v>
      </c>
      <c r="N74" s="71" t="s">
        <v>60</v>
      </c>
      <c r="O74" s="72" t="s">
        <v>134</v>
      </c>
      <c r="P74" s="71" t="s">
        <v>63</v>
      </c>
      <c r="Q74" s="312"/>
    </row>
    <row r="75" spans="1:17" ht="15.5" x14ac:dyDescent="0.35">
      <c r="A75" s="74" t="s">
        <v>185</v>
      </c>
      <c r="B75" s="75"/>
      <c r="C75" s="75"/>
      <c r="D75" s="75"/>
      <c r="E75" s="75"/>
      <c r="F75" s="75"/>
      <c r="G75" s="75"/>
      <c r="H75" s="75"/>
      <c r="I75" s="75"/>
      <c r="J75" s="75"/>
      <c r="K75" s="268">
        <v>1006.5013434615385</v>
      </c>
      <c r="L75" s="75"/>
      <c r="M75" s="75"/>
      <c r="N75" s="75"/>
      <c r="O75" s="166"/>
      <c r="P75" s="268" t="s">
        <v>192</v>
      </c>
      <c r="Q75" s="77"/>
    </row>
    <row r="76" spans="1:17" s="30" customFormat="1" ht="56.25" customHeight="1" x14ac:dyDescent="0.35">
      <c r="A76" s="107" t="s">
        <v>187</v>
      </c>
      <c r="B76" s="259" t="s">
        <v>124</v>
      </c>
      <c r="C76" s="260"/>
      <c r="D76" s="152">
        <v>0.34</v>
      </c>
      <c r="E76" s="58" t="s">
        <v>190</v>
      </c>
      <c r="F76" s="21">
        <v>2279.98</v>
      </c>
      <c r="G76" s="3" t="s">
        <v>127</v>
      </c>
      <c r="H76" s="153">
        <f>+F76*D76</f>
        <v>775.19320000000005</v>
      </c>
      <c r="I76" s="84" t="s">
        <v>10</v>
      </c>
      <c r="J76" s="27" t="s">
        <v>10</v>
      </c>
      <c r="K76" s="261"/>
      <c r="L76" s="28">
        <f>+H76</f>
        <v>775.19320000000005</v>
      </c>
      <c r="M76" s="28" t="s">
        <v>10</v>
      </c>
      <c r="N76" s="107" t="s">
        <v>10</v>
      </c>
      <c r="O76" s="166">
        <v>10167.450000000001</v>
      </c>
      <c r="P76" s="261"/>
      <c r="Q76" s="29"/>
    </row>
    <row r="77" spans="1:17" ht="15.5" x14ac:dyDescent="0.35">
      <c r="A77" s="74" t="s">
        <v>184</v>
      </c>
      <c r="B77" s="75"/>
      <c r="C77" s="75"/>
      <c r="D77" s="75"/>
      <c r="E77" s="75"/>
      <c r="F77" s="75"/>
      <c r="G77" s="75"/>
      <c r="H77" s="75"/>
      <c r="I77" s="75"/>
      <c r="J77" s="75"/>
      <c r="K77" s="261"/>
      <c r="L77" s="75"/>
      <c r="M77" s="75"/>
      <c r="N77" s="75"/>
      <c r="O77" s="167"/>
      <c r="P77" s="261"/>
      <c r="Q77" s="77"/>
    </row>
    <row r="78" spans="1:17" s="30" customFormat="1" ht="82.5" customHeight="1" x14ac:dyDescent="0.35">
      <c r="A78" s="107" t="s">
        <v>188</v>
      </c>
      <c r="B78" s="259" t="s">
        <v>189</v>
      </c>
      <c r="C78" s="260"/>
      <c r="D78" s="152">
        <v>0.4</v>
      </c>
      <c r="E78" s="58" t="s">
        <v>191</v>
      </c>
      <c r="F78" s="21">
        <v>4477.7700000000004</v>
      </c>
      <c r="G78" s="3" t="s">
        <v>127</v>
      </c>
      <c r="H78" s="153">
        <f>+F78*D78</f>
        <v>1791.1080000000002</v>
      </c>
      <c r="I78" s="84" t="s">
        <v>10</v>
      </c>
      <c r="J78" s="27" t="s">
        <v>10</v>
      </c>
      <c r="K78" s="261"/>
      <c r="L78" s="28">
        <f>+H78</f>
        <v>1791.1080000000002</v>
      </c>
      <c r="M78" s="28" t="s">
        <v>10</v>
      </c>
      <c r="N78" s="107" t="s">
        <v>10</v>
      </c>
      <c r="O78" s="166"/>
      <c r="P78" s="261"/>
      <c r="Q78" s="29"/>
    </row>
    <row r="79" spans="1:17" s="30" customFormat="1" ht="56.25" customHeight="1" thickBot="1" x14ac:dyDescent="0.4">
      <c r="A79" s="296" t="s">
        <v>29</v>
      </c>
      <c r="B79" s="297"/>
      <c r="C79" s="297"/>
      <c r="D79" s="297"/>
      <c r="E79" s="297"/>
      <c r="F79" s="297"/>
      <c r="G79" s="298"/>
      <c r="H79" s="169">
        <f>SUM(H76:H78)</f>
        <v>2566.3012000000003</v>
      </c>
      <c r="I79" s="302" t="s">
        <v>30</v>
      </c>
      <c r="J79" s="303"/>
      <c r="K79" s="303"/>
      <c r="L79" s="303"/>
      <c r="M79" s="303"/>
      <c r="N79" s="303"/>
      <c r="O79" s="303"/>
      <c r="P79" s="137"/>
      <c r="Q79" s="78" t="s">
        <v>10</v>
      </c>
    </row>
    <row r="80" spans="1:17" ht="56.25" customHeight="1" thickBot="1" x14ac:dyDescent="0.4">
      <c r="A80" s="4"/>
      <c r="B80" s="4"/>
      <c r="C80" s="4"/>
      <c r="D80" s="4"/>
      <c r="E80" s="4"/>
      <c r="F80" s="4"/>
      <c r="G80" s="4"/>
      <c r="H80" s="4"/>
      <c r="I80" s="4"/>
      <c r="J80" s="4"/>
      <c r="K80" s="4"/>
      <c r="L80" s="4"/>
      <c r="M80" s="4"/>
      <c r="N80" s="5"/>
      <c r="O80" s="5"/>
      <c r="P80" s="5"/>
      <c r="Q80" s="5"/>
    </row>
    <row r="81" spans="1:17" ht="56.25" customHeight="1" thickBot="1" x14ac:dyDescent="0.4">
      <c r="A81" s="299">
        <f>A68+1</f>
        <v>7</v>
      </c>
      <c r="B81" s="300"/>
      <c r="C81" s="300"/>
      <c r="D81" s="301"/>
      <c r="E81" s="281" t="str">
        <f>+'LISTA DE OFERENTES'!B10</f>
        <v>CONSORCIO SAN VICENTE V</v>
      </c>
      <c r="F81" s="282"/>
      <c r="G81" s="282"/>
      <c r="H81" s="282"/>
      <c r="I81" s="282"/>
      <c r="J81" s="282"/>
      <c r="K81" s="282"/>
      <c r="L81" s="282"/>
      <c r="M81" s="282"/>
      <c r="N81" s="282"/>
      <c r="O81" s="282"/>
      <c r="P81" s="282"/>
      <c r="Q81" s="283"/>
    </row>
    <row r="82" spans="1:17" ht="56.25" customHeight="1" x14ac:dyDescent="0.35">
      <c r="A82" s="25" t="s">
        <v>12</v>
      </c>
      <c r="B82" s="73">
        <v>2</v>
      </c>
      <c r="C82" s="26" t="s">
        <v>13</v>
      </c>
      <c r="D82" s="57">
        <f>+$D$409</f>
        <v>2013.0026869230769</v>
      </c>
      <c r="E82" s="284"/>
      <c r="F82" s="285"/>
      <c r="G82" s="285"/>
      <c r="H82" s="285"/>
      <c r="I82" s="285"/>
      <c r="J82" s="285"/>
      <c r="K82" s="285"/>
      <c r="L82" s="285"/>
      <c r="M82" s="285"/>
      <c r="N82" s="285"/>
      <c r="O82" s="285"/>
      <c r="P82" s="285"/>
      <c r="Q82" s="286"/>
    </row>
    <row r="83" spans="1:17" ht="56.25" customHeight="1" x14ac:dyDescent="0.35">
      <c r="A83" s="269" t="s">
        <v>14</v>
      </c>
      <c r="B83" s="270"/>
      <c r="C83" s="180">
        <f>IF(B82&lt;3,0.75,IF(B82&lt;5,1.2,1.5))</f>
        <v>0.75</v>
      </c>
      <c r="D83" s="60">
        <f>+D82*C83</f>
        <v>1509.7520151923077</v>
      </c>
      <c r="E83" s="284"/>
      <c r="F83" s="285"/>
      <c r="G83" s="285"/>
      <c r="H83" s="285"/>
      <c r="I83" s="285"/>
      <c r="J83" s="285"/>
      <c r="K83" s="285"/>
      <c r="L83" s="285"/>
      <c r="M83" s="285"/>
      <c r="N83" s="285"/>
      <c r="O83" s="285"/>
      <c r="P83" s="285"/>
      <c r="Q83" s="286"/>
    </row>
    <row r="84" spans="1:17" ht="15.5" x14ac:dyDescent="0.35">
      <c r="A84" s="271"/>
      <c r="B84" s="270"/>
      <c r="C84" s="272"/>
      <c r="D84" s="273"/>
      <c r="E84" s="284"/>
      <c r="F84" s="285"/>
      <c r="G84" s="285"/>
      <c r="H84" s="285"/>
      <c r="I84" s="285"/>
      <c r="J84" s="285"/>
      <c r="K84" s="285"/>
      <c r="L84" s="285"/>
      <c r="M84" s="285"/>
      <c r="N84" s="285"/>
      <c r="O84" s="285"/>
      <c r="P84" s="285"/>
      <c r="Q84" s="286"/>
    </row>
    <row r="85" spans="1:17" ht="56.25" customHeight="1" thickBot="1" x14ac:dyDescent="0.4">
      <c r="A85" s="274" t="s">
        <v>15</v>
      </c>
      <c r="B85" s="275"/>
      <c r="C85" s="276" t="str">
        <f>+IF(H92&gt;D83,"CUMPLE","NO CUMPLE")</f>
        <v>CUMPLE</v>
      </c>
      <c r="D85" s="277"/>
      <c r="E85" s="287"/>
      <c r="F85" s="288"/>
      <c r="G85" s="288"/>
      <c r="H85" s="288"/>
      <c r="I85" s="288"/>
      <c r="J85" s="288"/>
      <c r="K85" s="288"/>
      <c r="L85" s="288"/>
      <c r="M85" s="285"/>
      <c r="N85" s="285"/>
      <c r="O85" s="285"/>
      <c r="P85" s="285"/>
      <c r="Q85" s="289"/>
    </row>
    <row r="86" spans="1:17" ht="56.25" customHeight="1" x14ac:dyDescent="0.35">
      <c r="A86" s="254" t="s">
        <v>16</v>
      </c>
      <c r="B86" s="255"/>
      <c r="C86" s="255"/>
      <c r="D86" s="255"/>
      <c r="E86" s="255"/>
      <c r="F86" s="255"/>
      <c r="G86" s="255"/>
      <c r="H86" s="256"/>
      <c r="I86" s="69" t="s">
        <v>17</v>
      </c>
      <c r="J86" s="87" t="s">
        <v>116</v>
      </c>
      <c r="K86" s="278" t="s">
        <v>114</v>
      </c>
      <c r="L86" s="256"/>
      <c r="M86" s="290" t="s">
        <v>18</v>
      </c>
      <c r="N86" s="291"/>
      <c r="O86" s="310" t="s">
        <v>19</v>
      </c>
      <c r="P86" s="310"/>
      <c r="Q86" s="311" t="s">
        <v>20</v>
      </c>
    </row>
    <row r="87" spans="1:17" ht="56.25" customHeight="1" x14ac:dyDescent="0.35">
      <c r="A87" s="70" t="s">
        <v>21</v>
      </c>
      <c r="B87" s="279" t="s">
        <v>22</v>
      </c>
      <c r="C87" s="280"/>
      <c r="D87" s="71" t="s">
        <v>126</v>
      </c>
      <c r="E87" s="71" t="s">
        <v>129</v>
      </c>
      <c r="F87" s="71" t="s">
        <v>23</v>
      </c>
      <c r="G87" s="106" t="s">
        <v>203</v>
      </c>
      <c r="H87" s="106" t="s">
        <v>25</v>
      </c>
      <c r="I87" s="72" t="s">
        <v>128</v>
      </c>
      <c r="J87" s="72" t="s">
        <v>26</v>
      </c>
      <c r="K87" s="72" t="s">
        <v>27</v>
      </c>
      <c r="L87" s="72" t="s">
        <v>28</v>
      </c>
      <c r="M87" s="71" t="s">
        <v>61</v>
      </c>
      <c r="N87" s="71" t="s">
        <v>60</v>
      </c>
      <c r="O87" s="72" t="s">
        <v>134</v>
      </c>
      <c r="P87" s="71" t="s">
        <v>63</v>
      </c>
      <c r="Q87" s="312"/>
    </row>
    <row r="88" spans="1:17" ht="15.5" x14ac:dyDescent="0.35">
      <c r="A88" s="74" t="s">
        <v>194</v>
      </c>
      <c r="B88" s="75"/>
      <c r="C88" s="75"/>
      <c r="D88" s="75"/>
      <c r="E88" s="75"/>
      <c r="F88" s="75"/>
      <c r="G88" s="75"/>
      <c r="H88" s="75"/>
      <c r="I88" s="75"/>
      <c r="J88" s="75"/>
      <c r="K88" s="268">
        <v>1006.5013434615385</v>
      </c>
      <c r="L88" s="75"/>
      <c r="M88" s="75"/>
      <c r="N88" s="75"/>
      <c r="O88" s="167"/>
      <c r="P88" s="268" t="s">
        <v>192</v>
      </c>
      <c r="Q88" s="77"/>
    </row>
    <row r="89" spans="1:17" s="30" customFormat="1" ht="56.25" customHeight="1" x14ac:dyDescent="0.35">
      <c r="A89" s="107" t="s">
        <v>198</v>
      </c>
      <c r="B89" s="259" t="s">
        <v>124</v>
      </c>
      <c r="C89" s="260"/>
      <c r="D89" s="152">
        <v>0.25</v>
      </c>
      <c r="E89" s="58" t="s">
        <v>202</v>
      </c>
      <c r="F89" s="21">
        <v>11985.16</v>
      </c>
      <c r="G89" s="3" t="s">
        <v>204</v>
      </c>
      <c r="H89" s="153">
        <f>+F89*D89</f>
        <v>2996.29</v>
      </c>
      <c r="I89" s="84" t="s">
        <v>10</v>
      </c>
      <c r="J89" s="27"/>
      <c r="K89" s="261"/>
      <c r="L89" s="28">
        <f>+H89</f>
        <v>2996.29</v>
      </c>
      <c r="M89" s="28" t="s">
        <v>10</v>
      </c>
      <c r="N89" s="107" t="s">
        <v>10</v>
      </c>
      <c r="O89" s="166">
        <v>23145</v>
      </c>
      <c r="P89" s="261"/>
      <c r="Q89" s="29"/>
    </row>
    <row r="90" spans="1:17" ht="15.5" x14ac:dyDescent="0.35">
      <c r="A90" s="74" t="s">
        <v>195</v>
      </c>
      <c r="B90" s="75"/>
      <c r="C90" s="75"/>
      <c r="D90" s="176"/>
      <c r="E90" s="75"/>
      <c r="F90" s="75"/>
      <c r="G90" s="75"/>
      <c r="H90" s="75"/>
      <c r="I90" s="75"/>
      <c r="J90" s="75"/>
      <c r="K90" s="261"/>
      <c r="L90" s="75"/>
      <c r="M90" s="75"/>
      <c r="N90" s="75"/>
      <c r="O90" s="167"/>
      <c r="P90" s="261"/>
      <c r="Q90" s="77"/>
    </row>
    <row r="91" spans="1:17" s="30" customFormat="1" ht="108" customHeight="1" x14ac:dyDescent="0.35">
      <c r="A91" s="107" t="s">
        <v>199</v>
      </c>
      <c r="B91" s="259" t="s">
        <v>200</v>
      </c>
      <c r="C91" s="260"/>
      <c r="D91" s="152">
        <v>1</v>
      </c>
      <c r="E91" s="58" t="s">
        <v>201</v>
      </c>
      <c r="F91" s="21">
        <v>4292.1400000000003</v>
      </c>
      <c r="G91" s="3" t="s">
        <v>181</v>
      </c>
      <c r="H91" s="153">
        <f>+F91*D91</f>
        <v>4292.1400000000003</v>
      </c>
      <c r="I91" s="84" t="s">
        <v>10</v>
      </c>
      <c r="J91" s="27"/>
      <c r="K91" s="261"/>
      <c r="L91" s="28">
        <f>+H91</f>
        <v>4292.1400000000003</v>
      </c>
      <c r="M91" s="28" t="s">
        <v>10</v>
      </c>
      <c r="N91" s="107" t="s">
        <v>10</v>
      </c>
      <c r="O91" s="166">
        <v>4339.83</v>
      </c>
      <c r="P91" s="261"/>
      <c r="Q91" s="29" t="s">
        <v>417</v>
      </c>
    </row>
    <row r="92" spans="1:17" s="30" customFormat="1" ht="56.25" customHeight="1" thickBot="1" x14ac:dyDescent="0.4">
      <c r="A92" s="296" t="s">
        <v>29</v>
      </c>
      <c r="B92" s="297"/>
      <c r="C92" s="297"/>
      <c r="D92" s="297"/>
      <c r="E92" s="297"/>
      <c r="F92" s="297"/>
      <c r="G92" s="298"/>
      <c r="H92" s="169">
        <f>+H91+H89</f>
        <v>7288.43</v>
      </c>
      <c r="I92" s="302" t="s">
        <v>30</v>
      </c>
      <c r="J92" s="303"/>
      <c r="K92" s="303"/>
      <c r="L92" s="303"/>
      <c r="M92" s="303"/>
      <c r="N92" s="303"/>
      <c r="O92" s="303"/>
      <c r="P92" s="137"/>
      <c r="Q92" s="78" t="s">
        <v>10</v>
      </c>
    </row>
    <row r="93" spans="1:17" ht="56.25" customHeight="1" thickBot="1" x14ac:dyDescent="0.4">
      <c r="A93" s="4"/>
      <c r="B93" s="4"/>
      <c r="C93" s="110"/>
      <c r="D93" s="110"/>
      <c r="E93" s="110"/>
      <c r="F93" s="110"/>
      <c r="G93" s="110"/>
      <c r="H93" s="110"/>
      <c r="I93" s="110"/>
      <c r="J93" s="110"/>
      <c r="K93" s="110"/>
      <c r="L93" s="110"/>
      <c r="M93" s="110"/>
      <c r="N93" s="110"/>
      <c r="O93" s="110"/>
      <c r="P93" s="110"/>
      <c r="Q93" s="5"/>
    </row>
    <row r="94" spans="1:17" ht="56.25" customHeight="1" thickBot="1" x14ac:dyDescent="0.4">
      <c r="A94" s="299">
        <f>A81+1</f>
        <v>8</v>
      </c>
      <c r="B94" s="300"/>
      <c r="C94" s="300"/>
      <c r="D94" s="301"/>
      <c r="E94" s="281" t="str">
        <f>+'LISTA DE OFERENTES'!B11</f>
        <v>CONSORCIO CONSTRU-PARQUES UU</v>
      </c>
      <c r="F94" s="282"/>
      <c r="G94" s="282"/>
      <c r="H94" s="282"/>
      <c r="I94" s="282"/>
      <c r="J94" s="282"/>
      <c r="K94" s="282"/>
      <c r="L94" s="282"/>
      <c r="M94" s="282"/>
      <c r="N94" s="282"/>
      <c r="O94" s="282"/>
      <c r="P94" s="282"/>
      <c r="Q94" s="283"/>
    </row>
    <row r="95" spans="1:17" ht="56.25" customHeight="1" x14ac:dyDescent="0.35">
      <c r="A95" s="25" t="s">
        <v>12</v>
      </c>
      <c r="B95" s="73">
        <v>2</v>
      </c>
      <c r="C95" s="26" t="s">
        <v>13</v>
      </c>
      <c r="D95" s="57">
        <f>+$D$409</f>
        <v>2013.0026869230769</v>
      </c>
      <c r="E95" s="284"/>
      <c r="F95" s="285"/>
      <c r="G95" s="285"/>
      <c r="H95" s="285"/>
      <c r="I95" s="285"/>
      <c r="J95" s="285"/>
      <c r="K95" s="285"/>
      <c r="L95" s="285"/>
      <c r="M95" s="285"/>
      <c r="N95" s="285"/>
      <c r="O95" s="285"/>
      <c r="P95" s="285"/>
      <c r="Q95" s="286"/>
    </row>
    <row r="96" spans="1:17" ht="56.25" customHeight="1" x14ac:dyDescent="0.35">
      <c r="A96" s="269" t="s">
        <v>14</v>
      </c>
      <c r="B96" s="270"/>
      <c r="C96" s="59">
        <f>IF(B95&lt;3,0.75,IF(B95&lt;5,1.2,1.5))</f>
        <v>0.75</v>
      </c>
      <c r="D96" s="60">
        <f>+D95*C96</f>
        <v>1509.7520151923077</v>
      </c>
      <c r="E96" s="284"/>
      <c r="F96" s="285"/>
      <c r="G96" s="285"/>
      <c r="H96" s="285"/>
      <c r="I96" s="285"/>
      <c r="J96" s="285"/>
      <c r="K96" s="285"/>
      <c r="L96" s="285"/>
      <c r="M96" s="285"/>
      <c r="N96" s="285"/>
      <c r="O96" s="285"/>
      <c r="P96" s="285"/>
      <c r="Q96" s="286"/>
    </row>
    <row r="97" spans="1:17" ht="15.5" x14ac:dyDescent="0.35">
      <c r="A97" s="271"/>
      <c r="B97" s="270"/>
      <c r="C97" s="272"/>
      <c r="D97" s="273"/>
      <c r="E97" s="284"/>
      <c r="F97" s="285"/>
      <c r="G97" s="285"/>
      <c r="H97" s="285"/>
      <c r="I97" s="285"/>
      <c r="J97" s="285"/>
      <c r="K97" s="285"/>
      <c r="L97" s="285"/>
      <c r="M97" s="285"/>
      <c r="N97" s="285"/>
      <c r="O97" s="285"/>
      <c r="P97" s="285"/>
      <c r="Q97" s="286"/>
    </row>
    <row r="98" spans="1:17" ht="56.25" customHeight="1" thickBot="1" x14ac:dyDescent="0.4">
      <c r="A98" s="274" t="s">
        <v>15</v>
      </c>
      <c r="B98" s="275"/>
      <c r="C98" s="276" t="str">
        <f>+IF(H104&gt;D96,"CUMPLE","NO CUMPLE")</f>
        <v>CUMPLE</v>
      </c>
      <c r="D98" s="277"/>
      <c r="E98" s="287"/>
      <c r="F98" s="288"/>
      <c r="G98" s="288"/>
      <c r="H98" s="288"/>
      <c r="I98" s="288"/>
      <c r="J98" s="288"/>
      <c r="K98" s="288"/>
      <c r="L98" s="288"/>
      <c r="M98" s="285"/>
      <c r="N98" s="285"/>
      <c r="O98" s="285"/>
      <c r="P98" s="285"/>
      <c r="Q98" s="289"/>
    </row>
    <row r="99" spans="1:17" ht="56.25" customHeight="1" x14ac:dyDescent="0.35">
      <c r="A99" s="254" t="s">
        <v>16</v>
      </c>
      <c r="B99" s="255"/>
      <c r="C99" s="255"/>
      <c r="D99" s="255"/>
      <c r="E99" s="255"/>
      <c r="F99" s="255"/>
      <c r="G99" s="255"/>
      <c r="H99" s="256"/>
      <c r="I99" s="69" t="s">
        <v>17</v>
      </c>
      <c r="J99" s="87" t="s">
        <v>116</v>
      </c>
      <c r="K99" s="278" t="s">
        <v>114</v>
      </c>
      <c r="L99" s="256"/>
      <c r="M99" s="290" t="s">
        <v>18</v>
      </c>
      <c r="N99" s="291"/>
      <c r="O99" s="310" t="s">
        <v>19</v>
      </c>
      <c r="P99" s="310"/>
      <c r="Q99" s="311" t="s">
        <v>20</v>
      </c>
    </row>
    <row r="100" spans="1:17" ht="56.25" customHeight="1" x14ac:dyDescent="0.35">
      <c r="A100" s="70" t="s">
        <v>21</v>
      </c>
      <c r="B100" s="279" t="s">
        <v>22</v>
      </c>
      <c r="C100" s="280"/>
      <c r="D100" s="71" t="s">
        <v>126</v>
      </c>
      <c r="E100" s="71" t="s">
        <v>129</v>
      </c>
      <c r="F100" s="71" t="s">
        <v>23</v>
      </c>
      <c r="G100" s="106" t="s">
        <v>203</v>
      </c>
      <c r="H100" s="106" t="s">
        <v>25</v>
      </c>
      <c r="I100" s="72" t="s">
        <v>128</v>
      </c>
      <c r="J100" s="72" t="s">
        <v>26</v>
      </c>
      <c r="K100" s="72" t="s">
        <v>27</v>
      </c>
      <c r="L100" s="72" t="s">
        <v>28</v>
      </c>
      <c r="M100" s="71" t="s">
        <v>61</v>
      </c>
      <c r="N100" s="71" t="s">
        <v>60</v>
      </c>
      <c r="O100" s="72" t="s">
        <v>134</v>
      </c>
      <c r="P100" s="71" t="s">
        <v>63</v>
      </c>
      <c r="Q100" s="312"/>
    </row>
    <row r="101" spans="1:17" ht="15.5" x14ac:dyDescent="0.35">
      <c r="A101" s="74" t="s">
        <v>208</v>
      </c>
      <c r="B101" s="75"/>
      <c r="C101" s="75"/>
      <c r="D101" s="75"/>
      <c r="E101" s="75"/>
      <c r="F101" s="75"/>
      <c r="G101" s="75"/>
      <c r="H101" s="75"/>
      <c r="I101" s="75"/>
      <c r="J101" s="75"/>
      <c r="K101" s="268">
        <v>1006.5013434615385</v>
      </c>
      <c r="L101" s="75"/>
      <c r="M101" s="75"/>
      <c r="N101" s="75"/>
      <c r="O101" s="167"/>
      <c r="P101" s="268" t="s">
        <v>10</v>
      </c>
      <c r="Q101" s="77"/>
    </row>
    <row r="102" spans="1:17" s="30" customFormat="1" ht="56.25" customHeight="1" x14ac:dyDescent="0.35">
      <c r="A102" s="107" t="s">
        <v>209</v>
      </c>
      <c r="B102" s="259" t="s">
        <v>211</v>
      </c>
      <c r="C102" s="260"/>
      <c r="D102" s="152">
        <v>1</v>
      </c>
      <c r="E102" s="58">
        <v>22010714</v>
      </c>
      <c r="F102" s="21">
        <v>841.73</v>
      </c>
      <c r="G102" s="3" t="s">
        <v>212</v>
      </c>
      <c r="H102" s="153">
        <f>+F102*D102</f>
        <v>841.73</v>
      </c>
      <c r="I102" s="84" t="s">
        <v>10</v>
      </c>
      <c r="J102" s="84" t="s">
        <v>10</v>
      </c>
      <c r="K102" s="261"/>
      <c r="L102" s="28">
        <f>+H102</f>
        <v>841.73</v>
      </c>
      <c r="M102" s="28" t="s">
        <v>10</v>
      </c>
      <c r="N102" s="107" t="s">
        <v>10</v>
      </c>
      <c r="O102" s="166">
        <v>10084.09</v>
      </c>
      <c r="P102" s="261"/>
      <c r="Q102" s="29"/>
    </row>
    <row r="103" spans="1:17" s="30" customFormat="1" ht="56.25" customHeight="1" x14ac:dyDescent="0.35">
      <c r="A103" s="107" t="s">
        <v>210</v>
      </c>
      <c r="B103" s="259" t="s">
        <v>211</v>
      </c>
      <c r="C103" s="260"/>
      <c r="D103" s="152">
        <v>1</v>
      </c>
      <c r="E103" s="58">
        <v>21014604</v>
      </c>
      <c r="F103" s="21">
        <v>2229.44</v>
      </c>
      <c r="G103" s="3" t="s">
        <v>212</v>
      </c>
      <c r="H103" s="153">
        <f>+F103*D103</f>
        <v>2229.44</v>
      </c>
      <c r="I103" s="84" t="s">
        <v>10</v>
      </c>
      <c r="J103" s="84" t="s">
        <v>10</v>
      </c>
      <c r="K103" s="261"/>
      <c r="L103" s="28">
        <f>+H103</f>
        <v>2229.44</v>
      </c>
      <c r="M103" s="28" t="s">
        <v>10</v>
      </c>
      <c r="N103" s="107" t="s">
        <v>10</v>
      </c>
      <c r="O103" s="166"/>
      <c r="P103" s="261"/>
      <c r="Q103" s="29"/>
    </row>
    <row r="104" spans="1:17" s="30" customFormat="1" ht="56.25" customHeight="1" thickBot="1" x14ac:dyDescent="0.4">
      <c r="A104" s="296" t="s">
        <v>29</v>
      </c>
      <c r="B104" s="297"/>
      <c r="C104" s="297"/>
      <c r="D104" s="297"/>
      <c r="E104" s="297"/>
      <c r="F104" s="297"/>
      <c r="G104" s="298"/>
      <c r="H104" s="169">
        <f>SUM(H102:H103)</f>
        <v>3071.17</v>
      </c>
      <c r="I104" s="302" t="s">
        <v>30</v>
      </c>
      <c r="J104" s="303"/>
      <c r="K104" s="303"/>
      <c r="L104" s="303"/>
      <c r="M104" s="303"/>
      <c r="N104" s="303"/>
      <c r="O104" s="303"/>
      <c r="P104" s="137"/>
      <c r="Q104" s="78" t="s">
        <v>10</v>
      </c>
    </row>
    <row r="105" spans="1:17" ht="56.25" customHeight="1" thickBot="1" x14ac:dyDescent="0.4">
      <c r="A105" s="4"/>
      <c r="B105" s="4"/>
      <c r="C105" s="110"/>
      <c r="D105" s="110"/>
      <c r="E105" s="110"/>
      <c r="F105" s="110"/>
      <c r="G105" s="110"/>
      <c r="H105" s="110"/>
      <c r="I105" s="110"/>
      <c r="J105" s="110"/>
      <c r="K105" s="110"/>
      <c r="L105" s="110"/>
      <c r="M105" s="110"/>
      <c r="N105" s="110"/>
      <c r="O105" s="110"/>
      <c r="P105" s="110"/>
      <c r="Q105" s="5"/>
    </row>
    <row r="106" spans="1:17" ht="56.25" customHeight="1" thickBot="1" x14ac:dyDescent="0.4">
      <c r="A106" s="299">
        <f>A94+1</f>
        <v>9</v>
      </c>
      <c r="B106" s="300"/>
      <c r="C106" s="300"/>
      <c r="D106" s="301"/>
      <c r="E106" s="281" t="str">
        <f>+'LISTA DE OFERENTES'!B12</f>
        <v>CONSORCIO PARQUES UNIDOS 2024</v>
      </c>
      <c r="F106" s="282"/>
      <c r="G106" s="282"/>
      <c r="H106" s="282"/>
      <c r="I106" s="282"/>
      <c r="J106" s="282"/>
      <c r="K106" s="282"/>
      <c r="L106" s="282"/>
      <c r="M106" s="282"/>
      <c r="N106" s="282"/>
      <c r="O106" s="282"/>
      <c r="P106" s="282"/>
      <c r="Q106" s="283"/>
    </row>
    <row r="107" spans="1:17" ht="56.25" customHeight="1" x14ac:dyDescent="0.35">
      <c r="A107" s="25" t="s">
        <v>12</v>
      </c>
      <c r="B107" s="73">
        <v>1</v>
      </c>
      <c r="C107" s="26" t="s">
        <v>13</v>
      </c>
      <c r="D107" s="57">
        <f>+$D$409</f>
        <v>2013.0026869230769</v>
      </c>
      <c r="E107" s="284"/>
      <c r="F107" s="285"/>
      <c r="G107" s="285"/>
      <c r="H107" s="285"/>
      <c r="I107" s="285"/>
      <c r="J107" s="285"/>
      <c r="K107" s="285"/>
      <c r="L107" s="285"/>
      <c r="M107" s="285"/>
      <c r="N107" s="285"/>
      <c r="O107" s="285"/>
      <c r="P107" s="285"/>
      <c r="Q107" s="286"/>
    </row>
    <row r="108" spans="1:17" ht="56.25" customHeight="1" x14ac:dyDescent="0.35">
      <c r="A108" s="269" t="s">
        <v>14</v>
      </c>
      <c r="B108" s="270"/>
      <c r="C108" s="59">
        <f>IF(B107&lt;3,0.75,IF(B107&lt;5,1.2,1.5))</f>
        <v>0.75</v>
      </c>
      <c r="D108" s="60">
        <f>+D107*C108</f>
        <v>1509.7520151923077</v>
      </c>
      <c r="E108" s="284"/>
      <c r="F108" s="285"/>
      <c r="G108" s="285"/>
      <c r="H108" s="285"/>
      <c r="I108" s="285"/>
      <c r="J108" s="285"/>
      <c r="K108" s="285"/>
      <c r="L108" s="285"/>
      <c r="M108" s="285"/>
      <c r="N108" s="285"/>
      <c r="O108" s="285"/>
      <c r="P108" s="285"/>
      <c r="Q108" s="286"/>
    </row>
    <row r="109" spans="1:17" ht="15.5" x14ac:dyDescent="0.35">
      <c r="A109" s="271"/>
      <c r="B109" s="270"/>
      <c r="C109" s="272"/>
      <c r="D109" s="273"/>
      <c r="E109" s="284"/>
      <c r="F109" s="285"/>
      <c r="G109" s="285"/>
      <c r="H109" s="285"/>
      <c r="I109" s="285"/>
      <c r="J109" s="285"/>
      <c r="K109" s="285"/>
      <c r="L109" s="285"/>
      <c r="M109" s="285"/>
      <c r="N109" s="285"/>
      <c r="O109" s="285"/>
      <c r="P109" s="285"/>
      <c r="Q109" s="286"/>
    </row>
    <row r="110" spans="1:17" ht="56.25" customHeight="1" thickBot="1" x14ac:dyDescent="0.4">
      <c r="A110" s="274" t="s">
        <v>15</v>
      </c>
      <c r="B110" s="275"/>
      <c r="C110" s="276" t="str">
        <f>+IF(H115&gt;D108,"CUMPLE","NO CUMPLE")</f>
        <v>CUMPLE</v>
      </c>
      <c r="D110" s="277"/>
      <c r="E110" s="287"/>
      <c r="F110" s="288"/>
      <c r="G110" s="288"/>
      <c r="H110" s="288"/>
      <c r="I110" s="288"/>
      <c r="J110" s="288"/>
      <c r="K110" s="288"/>
      <c r="L110" s="288"/>
      <c r="M110" s="285"/>
      <c r="N110" s="285"/>
      <c r="O110" s="285"/>
      <c r="P110" s="285"/>
      <c r="Q110" s="289"/>
    </row>
    <row r="111" spans="1:17" ht="56.25" customHeight="1" x14ac:dyDescent="0.35">
      <c r="A111" s="254" t="s">
        <v>16</v>
      </c>
      <c r="B111" s="255"/>
      <c r="C111" s="255"/>
      <c r="D111" s="255"/>
      <c r="E111" s="255"/>
      <c r="F111" s="255"/>
      <c r="G111" s="255"/>
      <c r="H111" s="256"/>
      <c r="I111" s="69" t="s">
        <v>17</v>
      </c>
      <c r="J111" s="87" t="s">
        <v>116</v>
      </c>
      <c r="K111" s="278" t="s">
        <v>114</v>
      </c>
      <c r="L111" s="256"/>
      <c r="M111" s="290" t="s">
        <v>18</v>
      </c>
      <c r="N111" s="291"/>
      <c r="O111" s="310" t="s">
        <v>19</v>
      </c>
      <c r="P111" s="310"/>
      <c r="Q111" s="311" t="s">
        <v>20</v>
      </c>
    </row>
    <row r="112" spans="1:17" ht="56.25" customHeight="1" x14ac:dyDescent="0.35">
      <c r="A112" s="70" t="s">
        <v>21</v>
      </c>
      <c r="B112" s="279" t="s">
        <v>22</v>
      </c>
      <c r="C112" s="280"/>
      <c r="D112" s="71" t="s">
        <v>126</v>
      </c>
      <c r="E112" s="71" t="s">
        <v>129</v>
      </c>
      <c r="F112" s="71" t="s">
        <v>23</v>
      </c>
      <c r="G112" s="106" t="s">
        <v>203</v>
      </c>
      <c r="H112" s="106" t="s">
        <v>25</v>
      </c>
      <c r="I112" s="72" t="s">
        <v>128</v>
      </c>
      <c r="J112" s="72" t="s">
        <v>26</v>
      </c>
      <c r="K112" s="72" t="s">
        <v>27</v>
      </c>
      <c r="L112" s="72" t="s">
        <v>28</v>
      </c>
      <c r="M112" s="71" t="s">
        <v>61</v>
      </c>
      <c r="N112" s="71" t="s">
        <v>60</v>
      </c>
      <c r="O112" s="72" t="s">
        <v>134</v>
      </c>
      <c r="P112" s="71" t="s">
        <v>63</v>
      </c>
      <c r="Q112" s="312"/>
    </row>
    <row r="113" spans="1:17" ht="15.5" x14ac:dyDescent="0.35">
      <c r="A113" s="74" t="str">
        <f>VLOOKUP(A106,'LISTA DE OFERENTES'!$A$4:$G$34,5,FALSE)</f>
        <v>PARKVIAL SAS (90%)</v>
      </c>
      <c r="B113" s="75"/>
      <c r="C113" s="75"/>
      <c r="D113" s="75"/>
      <c r="E113" s="75"/>
      <c r="F113" s="75"/>
      <c r="G113" s="75"/>
      <c r="H113" s="75"/>
      <c r="I113" s="75"/>
      <c r="J113" s="75"/>
      <c r="K113" s="268">
        <v>1006.5013434615385</v>
      </c>
      <c r="L113" s="75"/>
      <c r="M113" s="75"/>
      <c r="N113" s="75"/>
      <c r="O113" s="75"/>
      <c r="P113" s="268" t="s">
        <v>192</v>
      </c>
      <c r="Q113" s="77"/>
    </row>
    <row r="114" spans="1:17" s="30" customFormat="1" ht="56.25" customHeight="1" x14ac:dyDescent="0.35">
      <c r="A114" s="107" t="s">
        <v>216</v>
      </c>
      <c r="B114" s="259" t="s">
        <v>124</v>
      </c>
      <c r="C114" s="260"/>
      <c r="D114" s="152">
        <v>0.9</v>
      </c>
      <c r="E114" s="58" t="s">
        <v>217</v>
      </c>
      <c r="F114" s="21">
        <v>3509.96</v>
      </c>
      <c r="G114" s="3" t="s">
        <v>204</v>
      </c>
      <c r="H114" s="181">
        <f>+F114*D114</f>
        <v>3158.9639999999999</v>
      </c>
      <c r="I114" s="84" t="s">
        <v>10</v>
      </c>
      <c r="J114" s="27" t="s">
        <v>10</v>
      </c>
      <c r="K114" s="261"/>
      <c r="L114" s="28">
        <f>+H114</f>
        <v>3158.9639999999999</v>
      </c>
      <c r="M114" s="28" t="s">
        <v>10</v>
      </c>
      <c r="N114" s="107"/>
      <c r="O114" s="177">
        <f>5392+1113</f>
        <v>6505</v>
      </c>
      <c r="P114" s="261"/>
      <c r="Q114" s="29"/>
    </row>
    <row r="115" spans="1:17" s="30" customFormat="1" ht="56.25" customHeight="1" thickBot="1" x14ac:dyDescent="0.4">
      <c r="A115" s="296" t="s">
        <v>29</v>
      </c>
      <c r="B115" s="297"/>
      <c r="C115" s="297"/>
      <c r="D115" s="297"/>
      <c r="E115" s="297"/>
      <c r="F115" s="297"/>
      <c r="G115" s="298"/>
      <c r="H115" s="169">
        <f>SUM(H114)</f>
        <v>3158.9639999999999</v>
      </c>
      <c r="I115" s="302" t="s">
        <v>30</v>
      </c>
      <c r="J115" s="303"/>
      <c r="K115" s="303"/>
      <c r="L115" s="303"/>
      <c r="M115" s="303"/>
      <c r="N115" s="303"/>
      <c r="O115" s="303"/>
      <c r="P115" s="137"/>
      <c r="Q115" s="78" t="s">
        <v>10</v>
      </c>
    </row>
    <row r="116" spans="1:17" ht="56.25" customHeight="1" thickBot="1" x14ac:dyDescent="0.4">
      <c r="A116" s="4"/>
      <c r="B116" s="4"/>
      <c r="C116" s="4"/>
      <c r="D116" s="4"/>
      <c r="E116" s="4"/>
      <c r="F116" s="4"/>
      <c r="G116" s="4"/>
      <c r="H116" s="4"/>
      <c r="I116" s="4"/>
      <c r="J116" s="4"/>
      <c r="K116" s="4"/>
      <c r="L116" s="4"/>
      <c r="M116" s="4"/>
      <c r="N116" s="5"/>
      <c r="O116" s="5"/>
      <c r="P116" s="5"/>
      <c r="Q116" s="5"/>
    </row>
    <row r="117" spans="1:17" ht="56.25" customHeight="1" thickBot="1" x14ac:dyDescent="0.4">
      <c r="A117" s="299">
        <f>A106+1</f>
        <v>10</v>
      </c>
      <c r="B117" s="300"/>
      <c r="C117" s="300"/>
      <c r="D117" s="301"/>
      <c r="E117" s="281" t="str">
        <f>+'LISTA DE OFERENTES'!B13</f>
        <v xml:space="preserve">CONSORCIO PARQUES C&amp;DIM 2025 </v>
      </c>
      <c r="F117" s="282"/>
      <c r="G117" s="282"/>
      <c r="H117" s="282"/>
      <c r="I117" s="282"/>
      <c r="J117" s="282"/>
      <c r="K117" s="282"/>
      <c r="L117" s="282"/>
      <c r="M117" s="282"/>
      <c r="N117" s="282"/>
      <c r="O117" s="282"/>
      <c r="P117" s="282"/>
      <c r="Q117" s="283"/>
    </row>
    <row r="118" spans="1:17" ht="56.25" customHeight="1" x14ac:dyDescent="0.35">
      <c r="A118" s="25" t="s">
        <v>12</v>
      </c>
      <c r="B118" s="73">
        <v>1</v>
      </c>
      <c r="C118" s="26" t="s">
        <v>13</v>
      </c>
      <c r="D118" s="57">
        <f>+$D$409</f>
        <v>2013.0026869230769</v>
      </c>
      <c r="E118" s="284"/>
      <c r="F118" s="285"/>
      <c r="G118" s="285"/>
      <c r="H118" s="285"/>
      <c r="I118" s="285"/>
      <c r="J118" s="285"/>
      <c r="K118" s="285"/>
      <c r="L118" s="285"/>
      <c r="M118" s="285"/>
      <c r="N118" s="285"/>
      <c r="O118" s="285"/>
      <c r="P118" s="285"/>
      <c r="Q118" s="286"/>
    </row>
    <row r="119" spans="1:17" ht="56.25" customHeight="1" x14ac:dyDescent="0.35">
      <c r="A119" s="269" t="s">
        <v>14</v>
      </c>
      <c r="B119" s="270"/>
      <c r="C119" s="59">
        <f>IF(B118&lt;3,0.75,IF(B118&lt;5,1.2,1.5))</f>
        <v>0.75</v>
      </c>
      <c r="D119" s="60">
        <f>+D118*C119</f>
        <v>1509.7520151923077</v>
      </c>
      <c r="E119" s="284"/>
      <c r="F119" s="285"/>
      <c r="G119" s="285"/>
      <c r="H119" s="285"/>
      <c r="I119" s="285"/>
      <c r="J119" s="285"/>
      <c r="K119" s="285"/>
      <c r="L119" s="285"/>
      <c r="M119" s="285"/>
      <c r="N119" s="285"/>
      <c r="O119" s="285"/>
      <c r="P119" s="285"/>
      <c r="Q119" s="286"/>
    </row>
    <row r="120" spans="1:17" ht="15.5" x14ac:dyDescent="0.35">
      <c r="A120" s="271"/>
      <c r="B120" s="270"/>
      <c r="C120" s="272"/>
      <c r="D120" s="273"/>
      <c r="E120" s="284"/>
      <c r="F120" s="285"/>
      <c r="G120" s="285"/>
      <c r="H120" s="285"/>
      <c r="I120" s="285"/>
      <c r="J120" s="285"/>
      <c r="K120" s="285"/>
      <c r="L120" s="285"/>
      <c r="M120" s="285"/>
      <c r="N120" s="285"/>
      <c r="O120" s="285"/>
      <c r="P120" s="285"/>
      <c r="Q120" s="286"/>
    </row>
    <row r="121" spans="1:17" ht="56.25" customHeight="1" thickBot="1" x14ac:dyDescent="0.4">
      <c r="A121" s="274" t="s">
        <v>15</v>
      </c>
      <c r="B121" s="275"/>
      <c r="C121" s="276" t="str">
        <f>+IF(H126&gt;D119,"CUMPLE","NO CUMPLE")</f>
        <v>CUMPLE</v>
      </c>
      <c r="D121" s="277"/>
      <c r="E121" s="287"/>
      <c r="F121" s="288"/>
      <c r="G121" s="288"/>
      <c r="H121" s="288"/>
      <c r="I121" s="288"/>
      <c r="J121" s="288"/>
      <c r="K121" s="288"/>
      <c r="L121" s="288"/>
      <c r="M121" s="285"/>
      <c r="N121" s="285"/>
      <c r="O121" s="285"/>
      <c r="P121" s="285"/>
      <c r="Q121" s="289"/>
    </row>
    <row r="122" spans="1:17" ht="56.25" customHeight="1" x14ac:dyDescent="0.35">
      <c r="A122" s="254" t="s">
        <v>16</v>
      </c>
      <c r="B122" s="255"/>
      <c r="C122" s="255"/>
      <c r="D122" s="255"/>
      <c r="E122" s="255"/>
      <c r="F122" s="255"/>
      <c r="G122" s="255"/>
      <c r="H122" s="256"/>
      <c r="I122" s="69" t="s">
        <v>17</v>
      </c>
      <c r="J122" s="87" t="s">
        <v>116</v>
      </c>
      <c r="K122" s="278" t="s">
        <v>114</v>
      </c>
      <c r="L122" s="256"/>
      <c r="M122" s="290" t="s">
        <v>18</v>
      </c>
      <c r="N122" s="291"/>
      <c r="O122" s="310" t="s">
        <v>19</v>
      </c>
      <c r="P122" s="310"/>
      <c r="Q122" s="311" t="s">
        <v>20</v>
      </c>
    </row>
    <row r="123" spans="1:17" ht="56.25" customHeight="1" x14ac:dyDescent="0.35">
      <c r="A123" s="70" t="s">
        <v>21</v>
      </c>
      <c r="B123" s="279" t="s">
        <v>22</v>
      </c>
      <c r="C123" s="280"/>
      <c r="D123" s="71" t="s">
        <v>126</v>
      </c>
      <c r="E123" s="71" t="s">
        <v>129</v>
      </c>
      <c r="F123" s="71" t="s">
        <v>23</v>
      </c>
      <c r="G123" s="106" t="s">
        <v>203</v>
      </c>
      <c r="H123" s="106" t="s">
        <v>25</v>
      </c>
      <c r="I123" s="72" t="s">
        <v>128</v>
      </c>
      <c r="J123" s="72" t="s">
        <v>26</v>
      </c>
      <c r="K123" s="72" t="s">
        <v>27</v>
      </c>
      <c r="L123" s="72" t="s">
        <v>28</v>
      </c>
      <c r="M123" s="71" t="s">
        <v>61</v>
      </c>
      <c r="N123" s="71" t="s">
        <v>60</v>
      </c>
      <c r="O123" s="72" t="s">
        <v>134</v>
      </c>
      <c r="P123" s="71" t="s">
        <v>63</v>
      </c>
      <c r="Q123" s="312"/>
    </row>
    <row r="124" spans="1:17" ht="15.5" x14ac:dyDescent="0.35">
      <c r="A124" s="74" t="s">
        <v>218</v>
      </c>
      <c r="B124" s="75"/>
      <c r="C124" s="75"/>
      <c r="D124" s="75"/>
      <c r="E124" s="75"/>
      <c r="F124" s="75"/>
      <c r="G124" s="75"/>
      <c r="H124" s="75"/>
      <c r="I124" s="75"/>
      <c r="J124" s="75"/>
      <c r="K124" s="268">
        <v>1006.5013434615385</v>
      </c>
      <c r="L124" s="75"/>
      <c r="M124" s="75"/>
      <c r="N124" s="75"/>
      <c r="O124" s="167"/>
      <c r="P124" s="268" t="s">
        <v>192</v>
      </c>
      <c r="Q124" s="77"/>
    </row>
    <row r="125" spans="1:17" s="30" customFormat="1" ht="56.25" customHeight="1" x14ac:dyDescent="0.35">
      <c r="A125" s="107" t="s">
        <v>221</v>
      </c>
      <c r="B125" s="259" t="s">
        <v>124</v>
      </c>
      <c r="C125" s="260"/>
      <c r="D125" s="152">
        <v>1</v>
      </c>
      <c r="E125" s="58" t="s">
        <v>222</v>
      </c>
      <c r="F125" s="21">
        <v>11668.13</v>
      </c>
      <c r="G125" s="3" t="s">
        <v>212</v>
      </c>
      <c r="H125" s="181">
        <f>+F125*D125</f>
        <v>11668.13</v>
      </c>
      <c r="I125" s="84" t="s">
        <v>10</v>
      </c>
      <c r="J125" s="27" t="s">
        <v>10</v>
      </c>
      <c r="K125" s="261"/>
      <c r="L125" s="28">
        <f>+H125</f>
        <v>11668.13</v>
      </c>
      <c r="M125" s="28" t="s">
        <v>10</v>
      </c>
      <c r="N125" s="107" t="s">
        <v>10</v>
      </c>
      <c r="O125" s="178"/>
      <c r="P125" s="261"/>
      <c r="Q125" s="29"/>
    </row>
    <row r="126" spans="1:17" s="30" customFormat="1" ht="56.25" customHeight="1" thickBot="1" x14ac:dyDescent="0.4">
      <c r="A126" s="296" t="s">
        <v>29</v>
      </c>
      <c r="B126" s="297"/>
      <c r="C126" s="297"/>
      <c r="D126" s="297"/>
      <c r="E126" s="297"/>
      <c r="F126" s="297"/>
      <c r="G126" s="298"/>
      <c r="H126" s="182">
        <f>+H125</f>
        <v>11668.13</v>
      </c>
      <c r="I126" s="302" t="s">
        <v>30</v>
      </c>
      <c r="J126" s="303"/>
      <c r="K126" s="303"/>
      <c r="L126" s="303"/>
      <c r="M126" s="303"/>
      <c r="N126" s="303"/>
      <c r="O126" s="303"/>
      <c r="P126" s="137"/>
      <c r="Q126" s="78" t="s">
        <v>10</v>
      </c>
    </row>
    <row r="127" spans="1:17" ht="56.25" customHeight="1" thickBot="1" x14ac:dyDescent="0.4">
      <c r="A127" s="4"/>
      <c r="B127" s="4"/>
      <c r="C127" s="110"/>
      <c r="D127" s="110"/>
      <c r="E127" s="110"/>
      <c r="F127" s="110"/>
      <c r="G127" s="110"/>
      <c r="H127" s="110"/>
      <c r="I127" s="110"/>
      <c r="J127" s="110"/>
      <c r="K127" s="110"/>
      <c r="L127" s="110"/>
      <c r="M127" s="110"/>
      <c r="N127" s="110"/>
      <c r="O127" s="110"/>
      <c r="P127" s="110"/>
      <c r="Q127" s="5"/>
    </row>
    <row r="128" spans="1:17" ht="56.25" customHeight="1" thickBot="1" x14ac:dyDescent="0.4">
      <c r="A128" s="299">
        <f>A117+1</f>
        <v>11</v>
      </c>
      <c r="B128" s="300"/>
      <c r="C128" s="300"/>
      <c r="D128" s="301"/>
      <c r="E128" s="281" t="str">
        <f>+'LISTA DE OFERENTES'!B14</f>
        <v>INVERSIONES GUERFOR S.A.S.</v>
      </c>
      <c r="F128" s="282"/>
      <c r="G128" s="282"/>
      <c r="H128" s="282"/>
      <c r="I128" s="282"/>
      <c r="J128" s="282"/>
      <c r="K128" s="282"/>
      <c r="L128" s="282"/>
      <c r="M128" s="282"/>
      <c r="N128" s="282"/>
      <c r="O128" s="282"/>
      <c r="P128" s="282"/>
      <c r="Q128" s="283"/>
    </row>
    <row r="129" spans="1:17" ht="56.25" customHeight="1" x14ac:dyDescent="0.35">
      <c r="A129" s="25" t="s">
        <v>12</v>
      </c>
      <c r="B129" s="73">
        <v>5</v>
      </c>
      <c r="C129" s="26" t="s">
        <v>13</v>
      </c>
      <c r="D129" s="57">
        <f>+$D$409</f>
        <v>2013.0026869230769</v>
      </c>
      <c r="E129" s="284"/>
      <c r="F129" s="285"/>
      <c r="G129" s="285"/>
      <c r="H129" s="285"/>
      <c r="I129" s="285"/>
      <c r="J129" s="285"/>
      <c r="K129" s="285"/>
      <c r="L129" s="285"/>
      <c r="M129" s="285"/>
      <c r="N129" s="285"/>
      <c r="O129" s="285"/>
      <c r="P129" s="285"/>
      <c r="Q129" s="286"/>
    </row>
    <row r="130" spans="1:17" ht="56.25" customHeight="1" x14ac:dyDescent="0.35">
      <c r="A130" s="269" t="s">
        <v>14</v>
      </c>
      <c r="B130" s="270"/>
      <c r="C130" s="59">
        <f>IF(B129&lt;3,0.75,IF(B129&lt;5,1.2,1.5))</f>
        <v>1.5</v>
      </c>
      <c r="D130" s="60">
        <f>+D129*C130</f>
        <v>3019.5040303846154</v>
      </c>
      <c r="E130" s="284"/>
      <c r="F130" s="285"/>
      <c r="G130" s="285"/>
      <c r="H130" s="285"/>
      <c r="I130" s="285"/>
      <c r="J130" s="285"/>
      <c r="K130" s="285"/>
      <c r="L130" s="285"/>
      <c r="M130" s="285"/>
      <c r="N130" s="285"/>
      <c r="O130" s="285"/>
      <c r="P130" s="285"/>
      <c r="Q130" s="286"/>
    </row>
    <row r="131" spans="1:17" ht="15.5" x14ac:dyDescent="0.35">
      <c r="A131" s="271"/>
      <c r="B131" s="270"/>
      <c r="C131" s="272"/>
      <c r="D131" s="273"/>
      <c r="E131" s="284"/>
      <c r="F131" s="285"/>
      <c r="G131" s="285"/>
      <c r="H131" s="285"/>
      <c r="I131" s="285"/>
      <c r="J131" s="285"/>
      <c r="K131" s="285"/>
      <c r="L131" s="285"/>
      <c r="M131" s="285"/>
      <c r="N131" s="285"/>
      <c r="O131" s="285"/>
      <c r="P131" s="285"/>
      <c r="Q131" s="286"/>
    </row>
    <row r="132" spans="1:17" ht="56.25" customHeight="1" thickBot="1" x14ac:dyDescent="0.4">
      <c r="A132" s="274" t="s">
        <v>15</v>
      </c>
      <c r="B132" s="275"/>
      <c r="C132" s="276" t="str">
        <f>+IF(H140&gt;D130,"CUMPLE","NO CUMPLE")</f>
        <v>CUMPLE</v>
      </c>
      <c r="D132" s="277"/>
      <c r="E132" s="287"/>
      <c r="F132" s="288"/>
      <c r="G132" s="288"/>
      <c r="H132" s="288"/>
      <c r="I132" s="288"/>
      <c r="J132" s="288"/>
      <c r="K132" s="288"/>
      <c r="L132" s="288"/>
      <c r="M132" s="285"/>
      <c r="N132" s="285"/>
      <c r="O132" s="285"/>
      <c r="P132" s="285"/>
      <c r="Q132" s="289"/>
    </row>
    <row r="133" spans="1:17" ht="56.25" customHeight="1" x14ac:dyDescent="0.35">
      <c r="A133" s="254" t="s">
        <v>16</v>
      </c>
      <c r="B133" s="255"/>
      <c r="C133" s="255"/>
      <c r="D133" s="255"/>
      <c r="E133" s="255"/>
      <c r="F133" s="255"/>
      <c r="G133" s="255"/>
      <c r="H133" s="256"/>
      <c r="I133" s="69" t="s">
        <v>17</v>
      </c>
      <c r="J133" s="87" t="s">
        <v>116</v>
      </c>
      <c r="K133" s="278" t="s">
        <v>114</v>
      </c>
      <c r="L133" s="256"/>
      <c r="M133" s="290" t="s">
        <v>18</v>
      </c>
      <c r="N133" s="291"/>
      <c r="O133" s="310" t="s">
        <v>19</v>
      </c>
      <c r="P133" s="310"/>
      <c r="Q133" s="311" t="s">
        <v>20</v>
      </c>
    </row>
    <row r="134" spans="1:17" ht="56.25" customHeight="1" x14ac:dyDescent="0.35">
      <c r="A134" s="70" t="s">
        <v>21</v>
      </c>
      <c r="B134" s="279" t="s">
        <v>22</v>
      </c>
      <c r="C134" s="280"/>
      <c r="D134" s="71" t="s">
        <v>126</v>
      </c>
      <c r="E134" s="71" t="s">
        <v>129</v>
      </c>
      <c r="F134" s="71" t="s">
        <v>23</v>
      </c>
      <c r="G134" s="106" t="s">
        <v>203</v>
      </c>
      <c r="H134" s="106" t="s">
        <v>25</v>
      </c>
      <c r="I134" s="72" t="s">
        <v>128</v>
      </c>
      <c r="J134" s="72" t="s">
        <v>26</v>
      </c>
      <c r="K134" s="72" t="s">
        <v>27</v>
      </c>
      <c r="L134" s="72" t="s">
        <v>28</v>
      </c>
      <c r="M134" s="71" t="s">
        <v>61</v>
      </c>
      <c r="N134" s="71" t="s">
        <v>60</v>
      </c>
      <c r="O134" s="72" t="s">
        <v>134</v>
      </c>
      <c r="P134" s="71" t="s">
        <v>63</v>
      </c>
      <c r="Q134" s="312"/>
    </row>
    <row r="135" spans="1:17" ht="15.5" x14ac:dyDescent="0.35">
      <c r="A135" s="74" t="s">
        <v>80</v>
      </c>
      <c r="B135" s="75"/>
      <c r="C135" s="75"/>
      <c r="D135" s="75"/>
      <c r="E135" s="75"/>
      <c r="F135" s="75"/>
      <c r="G135" s="75"/>
      <c r="H135" s="75"/>
      <c r="I135" s="75"/>
      <c r="J135" s="75"/>
      <c r="K135" s="268">
        <v>1006.5013434615385</v>
      </c>
      <c r="L135" s="75"/>
      <c r="M135" s="75"/>
      <c r="N135" s="75"/>
      <c r="O135" s="75"/>
      <c r="P135" s="268" t="s">
        <v>11</v>
      </c>
      <c r="Q135" s="77"/>
    </row>
    <row r="136" spans="1:17" s="30" customFormat="1" ht="93" customHeight="1" x14ac:dyDescent="0.35">
      <c r="A136" s="107" t="s">
        <v>224</v>
      </c>
      <c r="B136" s="259" t="s">
        <v>124</v>
      </c>
      <c r="C136" s="260"/>
      <c r="D136" s="184">
        <v>0.4</v>
      </c>
      <c r="E136" s="20" t="s">
        <v>228</v>
      </c>
      <c r="F136" s="21">
        <v>7075.06</v>
      </c>
      <c r="G136" s="3" t="s">
        <v>232</v>
      </c>
      <c r="H136" s="3" t="s">
        <v>11</v>
      </c>
      <c r="I136" s="318" t="s">
        <v>10</v>
      </c>
      <c r="J136" s="27" t="s">
        <v>11</v>
      </c>
      <c r="K136" s="261"/>
      <c r="L136" s="28" t="str">
        <f>+H136</f>
        <v>NO CUMPLE</v>
      </c>
      <c r="M136" s="27" t="s">
        <v>11</v>
      </c>
      <c r="N136" s="27" t="s">
        <v>11</v>
      </c>
      <c r="O136" s="27" t="s">
        <v>11</v>
      </c>
      <c r="P136" s="261"/>
      <c r="Q136" s="29" t="s">
        <v>233</v>
      </c>
    </row>
    <row r="137" spans="1:17" s="30" customFormat="1" ht="102.75" customHeight="1" x14ac:dyDescent="0.35">
      <c r="A137" s="107" t="s">
        <v>225</v>
      </c>
      <c r="B137" s="259" t="s">
        <v>124</v>
      </c>
      <c r="C137" s="260"/>
      <c r="D137" s="184">
        <v>0.4</v>
      </c>
      <c r="E137" s="20" t="s">
        <v>229</v>
      </c>
      <c r="F137" s="21">
        <v>7075.06</v>
      </c>
      <c r="G137" s="3" t="s">
        <v>232</v>
      </c>
      <c r="H137" s="3" t="s">
        <v>11</v>
      </c>
      <c r="I137" s="319"/>
      <c r="J137" s="27" t="s">
        <v>11</v>
      </c>
      <c r="K137" s="261"/>
      <c r="L137" s="28" t="str">
        <f t="shared" ref="L137:L140" si="0">+H137</f>
        <v>NO CUMPLE</v>
      </c>
      <c r="M137" s="27" t="s">
        <v>11</v>
      </c>
      <c r="N137" s="27" t="s">
        <v>11</v>
      </c>
      <c r="O137" s="27" t="s">
        <v>11</v>
      </c>
      <c r="P137" s="261"/>
      <c r="Q137" s="29" t="s">
        <v>233</v>
      </c>
    </row>
    <row r="138" spans="1:17" s="30" customFormat="1" ht="108" customHeight="1" x14ac:dyDescent="0.35">
      <c r="A138" s="107" t="s">
        <v>226</v>
      </c>
      <c r="B138" s="259" t="s">
        <v>124</v>
      </c>
      <c r="C138" s="260"/>
      <c r="D138" s="184">
        <v>0.5</v>
      </c>
      <c r="E138" s="185" t="s">
        <v>230</v>
      </c>
      <c r="F138" s="21"/>
      <c r="G138" s="3" t="s">
        <v>232</v>
      </c>
      <c r="H138" s="3" t="s">
        <v>11</v>
      </c>
      <c r="I138" s="319"/>
      <c r="J138" s="27" t="s">
        <v>11</v>
      </c>
      <c r="K138" s="261"/>
      <c r="L138" s="28" t="str">
        <f t="shared" si="0"/>
        <v>NO CUMPLE</v>
      </c>
      <c r="M138" s="28" t="s">
        <v>11</v>
      </c>
      <c r="N138" s="107" t="s">
        <v>11</v>
      </c>
      <c r="O138" s="166" t="s">
        <v>11</v>
      </c>
      <c r="P138" s="261"/>
      <c r="Q138" s="29" t="s">
        <v>233</v>
      </c>
    </row>
    <row r="139" spans="1:17" s="30" customFormat="1" ht="82.5" customHeight="1" x14ac:dyDescent="0.35">
      <c r="A139" s="107" t="s">
        <v>234</v>
      </c>
      <c r="B139" s="259" t="s">
        <v>227</v>
      </c>
      <c r="C139" s="260"/>
      <c r="D139" s="184">
        <v>0.5</v>
      </c>
      <c r="E139" s="185" t="s">
        <v>231</v>
      </c>
      <c r="F139" s="21"/>
      <c r="G139" s="3" t="s">
        <v>232</v>
      </c>
      <c r="H139" s="3" t="s">
        <v>11</v>
      </c>
      <c r="I139" s="319"/>
      <c r="J139" s="27" t="s">
        <v>11</v>
      </c>
      <c r="K139" s="261"/>
      <c r="L139" s="28" t="str">
        <f t="shared" si="0"/>
        <v>NO CUMPLE</v>
      </c>
      <c r="M139" s="27" t="s">
        <v>11</v>
      </c>
      <c r="N139" s="27" t="s">
        <v>11</v>
      </c>
      <c r="O139" s="27" t="s">
        <v>11</v>
      </c>
      <c r="P139" s="261"/>
      <c r="Q139" s="29" t="s">
        <v>233</v>
      </c>
    </row>
    <row r="140" spans="1:17" s="30" customFormat="1" ht="56.25" customHeight="1" x14ac:dyDescent="0.35">
      <c r="A140" s="107" t="s">
        <v>236</v>
      </c>
      <c r="B140" s="259" t="s">
        <v>124</v>
      </c>
      <c r="C140" s="260"/>
      <c r="D140" s="184">
        <v>0.5</v>
      </c>
      <c r="E140" s="185" t="s">
        <v>235</v>
      </c>
      <c r="F140" s="21"/>
      <c r="G140" s="3" t="s">
        <v>127</v>
      </c>
      <c r="H140" s="3" t="s">
        <v>11</v>
      </c>
      <c r="I140" s="320"/>
      <c r="J140" s="27" t="s">
        <v>11</v>
      </c>
      <c r="K140" s="261"/>
      <c r="L140" s="28" t="str">
        <f t="shared" si="0"/>
        <v>NO CUMPLE</v>
      </c>
      <c r="M140" s="27" t="s">
        <v>11</v>
      </c>
      <c r="N140" s="27" t="s">
        <v>11</v>
      </c>
      <c r="O140" s="27" t="s">
        <v>11</v>
      </c>
      <c r="P140" s="261"/>
      <c r="Q140" s="29" t="s">
        <v>233</v>
      </c>
    </row>
    <row r="141" spans="1:17" s="30" customFormat="1" ht="56.25" customHeight="1" thickBot="1" x14ac:dyDescent="0.4">
      <c r="A141" s="296" t="s">
        <v>29</v>
      </c>
      <c r="B141" s="297"/>
      <c r="C141" s="297"/>
      <c r="D141" s="297"/>
      <c r="E141" s="297"/>
      <c r="F141" s="297"/>
      <c r="G141" s="298"/>
      <c r="H141" s="182">
        <f>SUM(H136:H140)</f>
        <v>0</v>
      </c>
      <c r="I141" s="302" t="s">
        <v>30</v>
      </c>
      <c r="J141" s="303"/>
      <c r="K141" s="303"/>
      <c r="L141" s="303"/>
      <c r="M141" s="303"/>
      <c r="N141" s="303"/>
      <c r="O141" s="303"/>
      <c r="P141" s="137"/>
      <c r="Q141" s="78" t="s">
        <v>11</v>
      </c>
    </row>
    <row r="142" spans="1:17" ht="56.25" customHeight="1" thickBot="1" x14ac:dyDescent="0.4">
      <c r="A142" s="4"/>
      <c r="B142" s="4"/>
      <c r="C142" s="110"/>
      <c r="D142" s="110"/>
      <c r="E142" s="110"/>
      <c r="F142" s="110"/>
      <c r="G142" s="110"/>
      <c r="H142" s="110"/>
      <c r="I142" s="110"/>
      <c r="J142" s="110"/>
      <c r="K142" s="110"/>
      <c r="L142" s="110"/>
      <c r="M142" s="110"/>
      <c r="N142" s="110"/>
      <c r="O142" s="110"/>
      <c r="P142" s="110"/>
      <c r="Q142" s="5"/>
    </row>
    <row r="143" spans="1:17" ht="56.25" customHeight="1" thickBot="1" x14ac:dyDescent="0.4">
      <c r="A143" s="299">
        <f>A128+1</f>
        <v>12</v>
      </c>
      <c r="B143" s="300"/>
      <c r="C143" s="300"/>
      <c r="D143" s="301"/>
      <c r="E143" s="281" t="str">
        <f>+'LISTA DE OFERENTES'!B15</f>
        <v>MLG</v>
      </c>
      <c r="F143" s="282"/>
      <c r="G143" s="282"/>
      <c r="H143" s="282"/>
      <c r="I143" s="282"/>
      <c r="J143" s="282"/>
      <c r="K143" s="282"/>
      <c r="L143" s="282"/>
      <c r="M143" s="282"/>
      <c r="N143" s="282"/>
      <c r="O143" s="282"/>
      <c r="P143" s="282"/>
      <c r="Q143" s="283"/>
    </row>
    <row r="144" spans="1:17" ht="56.25" customHeight="1" x14ac:dyDescent="0.35">
      <c r="A144" s="25" t="s">
        <v>12</v>
      </c>
      <c r="B144" s="73">
        <v>2</v>
      </c>
      <c r="C144" s="26" t="s">
        <v>13</v>
      </c>
      <c r="D144" s="57">
        <f>+$D$409</f>
        <v>2013.0026869230769</v>
      </c>
      <c r="E144" s="284"/>
      <c r="F144" s="285"/>
      <c r="G144" s="285"/>
      <c r="H144" s="285"/>
      <c r="I144" s="285"/>
      <c r="J144" s="285"/>
      <c r="K144" s="285"/>
      <c r="L144" s="285"/>
      <c r="M144" s="285"/>
      <c r="N144" s="285"/>
      <c r="O144" s="285"/>
      <c r="P144" s="285"/>
      <c r="Q144" s="286"/>
    </row>
    <row r="145" spans="1:17" ht="56.25" customHeight="1" x14ac:dyDescent="0.35">
      <c r="A145" s="269" t="s">
        <v>14</v>
      </c>
      <c r="B145" s="270"/>
      <c r="C145" s="59">
        <f>IF(B144&lt;3,0.75,IF(B144&lt;5,1.2,1.5))</f>
        <v>0.75</v>
      </c>
      <c r="D145" s="60">
        <f>+D144*C145</f>
        <v>1509.7520151923077</v>
      </c>
      <c r="E145" s="284"/>
      <c r="F145" s="285"/>
      <c r="G145" s="285"/>
      <c r="H145" s="285"/>
      <c r="I145" s="285"/>
      <c r="J145" s="285"/>
      <c r="K145" s="285"/>
      <c r="L145" s="285"/>
      <c r="M145" s="285"/>
      <c r="N145" s="285"/>
      <c r="O145" s="285"/>
      <c r="P145" s="285"/>
      <c r="Q145" s="286"/>
    </row>
    <row r="146" spans="1:17" ht="15.5" x14ac:dyDescent="0.35">
      <c r="A146" s="271"/>
      <c r="B146" s="270"/>
      <c r="C146" s="272"/>
      <c r="D146" s="273"/>
      <c r="E146" s="284"/>
      <c r="F146" s="285"/>
      <c r="G146" s="285"/>
      <c r="H146" s="285"/>
      <c r="I146" s="285"/>
      <c r="J146" s="285"/>
      <c r="K146" s="285"/>
      <c r="L146" s="285"/>
      <c r="M146" s="285"/>
      <c r="N146" s="285"/>
      <c r="O146" s="285"/>
      <c r="P146" s="285"/>
      <c r="Q146" s="286"/>
    </row>
    <row r="147" spans="1:17" ht="56.25" customHeight="1" thickBot="1" x14ac:dyDescent="0.4">
      <c r="A147" s="274" t="s">
        <v>15</v>
      </c>
      <c r="B147" s="275"/>
      <c r="C147" s="276" t="str">
        <f>+IF(H154&gt;D145,"CUMPLE","NO CUMPLE")</f>
        <v>NO CUMPLE</v>
      </c>
      <c r="D147" s="277"/>
      <c r="E147" s="287"/>
      <c r="F147" s="288"/>
      <c r="G147" s="288"/>
      <c r="H147" s="288"/>
      <c r="I147" s="288"/>
      <c r="J147" s="288"/>
      <c r="K147" s="288"/>
      <c r="L147" s="288"/>
      <c r="M147" s="285"/>
      <c r="N147" s="285"/>
      <c r="O147" s="285"/>
      <c r="P147" s="285"/>
      <c r="Q147" s="289"/>
    </row>
    <row r="148" spans="1:17" ht="56.25" customHeight="1" x14ac:dyDescent="0.35">
      <c r="A148" s="254" t="s">
        <v>16</v>
      </c>
      <c r="B148" s="255"/>
      <c r="C148" s="255"/>
      <c r="D148" s="255"/>
      <c r="E148" s="255"/>
      <c r="F148" s="255"/>
      <c r="G148" s="255"/>
      <c r="H148" s="256"/>
      <c r="I148" s="69" t="s">
        <v>17</v>
      </c>
      <c r="J148" s="87" t="s">
        <v>116</v>
      </c>
      <c r="K148" s="278" t="s">
        <v>114</v>
      </c>
      <c r="L148" s="256"/>
      <c r="M148" s="290" t="s">
        <v>18</v>
      </c>
      <c r="N148" s="291"/>
      <c r="O148" s="310" t="s">
        <v>19</v>
      </c>
      <c r="P148" s="310"/>
      <c r="Q148" s="311" t="s">
        <v>20</v>
      </c>
    </row>
    <row r="149" spans="1:17" ht="56.25" customHeight="1" x14ac:dyDescent="0.35">
      <c r="A149" s="70" t="s">
        <v>21</v>
      </c>
      <c r="B149" s="279" t="s">
        <v>22</v>
      </c>
      <c r="C149" s="280"/>
      <c r="D149" s="71" t="s">
        <v>126</v>
      </c>
      <c r="E149" s="71" t="s">
        <v>129</v>
      </c>
      <c r="F149" s="71" t="s">
        <v>23</v>
      </c>
      <c r="G149" s="106" t="s">
        <v>203</v>
      </c>
      <c r="H149" s="106" t="s">
        <v>25</v>
      </c>
      <c r="I149" s="72" t="s">
        <v>128</v>
      </c>
      <c r="J149" s="72" t="s">
        <v>26</v>
      </c>
      <c r="K149" s="72" t="s">
        <v>27</v>
      </c>
      <c r="L149" s="72" t="s">
        <v>28</v>
      </c>
      <c r="M149" s="71" t="s">
        <v>61</v>
      </c>
      <c r="N149" s="71" t="s">
        <v>60</v>
      </c>
      <c r="O149" s="72" t="s">
        <v>134</v>
      </c>
      <c r="P149" s="71" t="s">
        <v>63</v>
      </c>
      <c r="Q149" s="312"/>
    </row>
    <row r="150" spans="1:17" ht="15.5" x14ac:dyDescent="0.35">
      <c r="A150" s="74">
        <f>VLOOKUP(A143,'LISTA DE OFERENTES'!$A$4:$G$34,5,FALSE)</f>
        <v>0</v>
      </c>
      <c r="B150" s="75"/>
      <c r="C150" s="75"/>
      <c r="D150" s="75"/>
      <c r="E150" s="75"/>
      <c r="F150" s="75"/>
      <c r="G150" s="75"/>
      <c r="H150" s="75"/>
      <c r="I150" s="75"/>
      <c r="J150" s="75"/>
      <c r="K150" s="268">
        <v>1006.50134346154</v>
      </c>
      <c r="L150" s="75"/>
      <c r="M150" s="75"/>
      <c r="N150" s="75"/>
      <c r="O150" s="75"/>
      <c r="P150" s="268" t="s">
        <v>11</v>
      </c>
      <c r="Q150" s="77"/>
    </row>
    <row r="151" spans="1:17" s="30" customFormat="1" ht="46.5" customHeight="1" x14ac:dyDescent="0.35">
      <c r="A151" s="107" t="s">
        <v>237</v>
      </c>
      <c r="B151" s="259" t="s">
        <v>240</v>
      </c>
      <c r="C151" s="260"/>
      <c r="D151" s="152">
        <v>1</v>
      </c>
      <c r="E151" s="58" t="s">
        <v>241</v>
      </c>
      <c r="F151" s="21">
        <v>1805.18</v>
      </c>
      <c r="G151" s="3" t="s">
        <v>212</v>
      </c>
      <c r="H151" s="3" t="s">
        <v>11</v>
      </c>
      <c r="I151" s="318" t="s">
        <v>10</v>
      </c>
      <c r="J151" s="27" t="s">
        <v>11</v>
      </c>
      <c r="K151" s="261"/>
      <c r="L151" s="27" t="s">
        <v>11</v>
      </c>
      <c r="M151" s="27" t="s">
        <v>11</v>
      </c>
      <c r="N151" s="27" t="s">
        <v>11</v>
      </c>
      <c r="O151" s="27" t="s">
        <v>11</v>
      </c>
      <c r="P151" s="261"/>
      <c r="Q151" s="29" t="s">
        <v>233</v>
      </c>
    </row>
    <row r="152" spans="1:17" s="30" customFormat="1" ht="56.25" customHeight="1" x14ac:dyDescent="0.35">
      <c r="A152" s="107" t="s">
        <v>238</v>
      </c>
      <c r="B152" s="259" t="s">
        <v>239</v>
      </c>
      <c r="C152" s="260"/>
      <c r="D152" s="186">
        <v>0.8</v>
      </c>
      <c r="E152" s="58">
        <v>2006</v>
      </c>
      <c r="F152" s="21">
        <v>1210.2</v>
      </c>
      <c r="G152" s="3" t="s">
        <v>204</v>
      </c>
      <c r="H152" s="3" t="s">
        <v>11</v>
      </c>
      <c r="I152" s="320"/>
      <c r="J152" s="27" t="s">
        <v>11</v>
      </c>
      <c r="K152" s="261"/>
      <c r="L152" s="28" t="s">
        <v>11</v>
      </c>
      <c r="M152" s="28" t="s">
        <v>11</v>
      </c>
      <c r="N152" s="107" t="s">
        <v>11</v>
      </c>
      <c r="O152" s="166" t="s">
        <v>11</v>
      </c>
      <c r="P152" s="261"/>
      <c r="Q152" s="29" t="s">
        <v>233</v>
      </c>
    </row>
    <row r="153" spans="1:17" s="30" customFormat="1" ht="56.25" customHeight="1" thickBot="1" x14ac:dyDescent="0.4">
      <c r="A153" s="296" t="s">
        <v>29</v>
      </c>
      <c r="B153" s="297"/>
      <c r="C153" s="297"/>
      <c r="D153" s="297"/>
      <c r="E153" s="297"/>
      <c r="F153" s="297"/>
      <c r="G153" s="298"/>
      <c r="H153" s="179"/>
      <c r="I153" s="302" t="s">
        <v>30</v>
      </c>
      <c r="J153" s="303"/>
      <c r="K153" s="303"/>
      <c r="L153" s="303"/>
      <c r="M153" s="303"/>
      <c r="N153" s="303"/>
      <c r="O153" s="303"/>
      <c r="P153" s="137"/>
      <c r="Q153" s="78" t="s">
        <v>11</v>
      </c>
    </row>
    <row r="154" spans="1:17" ht="56.25" customHeight="1" thickBot="1" x14ac:dyDescent="0.4">
      <c r="A154" s="4"/>
      <c r="B154" s="4"/>
      <c r="C154" s="4"/>
      <c r="D154" s="4"/>
      <c r="E154" s="4"/>
      <c r="F154" s="4"/>
      <c r="G154" s="4"/>
      <c r="H154" s="4"/>
      <c r="I154" s="4"/>
      <c r="J154" s="4"/>
      <c r="K154" s="4"/>
      <c r="L154" s="4"/>
      <c r="M154" s="4"/>
      <c r="N154" s="5"/>
      <c r="O154" s="5"/>
      <c r="P154" s="5"/>
      <c r="Q154" s="5"/>
    </row>
    <row r="155" spans="1:17" ht="56.25" customHeight="1" thickBot="1" x14ac:dyDescent="0.4">
      <c r="A155" s="299">
        <f>A143+1</f>
        <v>13</v>
      </c>
      <c r="B155" s="300"/>
      <c r="C155" s="300"/>
      <c r="D155" s="301"/>
      <c r="E155" s="281" t="str">
        <f>+'LISTA DE OFERENTES'!B16</f>
        <v>CONSORCIO PARQUES VERDES</v>
      </c>
      <c r="F155" s="282"/>
      <c r="G155" s="282"/>
      <c r="H155" s="282"/>
      <c r="I155" s="282"/>
      <c r="J155" s="282"/>
      <c r="K155" s="282"/>
      <c r="L155" s="282"/>
      <c r="M155" s="282"/>
      <c r="N155" s="282"/>
      <c r="O155" s="282"/>
      <c r="P155" s="282"/>
      <c r="Q155" s="283"/>
    </row>
    <row r="156" spans="1:17" ht="56.25" customHeight="1" x14ac:dyDescent="0.35">
      <c r="A156" s="25" t="s">
        <v>12</v>
      </c>
      <c r="B156" s="73">
        <v>1</v>
      </c>
      <c r="C156" s="26" t="s">
        <v>13</v>
      </c>
      <c r="D156" s="57">
        <f>+$D$409</f>
        <v>2013.0026869230769</v>
      </c>
      <c r="E156" s="284"/>
      <c r="F156" s="285"/>
      <c r="G156" s="285"/>
      <c r="H156" s="285"/>
      <c r="I156" s="285"/>
      <c r="J156" s="285"/>
      <c r="K156" s="285"/>
      <c r="L156" s="285"/>
      <c r="M156" s="285"/>
      <c r="N156" s="285"/>
      <c r="O156" s="285"/>
      <c r="P156" s="285"/>
      <c r="Q156" s="286"/>
    </row>
    <row r="157" spans="1:17" ht="56.25" customHeight="1" x14ac:dyDescent="0.35">
      <c r="A157" s="269" t="s">
        <v>14</v>
      </c>
      <c r="B157" s="270"/>
      <c r="C157" s="59">
        <f>IF(B156&lt;3,0.75,IF(B156&lt;5,1.2,1.5))</f>
        <v>0.75</v>
      </c>
      <c r="D157" s="60">
        <f>+D156*C157</f>
        <v>1509.7520151923077</v>
      </c>
      <c r="E157" s="284"/>
      <c r="F157" s="285"/>
      <c r="G157" s="285"/>
      <c r="H157" s="285"/>
      <c r="I157" s="285"/>
      <c r="J157" s="285"/>
      <c r="K157" s="285"/>
      <c r="L157" s="285"/>
      <c r="M157" s="285"/>
      <c r="N157" s="285"/>
      <c r="O157" s="285"/>
      <c r="P157" s="285"/>
      <c r="Q157" s="286"/>
    </row>
    <row r="158" spans="1:17" ht="15.5" x14ac:dyDescent="0.35">
      <c r="A158" s="271"/>
      <c r="B158" s="270"/>
      <c r="C158" s="272"/>
      <c r="D158" s="273"/>
      <c r="E158" s="284"/>
      <c r="F158" s="285"/>
      <c r="G158" s="285"/>
      <c r="H158" s="285"/>
      <c r="I158" s="285"/>
      <c r="J158" s="285"/>
      <c r="K158" s="285"/>
      <c r="L158" s="285"/>
      <c r="M158" s="285"/>
      <c r="N158" s="285"/>
      <c r="O158" s="285"/>
      <c r="P158" s="285"/>
      <c r="Q158" s="286"/>
    </row>
    <row r="159" spans="1:17" ht="56.25" customHeight="1" thickBot="1" x14ac:dyDescent="0.4">
      <c r="A159" s="274" t="s">
        <v>15</v>
      </c>
      <c r="B159" s="275"/>
      <c r="C159" s="276" t="str">
        <f>+IF(H164&gt;D157,"CUMPLE","NO CUMPLE")</f>
        <v>CUMPLE</v>
      </c>
      <c r="D159" s="277"/>
      <c r="E159" s="287"/>
      <c r="F159" s="288"/>
      <c r="G159" s="288"/>
      <c r="H159" s="288"/>
      <c r="I159" s="288"/>
      <c r="J159" s="288"/>
      <c r="K159" s="288"/>
      <c r="L159" s="288"/>
      <c r="M159" s="285"/>
      <c r="N159" s="285"/>
      <c r="O159" s="285"/>
      <c r="P159" s="285"/>
      <c r="Q159" s="289"/>
    </row>
    <row r="160" spans="1:17" ht="56.25" customHeight="1" x14ac:dyDescent="0.35">
      <c r="A160" s="254" t="s">
        <v>16</v>
      </c>
      <c r="B160" s="255"/>
      <c r="C160" s="255"/>
      <c r="D160" s="255"/>
      <c r="E160" s="255"/>
      <c r="F160" s="255"/>
      <c r="G160" s="255"/>
      <c r="H160" s="256"/>
      <c r="I160" s="69" t="s">
        <v>17</v>
      </c>
      <c r="J160" s="87" t="s">
        <v>116</v>
      </c>
      <c r="K160" s="278" t="s">
        <v>114</v>
      </c>
      <c r="L160" s="256"/>
      <c r="M160" s="290" t="s">
        <v>18</v>
      </c>
      <c r="N160" s="291"/>
      <c r="O160" s="310" t="s">
        <v>19</v>
      </c>
      <c r="P160" s="310"/>
      <c r="Q160" s="311" t="s">
        <v>20</v>
      </c>
    </row>
    <row r="161" spans="1:17" ht="56.25" customHeight="1" x14ac:dyDescent="0.35">
      <c r="A161" s="70" t="s">
        <v>21</v>
      </c>
      <c r="B161" s="279" t="s">
        <v>22</v>
      </c>
      <c r="C161" s="280"/>
      <c r="D161" s="71" t="s">
        <v>126</v>
      </c>
      <c r="E161" s="71" t="s">
        <v>129</v>
      </c>
      <c r="F161" s="71" t="s">
        <v>23</v>
      </c>
      <c r="G161" s="106" t="s">
        <v>203</v>
      </c>
      <c r="H161" s="106" t="s">
        <v>25</v>
      </c>
      <c r="I161" s="72" t="s">
        <v>128</v>
      </c>
      <c r="J161" s="72" t="s">
        <v>26</v>
      </c>
      <c r="K161" s="72" t="s">
        <v>27</v>
      </c>
      <c r="L161" s="72" t="s">
        <v>28</v>
      </c>
      <c r="M161" s="71" t="s">
        <v>61</v>
      </c>
      <c r="N161" s="71" t="s">
        <v>60</v>
      </c>
      <c r="O161" s="72" t="s">
        <v>134</v>
      </c>
      <c r="P161" s="71" t="s">
        <v>63</v>
      </c>
      <c r="Q161" s="312"/>
    </row>
    <row r="162" spans="1:17" ht="15.5" x14ac:dyDescent="0.35">
      <c r="A162" s="74" t="s">
        <v>244</v>
      </c>
      <c r="B162" s="75"/>
      <c r="C162" s="75"/>
      <c r="D162" s="75"/>
      <c r="E162" s="75"/>
      <c r="F162" s="75"/>
      <c r="G162" s="75"/>
      <c r="H162" s="75"/>
      <c r="I162" s="75"/>
      <c r="J162" s="75"/>
      <c r="K162" s="268">
        <v>1006.50134346154</v>
      </c>
      <c r="L162" s="75"/>
      <c r="M162" s="75"/>
      <c r="N162" s="75"/>
      <c r="O162" s="75"/>
      <c r="P162" s="268" t="s">
        <v>10</v>
      </c>
      <c r="Q162" s="77"/>
    </row>
    <row r="163" spans="1:17" s="30" customFormat="1" ht="56.25" customHeight="1" x14ac:dyDescent="0.35">
      <c r="A163" s="107" t="s">
        <v>246</v>
      </c>
      <c r="B163" s="259" t="s">
        <v>248</v>
      </c>
      <c r="C163" s="260"/>
      <c r="D163" s="152">
        <v>0.55000000000000004</v>
      </c>
      <c r="E163" s="58" t="s">
        <v>247</v>
      </c>
      <c r="F163" s="21">
        <v>5661.4</v>
      </c>
      <c r="G163" s="3" t="s">
        <v>127</v>
      </c>
      <c r="H163" s="181">
        <f>+F163*D163</f>
        <v>3113.77</v>
      </c>
      <c r="I163" s="84" t="s">
        <v>10</v>
      </c>
      <c r="J163" s="27" t="s">
        <v>10</v>
      </c>
      <c r="K163" s="261"/>
      <c r="L163" s="28">
        <f>+H163</f>
        <v>3113.77</v>
      </c>
      <c r="M163" s="28" t="s">
        <v>10</v>
      </c>
      <c r="N163" s="107" t="s">
        <v>10</v>
      </c>
      <c r="O163" s="166">
        <v>33141</v>
      </c>
      <c r="P163" s="261"/>
      <c r="Q163" s="29"/>
    </row>
    <row r="164" spans="1:17" s="30" customFormat="1" ht="56.25" customHeight="1" thickBot="1" x14ac:dyDescent="0.4">
      <c r="A164" s="296" t="s">
        <v>29</v>
      </c>
      <c r="B164" s="297"/>
      <c r="C164" s="297"/>
      <c r="D164" s="297"/>
      <c r="E164" s="297"/>
      <c r="F164" s="297"/>
      <c r="G164" s="298"/>
      <c r="H164" s="182">
        <f>+H163</f>
        <v>3113.77</v>
      </c>
      <c r="I164" s="302" t="s">
        <v>30</v>
      </c>
      <c r="J164" s="303"/>
      <c r="K164" s="303"/>
      <c r="L164" s="303"/>
      <c r="M164" s="303"/>
      <c r="N164" s="303"/>
      <c r="O164" s="303"/>
      <c r="P164" s="137"/>
      <c r="Q164" s="78" t="s">
        <v>10</v>
      </c>
    </row>
    <row r="165" spans="1:17" ht="56.25" customHeight="1" thickBot="1" x14ac:dyDescent="0.4">
      <c r="A165" s="4"/>
      <c r="B165" s="4"/>
      <c r="C165" s="110"/>
      <c r="D165" s="110"/>
      <c r="E165" s="110"/>
      <c r="F165" s="110"/>
      <c r="G165" s="110"/>
      <c r="H165" s="110"/>
      <c r="I165" s="110"/>
      <c r="J165" s="110"/>
      <c r="K165" s="110"/>
      <c r="L165" s="110"/>
      <c r="M165" s="110"/>
      <c r="N165" s="110"/>
      <c r="O165" s="110"/>
      <c r="P165" s="110"/>
      <c r="Q165" s="5"/>
    </row>
    <row r="166" spans="1:17" ht="56.25" customHeight="1" thickBot="1" x14ac:dyDescent="0.4">
      <c r="A166" s="299">
        <f>A155+1</f>
        <v>14</v>
      </c>
      <c r="B166" s="300"/>
      <c r="C166" s="300"/>
      <c r="D166" s="301"/>
      <c r="E166" s="281" t="str">
        <f>+'LISTA DE OFERENTES'!B17</f>
        <v>CONSORCIO PARQUES RUU-5G</v>
      </c>
      <c r="F166" s="282"/>
      <c r="G166" s="282"/>
      <c r="H166" s="282"/>
      <c r="I166" s="282"/>
      <c r="J166" s="282"/>
      <c r="K166" s="282"/>
      <c r="L166" s="282"/>
      <c r="M166" s="282"/>
      <c r="N166" s="282"/>
      <c r="O166" s="282"/>
      <c r="P166" s="282"/>
      <c r="Q166" s="283"/>
    </row>
    <row r="167" spans="1:17" ht="56.25" customHeight="1" x14ac:dyDescent="0.35">
      <c r="A167" s="25" t="s">
        <v>12</v>
      </c>
      <c r="B167" s="73">
        <v>2</v>
      </c>
      <c r="C167" s="26" t="s">
        <v>13</v>
      </c>
      <c r="D167" s="57">
        <f>+$D$409</f>
        <v>2013.0026869230769</v>
      </c>
      <c r="E167" s="284"/>
      <c r="F167" s="285"/>
      <c r="G167" s="285"/>
      <c r="H167" s="285"/>
      <c r="I167" s="285"/>
      <c r="J167" s="285"/>
      <c r="K167" s="285"/>
      <c r="L167" s="285"/>
      <c r="M167" s="285"/>
      <c r="N167" s="285"/>
      <c r="O167" s="285"/>
      <c r="P167" s="285"/>
      <c r="Q167" s="286"/>
    </row>
    <row r="168" spans="1:17" ht="56.25" customHeight="1" x14ac:dyDescent="0.35">
      <c r="A168" s="269" t="s">
        <v>14</v>
      </c>
      <c r="B168" s="270"/>
      <c r="C168" s="59">
        <f>IF(B167&lt;3,0.75,IF(B167&lt;5,1.2,1.5))</f>
        <v>0.75</v>
      </c>
      <c r="D168" s="60">
        <f>+D167*C168</f>
        <v>1509.7520151923077</v>
      </c>
      <c r="E168" s="284"/>
      <c r="F168" s="285"/>
      <c r="G168" s="285"/>
      <c r="H168" s="285"/>
      <c r="I168" s="285"/>
      <c r="J168" s="285"/>
      <c r="K168" s="285"/>
      <c r="L168" s="285"/>
      <c r="M168" s="285"/>
      <c r="N168" s="285"/>
      <c r="O168" s="285"/>
      <c r="P168" s="285"/>
      <c r="Q168" s="286"/>
    </row>
    <row r="169" spans="1:17" ht="15.5" x14ac:dyDescent="0.35">
      <c r="A169" s="271"/>
      <c r="B169" s="270"/>
      <c r="C169" s="272"/>
      <c r="D169" s="273"/>
      <c r="E169" s="284"/>
      <c r="F169" s="285"/>
      <c r="G169" s="285"/>
      <c r="H169" s="285"/>
      <c r="I169" s="285"/>
      <c r="J169" s="285"/>
      <c r="K169" s="285"/>
      <c r="L169" s="285"/>
      <c r="M169" s="285"/>
      <c r="N169" s="285"/>
      <c r="O169" s="285"/>
      <c r="P169" s="285"/>
      <c r="Q169" s="286"/>
    </row>
    <row r="170" spans="1:17" ht="56.25" customHeight="1" thickBot="1" x14ac:dyDescent="0.4">
      <c r="A170" s="274" t="s">
        <v>15</v>
      </c>
      <c r="B170" s="275"/>
      <c r="C170" s="276" t="str">
        <f>+IF(H176&gt;D168,"CUMPLE","NO CUMPLE")</f>
        <v>CUMPLE</v>
      </c>
      <c r="D170" s="277"/>
      <c r="E170" s="287"/>
      <c r="F170" s="288"/>
      <c r="G170" s="288"/>
      <c r="H170" s="288"/>
      <c r="I170" s="288"/>
      <c r="J170" s="288"/>
      <c r="K170" s="288"/>
      <c r="L170" s="288"/>
      <c r="M170" s="285"/>
      <c r="N170" s="285"/>
      <c r="O170" s="285"/>
      <c r="P170" s="285"/>
      <c r="Q170" s="289"/>
    </row>
    <row r="171" spans="1:17" ht="56.25" customHeight="1" x14ac:dyDescent="0.35">
      <c r="A171" s="254" t="s">
        <v>16</v>
      </c>
      <c r="B171" s="255"/>
      <c r="C171" s="255"/>
      <c r="D171" s="255"/>
      <c r="E171" s="255"/>
      <c r="F171" s="255"/>
      <c r="G171" s="255"/>
      <c r="H171" s="256"/>
      <c r="I171" s="69" t="s">
        <v>17</v>
      </c>
      <c r="J171" s="87" t="s">
        <v>116</v>
      </c>
      <c r="K171" s="278" t="s">
        <v>114</v>
      </c>
      <c r="L171" s="256"/>
      <c r="M171" s="290" t="s">
        <v>18</v>
      </c>
      <c r="N171" s="291"/>
      <c r="O171" s="310" t="s">
        <v>19</v>
      </c>
      <c r="P171" s="310"/>
      <c r="Q171" s="311" t="s">
        <v>20</v>
      </c>
    </row>
    <row r="172" spans="1:17" ht="56.25" customHeight="1" x14ac:dyDescent="0.35">
      <c r="A172" s="70" t="s">
        <v>21</v>
      </c>
      <c r="B172" s="279" t="s">
        <v>22</v>
      </c>
      <c r="C172" s="280"/>
      <c r="D172" s="71" t="s">
        <v>126</v>
      </c>
      <c r="E172" s="71" t="s">
        <v>129</v>
      </c>
      <c r="F172" s="71" t="s">
        <v>23</v>
      </c>
      <c r="G172" s="106" t="s">
        <v>203</v>
      </c>
      <c r="H172" s="106" t="s">
        <v>25</v>
      </c>
      <c r="I172" s="72" t="s">
        <v>128</v>
      </c>
      <c r="J172" s="72" t="s">
        <v>26</v>
      </c>
      <c r="K172" s="72" t="s">
        <v>27</v>
      </c>
      <c r="L172" s="72" t="s">
        <v>28</v>
      </c>
      <c r="M172" s="71" t="s">
        <v>61</v>
      </c>
      <c r="N172" s="71" t="s">
        <v>60</v>
      </c>
      <c r="O172" s="72" t="s">
        <v>134</v>
      </c>
      <c r="P172" s="71" t="s">
        <v>63</v>
      </c>
      <c r="Q172" s="312"/>
    </row>
    <row r="173" spans="1:17" ht="15.5" x14ac:dyDescent="0.35">
      <c r="A173" s="74" t="s">
        <v>249</v>
      </c>
      <c r="B173" s="75"/>
      <c r="C173" s="75"/>
      <c r="D173" s="75"/>
      <c r="E173" s="75"/>
      <c r="F173" s="75"/>
      <c r="G173" s="75"/>
      <c r="H173" s="75"/>
      <c r="I173" s="75"/>
      <c r="J173" s="75"/>
      <c r="K173" s="268">
        <v>1006.50134346154</v>
      </c>
      <c r="L173" s="75"/>
      <c r="M173" s="75"/>
      <c r="N173" s="75"/>
      <c r="O173" s="75"/>
      <c r="P173" s="268" t="s">
        <v>192</v>
      </c>
      <c r="Q173" s="77"/>
    </row>
    <row r="174" spans="1:17" s="30" customFormat="1" ht="56.25" customHeight="1" x14ac:dyDescent="0.35">
      <c r="A174" s="107" t="s">
        <v>252</v>
      </c>
      <c r="B174" s="259" t="s">
        <v>124</v>
      </c>
      <c r="C174" s="260"/>
      <c r="D174" s="152">
        <v>0.35</v>
      </c>
      <c r="E174" s="58" t="s">
        <v>255</v>
      </c>
      <c r="F174" s="21">
        <v>14933.83</v>
      </c>
      <c r="G174" s="3" t="s">
        <v>204</v>
      </c>
      <c r="H174" s="181">
        <f>+F174*D174</f>
        <v>5226.8404999999993</v>
      </c>
      <c r="I174" s="84" t="s">
        <v>10</v>
      </c>
      <c r="J174" s="27" t="s">
        <v>10</v>
      </c>
      <c r="K174" s="261"/>
      <c r="L174" s="28">
        <f>+H174</f>
        <v>5226.8404999999993</v>
      </c>
      <c r="M174" s="28" t="s">
        <v>10</v>
      </c>
      <c r="N174" s="107" t="s">
        <v>10</v>
      </c>
      <c r="O174" s="166">
        <v>43949</v>
      </c>
      <c r="P174" s="261"/>
      <c r="Q174" s="29"/>
    </row>
    <row r="175" spans="1:17" ht="15.5" x14ac:dyDescent="0.35">
      <c r="A175" s="74" t="s">
        <v>250</v>
      </c>
      <c r="B175" s="75"/>
      <c r="C175" s="75"/>
      <c r="D175" s="75"/>
      <c r="E175" s="75"/>
      <c r="F175" s="75"/>
      <c r="G175" s="75"/>
      <c r="H175" s="75"/>
      <c r="I175" s="75"/>
      <c r="J175" s="75"/>
      <c r="K175" s="261"/>
      <c r="L175" s="75"/>
      <c r="M175" s="75"/>
      <c r="N175" s="75"/>
      <c r="O175" s="75"/>
      <c r="P175" s="261"/>
      <c r="Q175" s="77"/>
    </row>
    <row r="176" spans="1:17" s="30" customFormat="1" ht="56.25" customHeight="1" x14ac:dyDescent="0.35">
      <c r="A176" s="107" t="s">
        <v>253</v>
      </c>
      <c r="B176" s="259" t="s">
        <v>254</v>
      </c>
      <c r="C176" s="260"/>
      <c r="D176" s="152">
        <v>0.85</v>
      </c>
      <c r="E176" s="58" t="s">
        <v>256</v>
      </c>
      <c r="F176" s="21">
        <v>3322.33</v>
      </c>
      <c r="G176" s="3" t="s">
        <v>204</v>
      </c>
      <c r="H176" s="181">
        <f>+F176*D176</f>
        <v>2823.9804999999997</v>
      </c>
      <c r="I176" s="84" t="s">
        <v>10</v>
      </c>
      <c r="J176" s="27" t="s">
        <v>10</v>
      </c>
      <c r="K176" s="261"/>
      <c r="L176" s="28">
        <f>+H176</f>
        <v>2823.9804999999997</v>
      </c>
      <c r="M176" s="28" t="s">
        <v>10</v>
      </c>
      <c r="N176" s="107" t="s">
        <v>10</v>
      </c>
      <c r="O176" s="166"/>
      <c r="P176" s="261"/>
      <c r="Q176" s="29"/>
    </row>
    <row r="177" spans="1:17" s="30" customFormat="1" ht="56.25" customHeight="1" thickBot="1" x14ac:dyDescent="0.4">
      <c r="A177" s="296" t="s">
        <v>29</v>
      </c>
      <c r="B177" s="297"/>
      <c r="C177" s="297"/>
      <c r="D177" s="297"/>
      <c r="E177" s="297"/>
      <c r="F177" s="297"/>
      <c r="G177" s="298"/>
      <c r="H177" s="182">
        <f>SUM(H174:H176)</f>
        <v>8050.820999999999</v>
      </c>
      <c r="I177" s="302" t="s">
        <v>30</v>
      </c>
      <c r="J177" s="303"/>
      <c r="K177" s="303"/>
      <c r="L177" s="303"/>
      <c r="M177" s="303"/>
      <c r="N177" s="303"/>
      <c r="O177" s="303"/>
      <c r="P177" s="137"/>
      <c r="Q177" s="78" t="s">
        <v>10</v>
      </c>
    </row>
    <row r="178" spans="1:17" ht="56.25" customHeight="1" thickBot="1" x14ac:dyDescent="0.4">
      <c r="A178" s="4"/>
      <c r="B178" s="4"/>
      <c r="C178" s="110"/>
      <c r="D178" s="110"/>
      <c r="E178" s="110"/>
      <c r="F178" s="110"/>
      <c r="G178" s="110"/>
      <c r="H178" s="110"/>
      <c r="I178" s="110"/>
      <c r="J178" s="110"/>
      <c r="K178" s="110"/>
      <c r="L178" s="110"/>
      <c r="M178" s="110"/>
      <c r="N178" s="110"/>
      <c r="O178" s="110"/>
      <c r="P178" s="110"/>
      <c r="Q178" s="5"/>
    </row>
    <row r="179" spans="1:17" ht="56.25" customHeight="1" thickBot="1" x14ac:dyDescent="0.4">
      <c r="A179" s="299">
        <f>A166+1</f>
        <v>15</v>
      </c>
      <c r="B179" s="300"/>
      <c r="C179" s="300"/>
      <c r="D179" s="301"/>
      <c r="E179" s="281" t="str">
        <f>+'LISTA DE OFERENTES'!B18</f>
        <v xml:space="preserve">CONSORCIO NUEVA PARK </v>
      </c>
      <c r="F179" s="282"/>
      <c r="G179" s="282"/>
      <c r="H179" s="282"/>
      <c r="I179" s="282"/>
      <c r="J179" s="282"/>
      <c r="K179" s="282"/>
      <c r="L179" s="282"/>
      <c r="M179" s="282"/>
      <c r="N179" s="282"/>
      <c r="O179" s="282"/>
      <c r="P179" s="282"/>
      <c r="Q179" s="283"/>
    </row>
    <row r="180" spans="1:17" ht="56.25" customHeight="1" x14ac:dyDescent="0.35">
      <c r="A180" s="25" t="s">
        <v>12</v>
      </c>
      <c r="B180" s="73">
        <v>1</v>
      </c>
      <c r="C180" s="26" t="s">
        <v>13</v>
      </c>
      <c r="D180" s="57">
        <f>+$D$409</f>
        <v>2013.0026869230769</v>
      </c>
      <c r="E180" s="284"/>
      <c r="F180" s="285"/>
      <c r="G180" s="285"/>
      <c r="H180" s="285"/>
      <c r="I180" s="285"/>
      <c r="J180" s="285"/>
      <c r="K180" s="285"/>
      <c r="L180" s="285"/>
      <c r="M180" s="285"/>
      <c r="N180" s="285"/>
      <c r="O180" s="285"/>
      <c r="P180" s="285"/>
      <c r="Q180" s="286"/>
    </row>
    <row r="181" spans="1:17" ht="56.25" customHeight="1" x14ac:dyDescent="0.35">
      <c r="A181" s="269" t="s">
        <v>14</v>
      </c>
      <c r="B181" s="270"/>
      <c r="C181" s="59">
        <f>IF(B180&lt;3,0.75,IF(B180&lt;5,1.2,1.5))</f>
        <v>0.75</v>
      </c>
      <c r="D181" s="60">
        <f>+D180*C181</f>
        <v>1509.7520151923077</v>
      </c>
      <c r="E181" s="284"/>
      <c r="F181" s="285"/>
      <c r="G181" s="285"/>
      <c r="H181" s="285"/>
      <c r="I181" s="285"/>
      <c r="J181" s="285"/>
      <c r="K181" s="285"/>
      <c r="L181" s="285"/>
      <c r="M181" s="285"/>
      <c r="N181" s="285"/>
      <c r="O181" s="285"/>
      <c r="P181" s="285"/>
      <c r="Q181" s="286"/>
    </row>
    <row r="182" spans="1:17" ht="15.5" x14ac:dyDescent="0.35">
      <c r="A182" s="271"/>
      <c r="B182" s="270"/>
      <c r="C182" s="272"/>
      <c r="D182" s="273"/>
      <c r="E182" s="284"/>
      <c r="F182" s="285"/>
      <c r="G182" s="285"/>
      <c r="H182" s="285"/>
      <c r="I182" s="285"/>
      <c r="J182" s="285"/>
      <c r="K182" s="285"/>
      <c r="L182" s="285"/>
      <c r="M182" s="285"/>
      <c r="N182" s="285"/>
      <c r="O182" s="285"/>
      <c r="P182" s="285"/>
      <c r="Q182" s="286"/>
    </row>
    <row r="183" spans="1:17" ht="56.25" customHeight="1" thickBot="1" x14ac:dyDescent="0.4">
      <c r="A183" s="274" t="s">
        <v>15</v>
      </c>
      <c r="B183" s="275"/>
      <c r="C183" s="276" t="str">
        <f>+IF(H188&gt;D181,"CUMPLE","NO CUMPLE")</f>
        <v>NO CUMPLE</v>
      </c>
      <c r="D183" s="277"/>
      <c r="E183" s="287"/>
      <c r="F183" s="288"/>
      <c r="G183" s="288"/>
      <c r="H183" s="288"/>
      <c r="I183" s="288"/>
      <c r="J183" s="288"/>
      <c r="K183" s="288"/>
      <c r="L183" s="288"/>
      <c r="M183" s="285"/>
      <c r="N183" s="285"/>
      <c r="O183" s="285"/>
      <c r="P183" s="285"/>
      <c r="Q183" s="289"/>
    </row>
    <row r="184" spans="1:17" ht="56.25" customHeight="1" x14ac:dyDescent="0.35">
      <c r="A184" s="254" t="s">
        <v>16</v>
      </c>
      <c r="B184" s="255"/>
      <c r="C184" s="255"/>
      <c r="D184" s="255"/>
      <c r="E184" s="255"/>
      <c r="F184" s="255"/>
      <c r="G184" s="255"/>
      <c r="H184" s="256"/>
      <c r="I184" s="69" t="s">
        <v>17</v>
      </c>
      <c r="J184" s="87" t="s">
        <v>116</v>
      </c>
      <c r="K184" s="278" t="s">
        <v>114</v>
      </c>
      <c r="L184" s="256"/>
      <c r="M184" s="290" t="s">
        <v>18</v>
      </c>
      <c r="N184" s="291"/>
      <c r="O184" s="310" t="s">
        <v>19</v>
      </c>
      <c r="P184" s="310"/>
      <c r="Q184" s="311" t="s">
        <v>20</v>
      </c>
    </row>
    <row r="185" spans="1:17" ht="56.25" customHeight="1" x14ac:dyDescent="0.35">
      <c r="A185" s="70" t="s">
        <v>21</v>
      </c>
      <c r="B185" s="279" t="s">
        <v>22</v>
      </c>
      <c r="C185" s="280"/>
      <c r="D185" s="71" t="s">
        <v>126</v>
      </c>
      <c r="E185" s="71" t="s">
        <v>129</v>
      </c>
      <c r="F185" s="71" t="s">
        <v>23</v>
      </c>
      <c r="G185" s="106" t="s">
        <v>203</v>
      </c>
      <c r="H185" s="106" t="s">
        <v>25</v>
      </c>
      <c r="I185" s="72" t="s">
        <v>128</v>
      </c>
      <c r="J185" s="72" t="s">
        <v>26</v>
      </c>
      <c r="K185" s="72" t="s">
        <v>27</v>
      </c>
      <c r="L185" s="72" t="s">
        <v>28</v>
      </c>
      <c r="M185" s="71" t="s">
        <v>61</v>
      </c>
      <c r="N185" s="71" t="s">
        <v>60</v>
      </c>
      <c r="O185" s="72" t="s">
        <v>134</v>
      </c>
      <c r="P185" s="71" t="s">
        <v>63</v>
      </c>
      <c r="Q185" s="312"/>
    </row>
    <row r="186" spans="1:17" ht="15.5" x14ac:dyDescent="0.35">
      <c r="A186" s="74" t="s">
        <v>257</v>
      </c>
      <c r="B186" s="75"/>
      <c r="C186" s="75"/>
      <c r="D186" s="75"/>
      <c r="E186" s="75"/>
      <c r="F186" s="75"/>
      <c r="G186" s="75"/>
      <c r="H186" s="75"/>
      <c r="I186" s="75"/>
      <c r="J186" s="75"/>
      <c r="K186" s="268">
        <v>1006.50134346154</v>
      </c>
      <c r="L186" s="75"/>
      <c r="M186" s="75"/>
      <c r="N186" s="75"/>
      <c r="O186" s="268" t="s">
        <v>11</v>
      </c>
      <c r="P186" s="268" t="s">
        <v>11</v>
      </c>
      <c r="Q186" s="77"/>
    </row>
    <row r="187" spans="1:17" s="30" customFormat="1" ht="68.25" customHeight="1" x14ac:dyDescent="0.35">
      <c r="A187" s="107" t="s">
        <v>260</v>
      </c>
      <c r="B187" s="259" t="s">
        <v>124</v>
      </c>
      <c r="C187" s="260"/>
      <c r="D187" s="152">
        <v>0.98</v>
      </c>
      <c r="E187" s="58" t="s">
        <v>261</v>
      </c>
      <c r="F187" s="21">
        <v>3517.81</v>
      </c>
      <c r="G187" s="3" t="s">
        <v>127</v>
      </c>
      <c r="H187" s="181">
        <v>0</v>
      </c>
      <c r="I187" s="84" t="s">
        <v>10</v>
      </c>
      <c r="J187" s="27" t="s">
        <v>11</v>
      </c>
      <c r="K187" s="261"/>
      <c r="L187" s="28" t="s">
        <v>11</v>
      </c>
      <c r="M187" s="28" t="s">
        <v>11</v>
      </c>
      <c r="N187" s="107" t="s">
        <v>11</v>
      </c>
      <c r="O187" s="261"/>
      <c r="P187" s="261"/>
      <c r="Q187" s="29" t="s">
        <v>262</v>
      </c>
    </row>
    <row r="188" spans="1:17" s="30" customFormat="1" ht="56.25" customHeight="1" thickBot="1" x14ac:dyDescent="0.4">
      <c r="A188" s="296" t="s">
        <v>29</v>
      </c>
      <c r="B188" s="297"/>
      <c r="C188" s="297"/>
      <c r="D188" s="297"/>
      <c r="E188" s="297"/>
      <c r="F188" s="297"/>
      <c r="G188" s="298"/>
      <c r="H188" s="182">
        <f>SUM(H185:H187)</f>
        <v>0</v>
      </c>
      <c r="I188" s="302" t="s">
        <v>30</v>
      </c>
      <c r="J188" s="303"/>
      <c r="K188" s="303"/>
      <c r="L188" s="303"/>
      <c r="M188" s="303"/>
      <c r="N188" s="303"/>
      <c r="O188" s="303"/>
      <c r="P188" s="137"/>
      <c r="Q188" s="78" t="s">
        <v>11</v>
      </c>
    </row>
    <row r="189" spans="1:17" ht="56.25" customHeight="1" thickBot="1" x14ac:dyDescent="0.4">
      <c r="A189" s="4"/>
      <c r="B189" s="4"/>
      <c r="C189" s="4"/>
      <c r="D189" s="4"/>
      <c r="E189" s="4"/>
      <c r="F189" s="4"/>
      <c r="G189" s="4"/>
      <c r="H189" s="4"/>
      <c r="I189" s="4"/>
      <c r="J189" s="4"/>
      <c r="K189" s="4"/>
      <c r="L189" s="4"/>
      <c r="M189" s="4"/>
      <c r="N189" s="5"/>
      <c r="O189" s="5"/>
      <c r="P189" s="5"/>
      <c r="Q189" s="5"/>
    </row>
    <row r="190" spans="1:17" ht="56.25" customHeight="1" thickBot="1" x14ac:dyDescent="0.4">
      <c r="A190" s="299">
        <f>A179+1</f>
        <v>16</v>
      </c>
      <c r="B190" s="300"/>
      <c r="C190" s="300"/>
      <c r="D190" s="301"/>
      <c r="E190" s="281" t="str">
        <f>+'LISTA DE OFERENTES'!B19</f>
        <v>T&amp;G PARQUES IV</v>
      </c>
      <c r="F190" s="282"/>
      <c r="G190" s="282"/>
      <c r="H190" s="282"/>
      <c r="I190" s="282"/>
      <c r="J190" s="282"/>
      <c r="K190" s="282"/>
      <c r="L190" s="282"/>
      <c r="M190" s="282"/>
      <c r="N190" s="282"/>
      <c r="O190" s="282"/>
      <c r="P190" s="282"/>
      <c r="Q190" s="283"/>
    </row>
    <row r="191" spans="1:17" ht="56.25" customHeight="1" x14ac:dyDescent="0.35">
      <c r="A191" s="25" t="s">
        <v>12</v>
      </c>
      <c r="B191" s="73">
        <v>1</v>
      </c>
      <c r="C191" s="26" t="s">
        <v>13</v>
      </c>
      <c r="D191" s="57">
        <f>+$D$409</f>
        <v>2013.0026869230769</v>
      </c>
      <c r="E191" s="284"/>
      <c r="F191" s="285"/>
      <c r="G191" s="285"/>
      <c r="H191" s="285"/>
      <c r="I191" s="285"/>
      <c r="J191" s="285"/>
      <c r="K191" s="285"/>
      <c r="L191" s="285"/>
      <c r="M191" s="285"/>
      <c r="N191" s="285"/>
      <c r="O191" s="285"/>
      <c r="P191" s="285"/>
      <c r="Q191" s="286"/>
    </row>
    <row r="192" spans="1:17" ht="56.25" customHeight="1" x14ac:dyDescent="0.35">
      <c r="A192" s="269" t="s">
        <v>14</v>
      </c>
      <c r="B192" s="270"/>
      <c r="C192" s="59">
        <f>IF(B191&lt;3,0.75,IF(B191&lt;5,1.2,1.5))</f>
        <v>0.75</v>
      </c>
      <c r="D192" s="60">
        <f>+D191*C192</f>
        <v>1509.7520151923077</v>
      </c>
      <c r="E192" s="284"/>
      <c r="F192" s="285"/>
      <c r="G192" s="285"/>
      <c r="H192" s="285"/>
      <c r="I192" s="285"/>
      <c r="J192" s="285"/>
      <c r="K192" s="285"/>
      <c r="L192" s="285"/>
      <c r="M192" s="285"/>
      <c r="N192" s="285"/>
      <c r="O192" s="285"/>
      <c r="P192" s="285"/>
      <c r="Q192" s="286"/>
    </row>
    <row r="193" spans="1:17" ht="21" customHeight="1" x14ac:dyDescent="0.35">
      <c r="A193" s="271"/>
      <c r="B193" s="270"/>
      <c r="C193" s="272"/>
      <c r="D193" s="273"/>
      <c r="E193" s="284"/>
      <c r="F193" s="285"/>
      <c r="G193" s="285"/>
      <c r="H193" s="285"/>
      <c r="I193" s="285"/>
      <c r="J193" s="285"/>
      <c r="K193" s="285"/>
      <c r="L193" s="285"/>
      <c r="M193" s="285"/>
      <c r="N193" s="285"/>
      <c r="O193" s="285"/>
      <c r="P193" s="285"/>
      <c r="Q193" s="286"/>
    </row>
    <row r="194" spans="1:17" ht="56.25" customHeight="1" thickBot="1" x14ac:dyDescent="0.4">
      <c r="A194" s="274" t="s">
        <v>15</v>
      </c>
      <c r="B194" s="275"/>
      <c r="C194" s="276" t="str">
        <f>+IF(H200&gt;D192,"CUMPLE","NO CUMPLE")</f>
        <v>CUMPLE</v>
      </c>
      <c r="D194" s="277"/>
      <c r="E194" s="287"/>
      <c r="F194" s="288"/>
      <c r="G194" s="288"/>
      <c r="H194" s="288"/>
      <c r="I194" s="288"/>
      <c r="J194" s="288"/>
      <c r="K194" s="288"/>
      <c r="L194" s="288"/>
      <c r="M194" s="285"/>
      <c r="N194" s="285"/>
      <c r="O194" s="285"/>
      <c r="P194" s="285"/>
      <c r="Q194" s="289"/>
    </row>
    <row r="195" spans="1:17" ht="56.25" customHeight="1" x14ac:dyDescent="0.35">
      <c r="A195" s="254" t="s">
        <v>16</v>
      </c>
      <c r="B195" s="255"/>
      <c r="C195" s="255"/>
      <c r="D195" s="255"/>
      <c r="E195" s="255"/>
      <c r="F195" s="255"/>
      <c r="G195" s="255"/>
      <c r="H195" s="256"/>
      <c r="I195" s="69" t="s">
        <v>17</v>
      </c>
      <c r="J195" s="87" t="s">
        <v>116</v>
      </c>
      <c r="K195" s="278" t="s">
        <v>114</v>
      </c>
      <c r="L195" s="256"/>
      <c r="M195" s="290" t="s">
        <v>18</v>
      </c>
      <c r="N195" s="291"/>
      <c r="O195" s="310" t="s">
        <v>19</v>
      </c>
      <c r="P195" s="310"/>
      <c r="Q195" s="311" t="s">
        <v>20</v>
      </c>
    </row>
    <row r="196" spans="1:17" ht="56.25" customHeight="1" x14ac:dyDescent="0.35">
      <c r="A196" s="70" t="s">
        <v>21</v>
      </c>
      <c r="B196" s="279" t="s">
        <v>22</v>
      </c>
      <c r="C196" s="280"/>
      <c r="D196" s="71" t="s">
        <v>126</v>
      </c>
      <c r="E196" s="71" t="s">
        <v>129</v>
      </c>
      <c r="F196" s="71" t="s">
        <v>23</v>
      </c>
      <c r="G196" s="106" t="s">
        <v>203</v>
      </c>
      <c r="H196" s="106" t="s">
        <v>25</v>
      </c>
      <c r="I196" s="72" t="s">
        <v>128</v>
      </c>
      <c r="J196" s="72" t="s">
        <v>26</v>
      </c>
      <c r="K196" s="72" t="s">
        <v>27</v>
      </c>
      <c r="L196" s="72" t="s">
        <v>28</v>
      </c>
      <c r="M196" s="71" t="s">
        <v>61</v>
      </c>
      <c r="N196" s="71" t="s">
        <v>60</v>
      </c>
      <c r="O196" s="72" t="s">
        <v>134</v>
      </c>
      <c r="P196" s="71" t="s">
        <v>63</v>
      </c>
      <c r="Q196" s="312"/>
    </row>
    <row r="197" spans="1:17" ht="15.5" x14ac:dyDescent="0.35">
      <c r="A197" s="74" t="s">
        <v>265</v>
      </c>
      <c r="B197" s="75"/>
      <c r="C197" s="75"/>
      <c r="D197" s="75"/>
      <c r="E197" s="75"/>
      <c r="F197" s="75"/>
      <c r="G197" s="75"/>
      <c r="H197" s="75"/>
      <c r="I197" s="75"/>
      <c r="J197" s="75"/>
      <c r="K197" s="268">
        <v>1006.50134346154</v>
      </c>
      <c r="L197" s="75"/>
      <c r="M197" s="75"/>
      <c r="N197" s="75"/>
      <c r="O197" s="75"/>
      <c r="P197" s="268" t="s">
        <v>192</v>
      </c>
      <c r="Q197" s="77"/>
    </row>
    <row r="198" spans="1:17" s="30" customFormat="1" ht="56.25" customHeight="1" x14ac:dyDescent="0.35">
      <c r="A198" s="107" t="s">
        <v>270</v>
      </c>
      <c r="B198" s="259" t="s">
        <v>263</v>
      </c>
      <c r="C198" s="260"/>
      <c r="D198" s="152">
        <v>1</v>
      </c>
      <c r="E198" s="189" t="s">
        <v>267</v>
      </c>
      <c r="F198" s="21">
        <v>1966.7</v>
      </c>
      <c r="G198" s="3" t="s">
        <v>204</v>
      </c>
      <c r="H198" s="181">
        <f>+F198*D198</f>
        <v>1966.7</v>
      </c>
      <c r="I198" s="84" t="s">
        <v>10</v>
      </c>
      <c r="J198" s="27" t="s">
        <v>10</v>
      </c>
      <c r="K198" s="261"/>
      <c r="L198" s="28">
        <f>+H198</f>
        <v>1966.7</v>
      </c>
      <c r="M198" s="28" t="s">
        <v>10</v>
      </c>
      <c r="N198" s="107" t="s">
        <v>10</v>
      </c>
      <c r="O198" s="166">
        <v>9140</v>
      </c>
      <c r="P198" s="261"/>
      <c r="Q198" s="29"/>
    </row>
    <row r="199" spans="1:17" s="30" customFormat="1" ht="56.25" customHeight="1" x14ac:dyDescent="0.35">
      <c r="A199" s="107" t="s">
        <v>268</v>
      </c>
      <c r="B199" s="259" t="s">
        <v>263</v>
      </c>
      <c r="C199" s="260"/>
      <c r="D199" s="152">
        <v>0.5</v>
      </c>
      <c r="E199" s="58" t="s">
        <v>269</v>
      </c>
      <c r="F199" s="21">
        <v>722.2</v>
      </c>
      <c r="G199" s="3" t="s">
        <v>204</v>
      </c>
      <c r="H199" s="181"/>
      <c r="I199" s="84"/>
      <c r="J199" s="27" t="s">
        <v>11</v>
      </c>
      <c r="K199" s="261"/>
      <c r="L199" s="28" t="s">
        <v>11</v>
      </c>
      <c r="M199" s="28" t="s">
        <v>11</v>
      </c>
      <c r="N199" s="107" t="s">
        <v>11</v>
      </c>
      <c r="O199" s="178" t="s">
        <v>11</v>
      </c>
      <c r="P199" s="261"/>
      <c r="Q199" s="191" t="s">
        <v>233</v>
      </c>
    </row>
    <row r="200" spans="1:17" s="30" customFormat="1" ht="56.25" customHeight="1" thickBot="1" x14ac:dyDescent="0.4">
      <c r="A200" s="296" t="s">
        <v>29</v>
      </c>
      <c r="B200" s="297"/>
      <c r="C200" s="297"/>
      <c r="D200" s="297"/>
      <c r="E200" s="297"/>
      <c r="F200" s="297"/>
      <c r="G200" s="298"/>
      <c r="H200" s="182">
        <f>SUM(H198:H199)</f>
        <v>1966.7</v>
      </c>
      <c r="I200" s="302" t="s">
        <v>30</v>
      </c>
      <c r="J200" s="303"/>
      <c r="K200" s="303"/>
      <c r="L200" s="303"/>
      <c r="M200" s="303"/>
      <c r="N200" s="303"/>
      <c r="O200" s="303"/>
      <c r="P200" s="137"/>
      <c r="Q200" s="78" t="s">
        <v>10</v>
      </c>
    </row>
    <row r="201" spans="1:17" ht="56.25" customHeight="1" thickBot="1" x14ac:dyDescent="0.4">
      <c r="A201" s="4"/>
      <c r="B201" s="4"/>
      <c r="C201" s="110"/>
      <c r="D201" s="110"/>
      <c r="E201" s="110"/>
      <c r="F201" s="110"/>
      <c r="G201" s="110"/>
      <c r="H201" s="110"/>
      <c r="I201" s="110"/>
      <c r="J201" s="110"/>
      <c r="K201" s="110"/>
      <c r="L201" s="110"/>
      <c r="M201" s="110"/>
      <c r="N201" s="110"/>
      <c r="O201" s="110"/>
      <c r="P201" s="110"/>
      <c r="Q201" s="5"/>
    </row>
    <row r="202" spans="1:17" ht="56.25" customHeight="1" thickBot="1" x14ac:dyDescent="0.4">
      <c r="A202" s="299">
        <f>A190+1</f>
        <v>17</v>
      </c>
      <c r="B202" s="300"/>
      <c r="C202" s="300"/>
      <c r="D202" s="301"/>
      <c r="E202" s="281" t="str">
        <f>+'LISTA DE OFERENTES'!B20</f>
        <v>CONSORCIO PARQUES RAFAEL URIBE URIBE 2024</v>
      </c>
      <c r="F202" s="282"/>
      <c r="G202" s="282"/>
      <c r="H202" s="282"/>
      <c r="I202" s="282"/>
      <c r="J202" s="282"/>
      <c r="K202" s="282"/>
      <c r="L202" s="282"/>
      <c r="M202" s="282"/>
      <c r="N202" s="282"/>
      <c r="O202" s="282"/>
      <c r="P202" s="282"/>
      <c r="Q202" s="283"/>
    </row>
    <row r="203" spans="1:17" ht="56.25" customHeight="1" x14ac:dyDescent="0.35">
      <c r="A203" s="25" t="s">
        <v>12</v>
      </c>
      <c r="B203" s="73">
        <v>0</v>
      </c>
      <c r="C203" s="26" t="s">
        <v>13</v>
      </c>
      <c r="D203" s="57">
        <f>+$D$409</f>
        <v>2013.0026869230769</v>
      </c>
      <c r="E203" s="284"/>
      <c r="F203" s="285"/>
      <c r="G203" s="285"/>
      <c r="H203" s="285"/>
      <c r="I203" s="285"/>
      <c r="J203" s="285"/>
      <c r="K203" s="285"/>
      <c r="L203" s="285"/>
      <c r="M203" s="285"/>
      <c r="N203" s="285"/>
      <c r="O203" s="285"/>
      <c r="P203" s="285"/>
      <c r="Q203" s="286"/>
    </row>
    <row r="204" spans="1:17" ht="56.25" customHeight="1" x14ac:dyDescent="0.35">
      <c r="A204" s="269" t="s">
        <v>14</v>
      </c>
      <c r="B204" s="270"/>
      <c r="C204" s="59">
        <f>IF(B203&lt;3,0.75,IF(B203&lt;5,1.2,1.5))</f>
        <v>0.75</v>
      </c>
      <c r="D204" s="60">
        <f>+D203*C204</f>
        <v>1509.7520151923077</v>
      </c>
      <c r="E204" s="284"/>
      <c r="F204" s="285"/>
      <c r="G204" s="285"/>
      <c r="H204" s="285"/>
      <c r="I204" s="285"/>
      <c r="J204" s="285"/>
      <c r="K204" s="285"/>
      <c r="L204" s="285"/>
      <c r="M204" s="285"/>
      <c r="N204" s="285"/>
      <c r="O204" s="285"/>
      <c r="P204" s="285"/>
      <c r="Q204" s="286"/>
    </row>
    <row r="205" spans="1:17" ht="15.5" x14ac:dyDescent="0.35">
      <c r="A205" s="271"/>
      <c r="B205" s="270"/>
      <c r="C205" s="272"/>
      <c r="D205" s="273"/>
      <c r="E205" s="284"/>
      <c r="F205" s="285"/>
      <c r="G205" s="285"/>
      <c r="H205" s="285"/>
      <c r="I205" s="285"/>
      <c r="J205" s="285"/>
      <c r="K205" s="285"/>
      <c r="L205" s="285"/>
      <c r="M205" s="285"/>
      <c r="N205" s="285"/>
      <c r="O205" s="285"/>
      <c r="P205" s="285"/>
      <c r="Q205" s="286"/>
    </row>
    <row r="206" spans="1:17" ht="56.25" customHeight="1" thickBot="1" x14ac:dyDescent="0.4">
      <c r="A206" s="274" t="s">
        <v>15</v>
      </c>
      <c r="B206" s="275"/>
      <c r="C206" s="276" t="str">
        <f>+IF(H211&gt;D204,"CUMPLE","NO CUMPLE")</f>
        <v>NO CUMPLE</v>
      </c>
      <c r="D206" s="277"/>
      <c r="E206" s="287"/>
      <c r="F206" s="288"/>
      <c r="G206" s="288"/>
      <c r="H206" s="288"/>
      <c r="I206" s="288"/>
      <c r="J206" s="288"/>
      <c r="K206" s="288"/>
      <c r="L206" s="288"/>
      <c r="M206" s="285"/>
      <c r="N206" s="285"/>
      <c r="O206" s="285"/>
      <c r="P206" s="285"/>
      <c r="Q206" s="289"/>
    </row>
    <row r="207" spans="1:17" ht="56.25" customHeight="1" x14ac:dyDescent="0.35">
      <c r="A207" s="254" t="s">
        <v>16</v>
      </c>
      <c r="B207" s="255"/>
      <c r="C207" s="255"/>
      <c r="D207" s="255"/>
      <c r="E207" s="255"/>
      <c r="F207" s="255"/>
      <c r="G207" s="255"/>
      <c r="H207" s="256"/>
      <c r="I207" s="69" t="s">
        <v>17</v>
      </c>
      <c r="J207" s="87" t="s">
        <v>116</v>
      </c>
      <c r="K207" s="278" t="s">
        <v>114</v>
      </c>
      <c r="L207" s="256"/>
      <c r="M207" s="290" t="s">
        <v>18</v>
      </c>
      <c r="N207" s="291"/>
      <c r="O207" s="310" t="s">
        <v>19</v>
      </c>
      <c r="P207" s="310"/>
      <c r="Q207" s="311" t="s">
        <v>20</v>
      </c>
    </row>
    <row r="208" spans="1:17" ht="56.25" customHeight="1" x14ac:dyDescent="0.35">
      <c r="A208" s="70" t="s">
        <v>21</v>
      </c>
      <c r="B208" s="279" t="s">
        <v>22</v>
      </c>
      <c r="C208" s="280"/>
      <c r="D208" s="71" t="s">
        <v>126</v>
      </c>
      <c r="E208" s="71" t="s">
        <v>129</v>
      </c>
      <c r="F208" s="71" t="s">
        <v>23</v>
      </c>
      <c r="G208" s="106" t="s">
        <v>203</v>
      </c>
      <c r="H208" s="106" t="s">
        <v>25</v>
      </c>
      <c r="I208" s="72" t="s">
        <v>128</v>
      </c>
      <c r="J208" s="72" t="s">
        <v>26</v>
      </c>
      <c r="K208" s="72" t="s">
        <v>27</v>
      </c>
      <c r="L208" s="72" t="s">
        <v>28</v>
      </c>
      <c r="M208" s="71" t="s">
        <v>61</v>
      </c>
      <c r="N208" s="71" t="s">
        <v>60</v>
      </c>
      <c r="O208" s="72" t="s">
        <v>134</v>
      </c>
      <c r="P208" s="71" t="s">
        <v>63</v>
      </c>
      <c r="Q208" s="312"/>
    </row>
    <row r="209" spans="1:17 16384:16384" ht="21" customHeight="1" x14ac:dyDescent="0.35">
      <c r="A209" s="74"/>
      <c r="B209" s="75"/>
      <c r="C209" s="75"/>
      <c r="D209" s="75"/>
      <c r="E209" s="75"/>
      <c r="F209" s="75"/>
      <c r="G209" s="75"/>
      <c r="H209" s="75"/>
      <c r="I209" s="75"/>
      <c r="J209" s="75"/>
      <c r="K209" s="268">
        <v>1006.50134346154</v>
      </c>
      <c r="L209" s="75"/>
      <c r="M209" s="75"/>
      <c r="N209" s="75"/>
      <c r="O209" s="268" t="s">
        <v>274</v>
      </c>
      <c r="P209" s="268" t="s">
        <v>11</v>
      </c>
      <c r="Q209" s="77"/>
    </row>
    <row r="210" spans="1:17 16384:16384" s="30" customFormat="1" ht="56.25" customHeight="1" x14ac:dyDescent="0.35">
      <c r="A210" s="107" t="s">
        <v>274</v>
      </c>
      <c r="B210" s="259" t="s">
        <v>274</v>
      </c>
      <c r="C210" s="260"/>
      <c r="D210" s="107" t="s">
        <v>274</v>
      </c>
      <c r="E210" s="107" t="s">
        <v>274</v>
      </c>
      <c r="F210" s="107" t="s">
        <v>274</v>
      </c>
      <c r="G210" s="107" t="s">
        <v>274</v>
      </c>
      <c r="H210" s="107" t="s">
        <v>274</v>
      </c>
      <c r="I210" s="107" t="s">
        <v>274</v>
      </c>
      <c r="J210" s="107" t="s">
        <v>274</v>
      </c>
      <c r="K210" s="261"/>
      <c r="L210" s="107" t="s">
        <v>274</v>
      </c>
      <c r="M210" s="107" t="s">
        <v>274</v>
      </c>
      <c r="N210" s="107" t="s">
        <v>274</v>
      </c>
      <c r="O210" s="261"/>
      <c r="P210" s="261"/>
      <c r="Q210" s="29" t="s">
        <v>275</v>
      </c>
      <c r="XFD210" s="107" t="s">
        <v>274</v>
      </c>
    </row>
    <row r="211" spans="1:17 16384:16384" s="30" customFormat="1" ht="56.25" customHeight="1" thickBot="1" x14ac:dyDescent="0.4">
      <c r="A211" s="296" t="s">
        <v>29</v>
      </c>
      <c r="B211" s="297"/>
      <c r="C211" s="297"/>
      <c r="D211" s="297"/>
      <c r="E211" s="297"/>
      <c r="F211" s="297"/>
      <c r="G211" s="298"/>
      <c r="H211" s="182">
        <f>SUM(H209:H210)</f>
        <v>0</v>
      </c>
      <c r="I211" s="302" t="s">
        <v>30</v>
      </c>
      <c r="J211" s="303"/>
      <c r="K211" s="303"/>
      <c r="L211" s="303"/>
      <c r="M211" s="303"/>
      <c r="N211" s="303"/>
      <c r="O211" s="303"/>
      <c r="P211" s="137"/>
      <c r="Q211" s="78" t="s">
        <v>11</v>
      </c>
    </row>
    <row r="212" spans="1:17 16384:16384" ht="56.25" customHeight="1" thickBot="1" x14ac:dyDescent="0.4">
      <c r="A212" s="4"/>
      <c r="B212" s="4"/>
      <c r="C212" s="110"/>
      <c r="D212" s="110"/>
      <c r="E212" s="110"/>
      <c r="F212" s="110"/>
      <c r="G212" s="110"/>
      <c r="H212" s="110"/>
      <c r="I212" s="110"/>
      <c r="J212" s="110"/>
      <c r="K212" s="110"/>
      <c r="L212" s="110"/>
      <c r="M212" s="110"/>
      <c r="N212" s="110"/>
      <c r="O212" s="110"/>
      <c r="P212" s="110"/>
      <c r="Q212" s="5"/>
    </row>
    <row r="213" spans="1:17 16384:16384" ht="56.25" customHeight="1" thickBot="1" x14ac:dyDescent="0.4">
      <c r="A213" s="299">
        <f>A202+1</f>
        <v>18</v>
      </c>
      <c r="B213" s="300"/>
      <c r="C213" s="300"/>
      <c r="D213" s="301"/>
      <c r="E213" s="281" t="str">
        <f>+'LISTA DE OFERENTES'!B21</f>
        <v xml:space="preserve">CONSORCIO PARQUES INTRUCONCEPTOS </v>
      </c>
      <c r="F213" s="282"/>
      <c r="G213" s="282"/>
      <c r="H213" s="282"/>
      <c r="I213" s="282"/>
      <c r="J213" s="282"/>
      <c r="K213" s="282"/>
      <c r="L213" s="282"/>
      <c r="M213" s="282"/>
      <c r="N213" s="282"/>
      <c r="O213" s="282"/>
      <c r="P213" s="282"/>
      <c r="Q213" s="283"/>
    </row>
    <row r="214" spans="1:17 16384:16384" ht="56.25" customHeight="1" x14ac:dyDescent="0.35">
      <c r="A214" s="25" t="s">
        <v>12</v>
      </c>
      <c r="B214" s="73">
        <v>0</v>
      </c>
      <c r="C214" s="26" t="s">
        <v>13</v>
      </c>
      <c r="D214" s="57">
        <f>+$D$409</f>
        <v>2013.0026869230769</v>
      </c>
      <c r="E214" s="284"/>
      <c r="F214" s="285"/>
      <c r="G214" s="285"/>
      <c r="H214" s="285"/>
      <c r="I214" s="285"/>
      <c r="J214" s="285"/>
      <c r="K214" s="285"/>
      <c r="L214" s="285"/>
      <c r="M214" s="285"/>
      <c r="N214" s="285"/>
      <c r="O214" s="285"/>
      <c r="P214" s="285"/>
      <c r="Q214" s="286"/>
    </row>
    <row r="215" spans="1:17 16384:16384" ht="56.25" customHeight="1" x14ac:dyDescent="0.35">
      <c r="A215" s="269" t="s">
        <v>14</v>
      </c>
      <c r="B215" s="270"/>
      <c r="C215" s="59">
        <f>IF(B214&lt;3,0.75,IF(B214&lt;5,1.2,1.5))</f>
        <v>0.75</v>
      </c>
      <c r="D215" s="60">
        <f>+D214*C215</f>
        <v>1509.7520151923077</v>
      </c>
      <c r="E215" s="284"/>
      <c r="F215" s="285"/>
      <c r="G215" s="285"/>
      <c r="H215" s="285"/>
      <c r="I215" s="285"/>
      <c r="J215" s="285"/>
      <c r="K215" s="285"/>
      <c r="L215" s="285"/>
      <c r="M215" s="285"/>
      <c r="N215" s="285"/>
      <c r="O215" s="285"/>
      <c r="P215" s="285"/>
      <c r="Q215" s="286"/>
    </row>
    <row r="216" spans="1:17 16384:16384" ht="15.5" x14ac:dyDescent="0.35">
      <c r="A216" s="271"/>
      <c r="B216" s="270"/>
      <c r="C216" s="272"/>
      <c r="D216" s="273"/>
      <c r="E216" s="284"/>
      <c r="F216" s="285"/>
      <c r="G216" s="285"/>
      <c r="H216" s="285"/>
      <c r="I216" s="285"/>
      <c r="J216" s="285"/>
      <c r="K216" s="285"/>
      <c r="L216" s="285"/>
      <c r="M216" s="285"/>
      <c r="N216" s="285"/>
      <c r="O216" s="285"/>
      <c r="P216" s="285"/>
      <c r="Q216" s="286"/>
    </row>
    <row r="217" spans="1:17 16384:16384" ht="56.25" customHeight="1" thickBot="1" x14ac:dyDescent="0.4">
      <c r="A217" s="274" t="s">
        <v>15</v>
      </c>
      <c r="B217" s="275"/>
      <c r="C217" s="276" t="str">
        <f>+IF(H222&gt;D215,"CUMPLE","NO CUMPLE")</f>
        <v>NO CUMPLE</v>
      </c>
      <c r="D217" s="277"/>
      <c r="E217" s="287"/>
      <c r="F217" s="288"/>
      <c r="G217" s="288"/>
      <c r="H217" s="288"/>
      <c r="I217" s="288"/>
      <c r="J217" s="288"/>
      <c r="K217" s="288"/>
      <c r="L217" s="288"/>
      <c r="M217" s="285"/>
      <c r="N217" s="285"/>
      <c r="O217" s="285"/>
      <c r="P217" s="285"/>
      <c r="Q217" s="289"/>
    </row>
    <row r="218" spans="1:17 16384:16384" ht="56.25" customHeight="1" x14ac:dyDescent="0.35">
      <c r="A218" s="254" t="s">
        <v>16</v>
      </c>
      <c r="B218" s="255"/>
      <c r="C218" s="255"/>
      <c r="D218" s="255"/>
      <c r="E218" s="255"/>
      <c r="F218" s="255"/>
      <c r="G218" s="255"/>
      <c r="H218" s="256"/>
      <c r="I218" s="69" t="s">
        <v>17</v>
      </c>
      <c r="J218" s="87" t="s">
        <v>116</v>
      </c>
      <c r="K218" s="278" t="s">
        <v>114</v>
      </c>
      <c r="L218" s="256"/>
      <c r="M218" s="290" t="s">
        <v>18</v>
      </c>
      <c r="N218" s="291"/>
      <c r="O218" s="310" t="s">
        <v>19</v>
      </c>
      <c r="P218" s="310"/>
      <c r="Q218" s="311" t="s">
        <v>20</v>
      </c>
    </row>
    <row r="219" spans="1:17 16384:16384" ht="56.25" customHeight="1" x14ac:dyDescent="0.35">
      <c r="A219" s="70" t="s">
        <v>21</v>
      </c>
      <c r="B219" s="279" t="s">
        <v>22</v>
      </c>
      <c r="C219" s="280"/>
      <c r="D219" s="71" t="s">
        <v>126</v>
      </c>
      <c r="E219" s="71" t="s">
        <v>129</v>
      </c>
      <c r="F219" s="71" t="s">
        <v>23</v>
      </c>
      <c r="G219" s="106" t="s">
        <v>203</v>
      </c>
      <c r="H219" s="106" t="s">
        <v>25</v>
      </c>
      <c r="I219" s="72" t="s">
        <v>128</v>
      </c>
      <c r="J219" s="72" t="s">
        <v>26</v>
      </c>
      <c r="K219" s="72" t="s">
        <v>27</v>
      </c>
      <c r="L219" s="72" t="s">
        <v>28</v>
      </c>
      <c r="M219" s="71" t="s">
        <v>61</v>
      </c>
      <c r="N219" s="71" t="s">
        <v>60</v>
      </c>
      <c r="O219" s="72" t="s">
        <v>134</v>
      </c>
      <c r="P219" s="71" t="s">
        <v>63</v>
      </c>
      <c r="Q219" s="312"/>
    </row>
    <row r="220" spans="1:17 16384:16384" ht="15.5" x14ac:dyDescent="0.35">
      <c r="A220" s="74" t="str">
        <f>VLOOKUP(A213,'LISTA DE OFERENTES'!$A$4:$G$34,5,FALSE)</f>
        <v>INFRAESTRUCTURA Y CONSULTORÍA S.A.S (10%)</v>
      </c>
      <c r="B220" s="75"/>
      <c r="C220" s="75"/>
      <c r="D220" s="75"/>
      <c r="E220" s="75"/>
      <c r="F220" s="75"/>
      <c r="G220" s="75"/>
      <c r="H220" s="75"/>
      <c r="I220" s="75"/>
      <c r="J220" s="75"/>
      <c r="K220" s="268">
        <v>1006.50134346154</v>
      </c>
      <c r="L220" s="75"/>
      <c r="M220" s="75"/>
      <c r="N220" s="75"/>
      <c r="O220" s="75"/>
      <c r="P220" s="268" t="s">
        <v>11</v>
      </c>
      <c r="Q220" s="77"/>
    </row>
    <row r="221" spans="1:17 16384:16384" s="30" customFormat="1" ht="56.25" customHeight="1" x14ac:dyDescent="0.35">
      <c r="A221" s="107" t="s">
        <v>279</v>
      </c>
      <c r="B221" s="259" t="s">
        <v>281</v>
      </c>
      <c r="C221" s="260"/>
      <c r="D221" s="152">
        <v>0.8</v>
      </c>
      <c r="E221" s="58" t="s">
        <v>280</v>
      </c>
      <c r="F221" s="21">
        <v>4281.84</v>
      </c>
      <c r="G221" s="3" t="s">
        <v>127</v>
      </c>
      <c r="H221" s="181"/>
      <c r="I221" s="84" t="s">
        <v>10</v>
      </c>
      <c r="J221" s="190" t="s">
        <v>11</v>
      </c>
      <c r="K221" s="261"/>
      <c r="L221" s="190" t="s">
        <v>11</v>
      </c>
      <c r="M221" s="190" t="s">
        <v>11</v>
      </c>
      <c r="N221" s="190" t="s">
        <v>11</v>
      </c>
      <c r="O221" s="190" t="s">
        <v>11</v>
      </c>
      <c r="P221" s="261"/>
      <c r="Q221" s="191" t="s">
        <v>233</v>
      </c>
    </row>
    <row r="222" spans="1:17 16384:16384" s="30" customFormat="1" ht="56.25" customHeight="1" thickBot="1" x14ac:dyDescent="0.4">
      <c r="A222" s="296" t="s">
        <v>29</v>
      </c>
      <c r="B222" s="297"/>
      <c r="C222" s="297"/>
      <c r="D222" s="297"/>
      <c r="E222" s="297"/>
      <c r="F222" s="297"/>
      <c r="G222" s="298"/>
      <c r="H222" s="182">
        <f>SUM(H221:H221)</f>
        <v>0</v>
      </c>
      <c r="I222" s="302" t="s">
        <v>30</v>
      </c>
      <c r="J222" s="303"/>
      <c r="K222" s="303"/>
      <c r="L222" s="303"/>
      <c r="M222" s="303"/>
      <c r="N222" s="303"/>
      <c r="O222" s="303"/>
      <c r="P222" s="137"/>
      <c r="Q222" s="78" t="s">
        <v>11</v>
      </c>
    </row>
    <row r="223" spans="1:17 16384:16384" ht="56.25" customHeight="1" thickBot="1" x14ac:dyDescent="0.4">
      <c r="A223" s="4"/>
      <c r="B223" s="4"/>
      <c r="C223" s="4"/>
      <c r="D223" s="4"/>
      <c r="E223" s="4"/>
      <c r="F223" s="4"/>
      <c r="G223" s="4"/>
      <c r="H223" s="4"/>
      <c r="I223" s="4"/>
      <c r="J223" s="4"/>
      <c r="K223" s="4"/>
      <c r="L223" s="4"/>
      <c r="M223" s="4"/>
      <c r="N223" s="5"/>
      <c r="O223" s="5"/>
      <c r="P223" s="5"/>
      <c r="Q223" s="5"/>
    </row>
    <row r="224" spans="1:17 16384:16384" ht="56.25" customHeight="1" thickBot="1" x14ac:dyDescent="0.4">
      <c r="A224" s="299">
        <f>A213+1</f>
        <v>19</v>
      </c>
      <c r="B224" s="300"/>
      <c r="C224" s="300"/>
      <c r="D224" s="301"/>
      <c r="E224" s="281" t="str">
        <f>+'LISTA DE OFERENTES'!B22</f>
        <v xml:space="preserve">UT PARQUES URIBE URIBE </v>
      </c>
      <c r="F224" s="282"/>
      <c r="G224" s="282"/>
      <c r="H224" s="282"/>
      <c r="I224" s="282"/>
      <c r="J224" s="282"/>
      <c r="K224" s="282"/>
      <c r="L224" s="282"/>
      <c r="M224" s="282"/>
      <c r="N224" s="282"/>
      <c r="O224" s="282"/>
      <c r="P224" s="282"/>
      <c r="Q224" s="283"/>
    </row>
    <row r="225" spans="1:17" ht="56.25" customHeight="1" x14ac:dyDescent="0.35">
      <c r="A225" s="25" t="s">
        <v>12</v>
      </c>
      <c r="B225" s="73">
        <v>1</v>
      </c>
      <c r="C225" s="26" t="s">
        <v>13</v>
      </c>
      <c r="D225" s="57">
        <f>+$D$409</f>
        <v>2013.0026869230769</v>
      </c>
      <c r="E225" s="284"/>
      <c r="F225" s="285"/>
      <c r="G225" s="285"/>
      <c r="H225" s="285"/>
      <c r="I225" s="285"/>
      <c r="J225" s="285"/>
      <c r="K225" s="285"/>
      <c r="L225" s="285"/>
      <c r="M225" s="285"/>
      <c r="N225" s="285"/>
      <c r="O225" s="285"/>
      <c r="P225" s="285"/>
      <c r="Q225" s="286"/>
    </row>
    <row r="226" spans="1:17" ht="56.25" customHeight="1" x14ac:dyDescent="0.35">
      <c r="A226" s="269" t="s">
        <v>14</v>
      </c>
      <c r="B226" s="270"/>
      <c r="C226" s="59">
        <f>IF(B225&lt;3,0.75,IF(B225&lt;5,1.2,1.5))</f>
        <v>0.75</v>
      </c>
      <c r="D226" s="60">
        <f>+D225*C226</f>
        <v>1509.7520151923077</v>
      </c>
      <c r="E226" s="284"/>
      <c r="F226" s="285"/>
      <c r="G226" s="285"/>
      <c r="H226" s="285"/>
      <c r="I226" s="285"/>
      <c r="J226" s="285"/>
      <c r="K226" s="285"/>
      <c r="L226" s="285"/>
      <c r="M226" s="285"/>
      <c r="N226" s="285"/>
      <c r="O226" s="285"/>
      <c r="P226" s="285"/>
      <c r="Q226" s="286"/>
    </row>
    <row r="227" spans="1:17" ht="15.5" x14ac:dyDescent="0.35">
      <c r="A227" s="271"/>
      <c r="B227" s="270"/>
      <c r="C227" s="272"/>
      <c r="D227" s="273"/>
      <c r="E227" s="284"/>
      <c r="F227" s="285"/>
      <c r="G227" s="285"/>
      <c r="H227" s="285"/>
      <c r="I227" s="285"/>
      <c r="J227" s="285"/>
      <c r="K227" s="285"/>
      <c r="L227" s="285"/>
      <c r="M227" s="285"/>
      <c r="N227" s="285"/>
      <c r="O227" s="285"/>
      <c r="P227" s="285"/>
      <c r="Q227" s="286"/>
    </row>
    <row r="228" spans="1:17" ht="56.25" customHeight="1" thickBot="1" x14ac:dyDescent="0.4">
      <c r="A228" s="274" t="s">
        <v>15</v>
      </c>
      <c r="B228" s="275"/>
      <c r="C228" s="276" t="str">
        <f>+IF(H235&gt;D226,"CUMPLE","NO CUMPLE")</f>
        <v>CUMPLE</v>
      </c>
      <c r="D228" s="277"/>
      <c r="E228" s="287"/>
      <c r="F228" s="288"/>
      <c r="G228" s="288"/>
      <c r="H228" s="288"/>
      <c r="I228" s="288"/>
      <c r="J228" s="288"/>
      <c r="K228" s="288"/>
      <c r="L228" s="288"/>
      <c r="M228" s="285"/>
      <c r="N228" s="285"/>
      <c r="O228" s="285"/>
      <c r="P228" s="285"/>
      <c r="Q228" s="289"/>
    </row>
    <row r="229" spans="1:17" ht="56.25" customHeight="1" x14ac:dyDescent="0.35">
      <c r="A229" s="254" t="s">
        <v>16</v>
      </c>
      <c r="B229" s="255"/>
      <c r="C229" s="255"/>
      <c r="D229" s="255"/>
      <c r="E229" s="255"/>
      <c r="F229" s="255"/>
      <c r="G229" s="255"/>
      <c r="H229" s="256"/>
      <c r="I229" s="69" t="s">
        <v>17</v>
      </c>
      <c r="J229" s="87" t="s">
        <v>116</v>
      </c>
      <c r="K229" s="278" t="s">
        <v>114</v>
      </c>
      <c r="L229" s="256"/>
      <c r="M229" s="290" t="s">
        <v>18</v>
      </c>
      <c r="N229" s="291"/>
      <c r="O229" s="310" t="s">
        <v>19</v>
      </c>
      <c r="P229" s="310"/>
      <c r="Q229" s="311" t="s">
        <v>20</v>
      </c>
    </row>
    <row r="230" spans="1:17" ht="56.25" customHeight="1" x14ac:dyDescent="0.35">
      <c r="A230" s="70" t="s">
        <v>21</v>
      </c>
      <c r="B230" s="279" t="s">
        <v>22</v>
      </c>
      <c r="C230" s="280"/>
      <c r="D230" s="71" t="s">
        <v>126</v>
      </c>
      <c r="E230" s="71" t="s">
        <v>129</v>
      </c>
      <c r="F230" s="71" t="s">
        <v>23</v>
      </c>
      <c r="G230" s="106" t="s">
        <v>203</v>
      </c>
      <c r="H230" s="106" t="s">
        <v>25</v>
      </c>
      <c r="I230" s="72" t="s">
        <v>128</v>
      </c>
      <c r="J230" s="72" t="s">
        <v>26</v>
      </c>
      <c r="K230" s="72" t="s">
        <v>27</v>
      </c>
      <c r="L230" s="72" t="s">
        <v>28</v>
      </c>
      <c r="M230" s="71" t="s">
        <v>61</v>
      </c>
      <c r="N230" s="71" t="s">
        <v>60</v>
      </c>
      <c r="O230" s="72" t="s">
        <v>134</v>
      </c>
      <c r="P230" s="71" t="s">
        <v>63</v>
      </c>
      <c r="Q230" s="312"/>
    </row>
    <row r="231" spans="1:17" ht="15.5" x14ac:dyDescent="0.35">
      <c r="A231" s="74" t="s">
        <v>282</v>
      </c>
      <c r="B231" s="75"/>
      <c r="C231" s="75"/>
      <c r="D231" s="75"/>
      <c r="E231" s="75"/>
      <c r="F231" s="75"/>
      <c r="G231" s="75"/>
      <c r="H231" s="75"/>
      <c r="I231" s="75"/>
      <c r="J231" s="75"/>
      <c r="K231" s="268">
        <v>1006.50134346154</v>
      </c>
      <c r="L231" s="75"/>
      <c r="M231" s="75"/>
      <c r="N231" s="75"/>
      <c r="O231" s="75"/>
      <c r="P231" s="268" t="s">
        <v>192</v>
      </c>
      <c r="Q231" s="77"/>
    </row>
    <row r="232" spans="1:17" s="30" customFormat="1" ht="126" customHeight="1" x14ac:dyDescent="0.35">
      <c r="A232" s="107" t="s">
        <v>289</v>
      </c>
      <c r="B232" s="259" t="s">
        <v>286</v>
      </c>
      <c r="C232" s="260"/>
      <c r="D232" s="152">
        <v>1</v>
      </c>
      <c r="E232" s="58" t="s">
        <v>288</v>
      </c>
      <c r="F232" s="21">
        <v>134.80000000000001</v>
      </c>
      <c r="G232" s="3" t="s">
        <v>212</v>
      </c>
      <c r="H232" s="181" t="s">
        <v>11</v>
      </c>
      <c r="I232" s="84"/>
      <c r="J232" s="181" t="s">
        <v>11</v>
      </c>
      <c r="K232" s="261"/>
      <c r="L232" s="181" t="s">
        <v>11</v>
      </c>
      <c r="M232" s="181" t="s">
        <v>11</v>
      </c>
      <c r="N232" s="181" t="s">
        <v>11</v>
      </c>
      <c r="O232" s="181" t="s">
        <v>11</v>
      </c>
      <c r="P232" s="261"/>
      <c r="Q232" s="29" t="s">
        <v>233</v>
      </c>
    </row>
    <row r="233" spans="1:17" s="192" customFormat="1" ht="15.5" x14ac:dyDescent="0.35">
      <c r="A233" s="74" t="s">
        <v>283</v>
      </c>
      <c r="B233" s="75"/>
      <c r="C233" s="75"/>
      <c r="D233" s="176"/>
      <c r="E233" s="75"/>
      <c r="F233" s="75"/>
      <c r="G233" s="75"/>
      <c r="H233" s="75"/>
      <c r="I233" s="75"/>
      <c r="J233" s="75"/>
      <c r="K233" s="261"/>
      <c r="L233" s="75"/>
      <c r="M233" s="75"/>
      <c r="N233" s="75"/>
      <c r="O233" s="75"/>
      <c r="P233" s="261"/>
      <c r="Q233" s="77"/>
    </row>
    <row r="234" spans="1:17" s="30" customFormat="1" ht="56.25" customHeight="1" x14ac:dyDescent="0.35">
      <c r="A234" s="107" t="s">
        <v>285</v>
      </c>
      <c r="B234" s="259" t="s">
        <v>124</v>
      </c>
      <c r="C234" s="260"/>
      <c r="D234" s="152">
        <v>0.2</v>
      </c>
      <c r="E234" s="58" t="s">
        <v>287</v>
      </c>
      <c r="F234" s="21">
        <v>14316.93</v>
      </c>
      <c r="G234" s="3" t="s">
        <v>204</v>
      </c>
      <c r="H234" s="181">
        <f>+F234*D234</f>
        <v>2863.3860000000004</v>
      </c>
      <c r="I234" s="84" t="s">
        <v>10</v>
      </c>
      <c r="J234" s="27" t="s">
        <v>10</v>
      </c>
      <c r="K234" s="261"/>
      <c r="L234" s="28">
        <f>+H234</f>
        <v>2863.3860000000004</v>
      </c>
      <c r="M234" s="28" t="s">
        <v>10</v>
      </c>
      <c r="N234" s="107" t="s">
        <v>10</v>
      </c>
      <c r="O234" s="178">
        <v>63598</v>
      </c>
      <c r="P234" s="261"/>
      <c r="Q234" s="29"/>
    </row>
    <row r="235" spans="1:17" s="30" customFormat="1" ht="56.25" customHeight="1" thickBot="1" x14ac:dyDescent="0.4">
      <c r="A235" s="296" t="s">
        <v>29</v>
      </c>
      <c r="B235" s="297"/>
      <c r="C235" s="297"/>
      <c r="D235" s="297"/>
      <c r="E235" s="297"/>
      <c r="F235" s="297"/>
      <c r="G235" s="298"/>
      <c r="H235" s="182">
        <f>SUM(H234:H234)</f>
        <v>2863.3860000000004</v>
      </c>
      <c r="I235" s="302" t="s">
        <v>30</v>
      </c>
      <c r="J235" s="303"/>
      <c r="K235" s="303"/>
      <c r="L235" s="303"/>
      <c r="M235" s="303"/>
      <c r="N235" s="303"/>
      <c r="O235" s="303"/>
      <c r="P235" s="137"/>
      <c r="Q235" s="78" t="s">
        <v>10</v>
      </c>
    </row>
    <row r="236" spans="1:17" ht="56.25" customHeight="1" thickBot="1" x14ac:dyDescent="0.4">
      <c r="A236" s="4"/>
      <c r="B236" s="4"/>
      <c r="C236" s="110"/>
      <c r="D236" s="110"/>
      <c r="E236" s="110"/>
      <c r="F236" s="110"/>
      <c r="G236" s="110"/>
      <c r="H236" s="110"/>
      <c r="I236" s="110"/>
      <c r="J236" s="110"/>
      <c r="K236" s="110"/>
      <c r="L236" s="110"/>
      <c r="M236" s="110"/>
      <c r="N236" s="110"/>
      <c r="O236" s="110"/>
      <c r="P236" s="110"/>
      <c r="Q236" s="5"/>
    </row>
    <row r="237" spans="1:17" ht="56.25" customHeight="1" thickBot="1" x14ac:dyDescent="0.4">
      <c r="A237" s="299">
        <f>A224+1</f>
        <v>20</v>
      </c>
      <c r="B237" s="300"/>
      <c r="C237" s="300"/>
      <c r="D237" s="301"/>
      <c r="E237" s="281" t="str">
        <f>+'LISTA DE OFERENTES'!B23</f>
        <v>CONSORCIO PARQUES INNFRA RUU</v>
      </c>
      <c r="F237" s="282"/>
      <c r="G237" s="282"/>
      <c r="H237" s="282"/>
      <c r="I237" s="282"/>
      <c r="J237" s="282"/>
      <c r="K237" s="282"/>
      <c r="L237" s="282"/>
      <c r="M237" s="282"/>
      <c r="N237" s="282"/>
      <c r="O237" s="282"/>
      <c r="P237" s="282"/>
      <c r="Q237" s="283"/>
    </row>
    <row r="238" spans="1:17" ht="56.25" customHeight="1" x14ac:dyDescent="0.35">
      <c r="A238" s="25" t="s">
        <v>12</v>
      </c>
      <c r="B238" s="73">
        <v>0</v>
      </c>
      <c r="C238" s="26" t="s">
        <v>13</v>
      </c>
      <c r="D238" s="57">
        <f>+$D$409</f>
        <v>2013.0026869230769</v>
      </c>
      <c r="E238" s="284"/>
      <c r="F238" s="285"/>
      <c r="G238" s="285"/>
      <c r="H238" s="285"/>
      <c r="I238" s="285"/>
      <c r="J238" s="285"/>
      <c r="K238" s="285"/>
      <c r="L238" s="285"/>
      <c r="M238" s="285"/>
      <c r="N238" s="285"/>
      <c r="O238" s="285"/>
      <c r="P238" s="285"/>
      <c r="Q238" s="286"/>
    </row>
    <row r="239" spans="1:17" ht="56.25" customHeight="1" x14ac:dyDescent="0.35">
      <c r="A239" s="269" t="s">
        <v>14</v>
      </c>
      <c r="B239" s="270"/>
      <c r="C239" s="59">
        <f>IF(B238&lt;3,0.75,IF(B238&lt;5,1.2,1.5))</f>
        <v>0.75</v>
      </c>
      <c r="D239" s="60">
        <f>+D238*C239</f>
        <v>1509.7520151923077</v>
      </c>
      <c r="E239" s="284"/>
      <c r="F239" s="285"/>
      <c r="G239" s="285"/>
      <c r="H239" s="285"/>
      <c r="I239" s="285"/>
      <c r="J239" s="285"/>
      <c r="K239" s="285"/>
      <c r="L239" s="285"/>
      <c r="M239" s="285"/>
      <c r="N239" s="285"/>
      <c r="O239" s="285"/>
      <c r="P239" s="285"/>
      <c r="Q239" s="286"/>
    </row>
    <row r="240" spans="1:17" ht="15.5" x14ac:dyDescent="0.35">
      <c r="A240" s="271"/>
      <c r="B240" s="270"/>
      <c r="C240" s="272"/>
      <c r="D240" s="273"/>
      <c r="E240" s="284"/>
      <c r="F240" s="285"/>
      <c r="G240" s="285"/>
      <c r="H240" s="285"/>
      <c r="I240" s="285"/>
      <c r="J240" s="285"/>
      <c r="K240" s="285"/>
      <c r="L240" s="285"/>
      <c r="M240" s="285"/>
      <c r="N240" s="285"/>
      <c r="O240" s="285"/>
      <c r="P240" s="285"/>
      <c r="Q240" s="286"/>
    </row>
    <row r="241" spans="1:17 16384:16384" ht="56.25" customHeight="1" thickBot="1" x14ac:dyDescent="0.4">
      <c r="A241" s="274" t="s">
        <v>15</v>
      </c>
      <c r="B241" s="275"/>
      <c r="C241" s="276" t="str">
        <f>+IF(H250&gt;D239,"CUMPLE","NO CUMPLE")</f>
        <v>NO CUMPLE</v>
      </c>
      <c r="D241" s="277"/>
      <c r="E241" s="287"/>
      <c r="F241" s="288"/>
      <c r="G241" s="288"/>
      <c r="H241" s="288"/>
      <c r="I241" s="288"/>
      <c r="J241" s="288"/>
      <c r="K241" s="288"/>
      <c r="L241" s="288"/>
      <c r="M241" s="285"/>
      <c r="N241" s="285"/>
      <c r="O241" s="285"/>
      <c r="P241" s="285"/>
      <c r="Q241" s="289"/>
    </row>
    <row r="242" spans="1:17 16384:16384" ht="56.25" customHeight="1" x14ac:dyDescent="0.35">
      <c r="A242" s="254" t="s">
        <v>16</v>
      </c>
      <c r="B242" s="255"/>
      <c r="C242" s="255"/>
      <c r="D242" s="255"/>
      <c r="E242" s="255"/>
      <c r="F242" s="255"/>
      <c r="G242" s="255"/>
      <c r="H242" s="256"/>
      <c r="I242" s="69" t="s">
        <v>17</v>
      </c>
      <c r="J242" s="87" t="s">
        <v>116</v>
      </c>
      <c r="K242" s="278" t="s">
        <v>114</v>
      </c>
      <c r="L242" s="256"/>
      <c r="M242" s="290" t="s">
        <v>18</v>
      </c>
      <c r="N242" s="291"/>
      <c r="O242" s="310" t="s">
        <v>19</v>
      </c>
      <c r="P242" s="310"/>
      <c r="Q242" s="311" t="s">
        <v>20</v>
      </c>
    </row>
    <row r="243" spans="1:17 16384:16384" ht="56.25" customHeight="1" x14ac:dyDescent="0.35">
      <c r="A243" s="70" t="s">
        <v>21</v>
      </c>
      <c r="B243" s="279" t="s">
        <v>22</v>
      </c>
      <c r="C243" s="280"/>
      <c r="D243" s="71" t="s">
        <v>126</v>
      </c>
      <c r="E243" s="71" t="s">
        <v>129</v>
      </c>
      <c r="F243" s="71" t="s">
        <v>23</v>
      </c>
      <c r="G243" s="106" t="s">
        <v>203</v>
      </c>
      <c r="H243" s="106" t="s">
        <v>25</v>
      </c>
      <c r="I243" s="72" t="s">
        <v>128</v>
      </c>
      <c r="J243" s="72" t="s">
        <v>26</v>
      </c>
      <c r="K243" s="72" t="s">
        <v>27</v>
      </c>
      <c r="L243" s="72" t="s">
        <v>28</v>
      </c>
      <c r="M243" s="71" t="s">
        <v>61</v>
      </c>
      <c r="N243" s="71" t="s">
        <v>60</v>
      </c>
      <c r="O243" s="72" t="s">
        <v>134</v>
      </c>
      <c r="P243" s="71" t="s">
        <v>63</v>
      </c>
      <c r="Q243" s="312"/>
    </row>
    <row r="244" spans="1:17 16384:16384" ht="15.5" x14ac:dyDescent="0.35">
      <c r="A244" s="74" t="s">
        <v>290</v>
      </c>
      <c r="B244" s="75"/>
      <c r="C244" s="75"/>
      <c r="D244" s="75"/>
      <c r="E244" s="75"/>
      <c r="F244" s="75"/>
      <c r="G244" s="75"/>
      <c r="H244" s="75"/>
      <c r="I244" s="75"/>
      <c r="J244" s="75"/>
      <c r="K244" s="75"/>
      <c r="L244" s="75"/>
      <c r="M244" s="75"/>
      <c r="N244" s="75"/>
      <c r="O244" s="75"/>
      <c r="P244" s="75"/>
      <c r="Q244" s="77"/>
    </row>
    <row r="245" spans="1:17 16384:16384" s="30" customFormat="1" ht="88.5" customHeight="1" x14ac:dyDescent="0.35">
      <c r="A245" s="193" t="s">
        <v>293</v>
      </c>
      <c r="B245" s="259" t="s">
        <v>124</v>
      </c>
      <c r="C245" s="260"/>
      <c r="D245" s="152">
        <v>0.5</v>
      </c>
      <c r="E245" s="58" t="s">
        <v>300</v>
      </c>
      <c r="F245" s="21">
        <v>7256.98</v>
      </c>
      <c r="G245" s="3" t="s">
        <v>204</v>
      </c>
      <c r="H245" s="200"/>
      <c r="I245" s="84" t="s">
        <v>11</v>
      </c>
      <c r="J245" s="27" t="s">
        <v>11</v>
      </c>
      <c r="K245" s="261">
        <v>1006.50134346154</v>
      </c>
      <c r="L245" s="28" t="s">
        <v>11</v>
      </c>
      <c r="M245" s="28" t="s">
        <v>11</v>
      </c>
      <c r="N245" s="28" t="s">
        <v>11</v>
      </c>
      <c r="O245" s="28" t="s">
        <v>11</v>
      </c>
      <c r="P245" s="263" t="s">
        <v>11</v>
      </c>
      <c r="Q245" s="29" t="s">
        <v>233</v>
      </c>
    </row>
    <row r="246" spans="1:17 16384:16384" s="30" customFormat="1" ht="88.5" customHeight="1" x14ac:dyDescent="0.35">
      <c r="A246" s="193" t="s">
        <v>294</v>
      </c>
      <c r="B246" s="259" t="s">
        <v>297</v>
      </c>
      <c r="C246" s="260"/>
      <c r="D246" s="152">
        <v>0.5</v>
      </c>
      <c r="E246" s="58" t="s">
        <v>301</v>
      </c>
      <c r="F246" s="21">
        <v>10474.370000000001</v>
      </c>
      <c r="G246" s="3" t="s">
        <v>204</v>
      </c>
      <c r="H246" s="200"/>
      <c r="I246" s="84" t="s">
        <v>11</v>
      </c>
      <c r="J246" s="27" t="s">
        <v>11</v>
      </c>
      <c r="K246" s="261"/>
      <c r="L246" s="27" t="s">
        <v>11</v>
      </c>
      <c r="M246" s="27" t="s">
        <v>11</v>
      </c>
      <c r="N246" s="27" t="s">
        <v>11</v>
      </c>
      <c r="O246" s="27" t="s">
        <v>11</v>
      </c>
      <c r="P246" s="264"/>
      <c r="Q246" s="29" t="s">
        <v>233</v>
      </c>
    </row>
    <row r="247" spans="1:17 16384:16384" ht="15.5" x14ac:dyDescent="0.35">
      <c r="A247" s="196" t="s">
        <v>291</v>
      </c>
      <c r="B247" s="197"/>
      <c r="C247" s="197"/>
      <c r="D247" s="199"/>
      <c r="E247" s="197"/>
      <c r="F247" s="197"/>
      <c r="G247" s="197"/>
      <c r="H247" s="197"/>
      <c r="I247" s="197"/>
      <c r="J247" s="197"/>
      <c r="K247" s="261"/>
      <c r="L247" s="197"/>
      <c r="M247" s="197"/>
      <c r="N247" s="75"/>
      <c r="O247" s="76"/>
      <c r="P247" s="264"/>
      <c r="Q247" s="77"/>
    </row>
    <row r="248" spans="1:17 16384:16384" s="30" customFormat="1" ht="88.5" customHeight="1" x14ac:dyDescent="0.35">
      <c r="A248" s="193" t="s">
        <v>295</v>
      </c>
      <c r="B248" s="363" t="s">
        <v>298</v>
      </c>
      <c r="C248" s="363"/>
      <c r="D248" s="152">
        <v>1</v>
      </c>
      <c r="E248" s="58" t="s">
        <v>302</v>
      </c>
      <c r="F248" s="21">
        <v>3292.31</v>
      </c>
      <c r="G248" s="3" t="s">
        <v>212</v>
      </c>
      <c r="H248" s="200"/>
      <c r="I248" s="84" t="s">
        <v>11</v>
      </c>
      <c r="J248" s="84" t="s">
        <v>11</v>
      </c>
      <c r="K248" s="261"/>
      <c r="L248" s="84" t="s">
        <v>11</v>
      </c>
      <c r="M248" s="84" t="s">
        <v>11</v>
      </c>
      <c r="N248" s="84" t="s">
        <v>11</v>
      </c>
      <c r="O248" s="84" t="s">
        <v>11</v>
      </c>
      <c r="P248" s="264"/>
      <c r="Q248" s="29" t="s">
        <v>233</v>
      </c>
      <c r="XFD248" s="84" t="s">
        <v>11</v>
      </c>
    </row>
    <row r="249" spans="1:17 16384:16384" s="30" customFormat="1" ht="88.5" customHeight="1" x14ac:dyDescent="0.35">
      <c r="A249" s="193" t="s">
        <v>296</v>
      </c>
      <c r="B249" s="259" t="s">
        <v>299</v>
      </c>
      <c r="C249" s="260"/>
      <c r="D249" s="152">
        <v>1</v>
      </c>
      <c r="E249" s="58" t="s">
        <v>303</v>
      </c>
      <c r="F249" s="21">
        <v>2211.1999999999998</v>
      </c>
      <c r="G249" s="3" t="s">
        <v>204</v>
      </c>
      <c r="H249" s="200"/>
      <c r="I249" s="84" t="s">
        <v>11</v>
      </c>
      <c r="J249" s="84" t="s">
        <v>11</v>
      </c>
      <c r="K249" s="262"/>
      <c r="L249" s="84" t="s">
        <v>11</v>
      </c>
      <c r="M249" s="84" t="s">
        <v>11</v>
      </c>
      <c r="N249" s="84" t="s">
        <v>11</v>
      </c>
      <c r="O249" s="84" t="s">
        <v>11</v>
      </c>
      <c r="P249" s="265"/>
      <c r="Q249" s="29" t="s">
        <v>233</v>
      </c>
    </row>
    <row r="250" spans="1:17 16384:16384" s="30" customFormat="1" ht="56.25" customHeight="1" thickBot="1" x14ac:dyDescent="0.4">
      <c r="A250" s="296" t="s">
        <v>29</v>
      </c>
      <c r="B250" s="297"/>
      <c r="C250" s="297"/>
      <c r="D250" s="297"/>
      <c r="E250" s="297"/>
      <c r="F250" s="297"/>
      <c r="G250" s="298"/>
      <c r="H250" s="182">
        <f>SUM(H245:H249)</f>
        <v>0</v>
      </c>
      <c r="I250" s="302" t="s">
        <v>30</v>
      </c>
      <c r="J250" s="303"/>
      <c r="K250" s="303"/>
      <c r="L250" s="303"/>
      <c r="M250" s="303"/>
      <c r="N250" s="303"/>
      <c r="O250" s="303"/>
      <c r="P250" s="137"/>
      <c r="Q250" s="78" t="s">
        <v>11</v>
      </c>
    </row>
    <row r="252" spans="1:17 16384:16384" ht="56.25" customHeight="1" thickBot="1" x14ac:dyDescent="0.4">
      <c r="A252" s="4"/>
      <c r="B252" s="4"/>
      <c r="C252" s="110"/>
      <c r="D252" s="110"/>
      <c r="E252" s="110"/>
      <c r="F252" s="110"/>
      <c r="G252" s="110"/>
      <c r="H252" s="110"/>
      <c r="I252" s="110"/>
      <c r="J252" s="110"/>
      <c r="K252" s="110"/>
      <c r="L252" s="110"/>
      <c r="M252" s="110"/>
      <c r="N252" s="110"/>
      <c r="O252" s="110"/>
      <c r="P252" s="110"/>
      <c r="Q252" s="5"/>
    </row>
    <row r="253" spans="1:17 16384:16384" ht="56.25" customHeight="1" thickBot="1" x14ac:dyDescent="0.4">
      <c r="A253" s="299">
        <f>A237+1</f>
        <v>21</v>
      </c>
      <c r="B253" s="300"/>
      <c r="C253" s="300"/>
      <c r="D253" s="301"/>
      <c r="E253" s="281" t="str">
        <f>+'LISTA DE OFERENTES'!B24</f>
        <v xml:space="preserve">CONSORCIO QV RAFAEL </v>
      </c>
      <c r="F253" s="282"/>
      <c r="G253" s="282"/>
      <c r="H253" s="282"/>
      <c r="I253" s="282"/>
      <c r="J253" s="282"/>
      <c r="K253" s="282"/>
      <c r="L253" s="282"/>
      <c r="M253" s="282"/>
      <c r="N253" s="282"/>
      <c r="O253" s="282"/>
      <c r="P253" s="282"/>
      <c r="Q253" s="283"/>
    </row>
    <row r="254" spans="1:17 16384:16384" ht="56.25" customHeight="1" x14ac:dyDescent="0.35">
      <c r="A254" s="25" t="s">
        <v>12</v>
      </c>
      <c r="B254" s="73">
        <v>3</v>
      </c>
      <c r="C254" s="26" t="s">
        <v>13</v>
      </c>
      <c r="D254" s="57">
        <f>+$D$409</f>
        <v>2013.0026869230769</v>
      </c>
      <c r="E254" s="284"/>
      <c r="F254" s="285"/>
      <c r="G254" s="285"/>
      <c r="H254" s="285"/>
      <c r="I254" s="285"/>
      <c r="J254" s="285"/>
      <c r="K254" s="285"/>
      <c r="L254" s="285"/>
      <c r="M254" s="285"/>
      <c r="N254" s="285"/>
      <c r="O254" s="285"/>
      <c r="P254" s="285"/>
      <c r="Q254" s="286"/>
    </row>
    <row r="255" spans="1:17 16384:16384" ht="56.25" customHeight="1" x14ac:dyDescent="0.35">
      <c r="A255" s="269" t="s">
        <v>14</v>
      </c>
      <c r="B255" s="270"/>
      <c r="C255" s="59">
        <f>IF(B254&lt;3,0.75,IF(B254&lt;5,1.2,1.5))</f>
        <v>1.2</v>
      </c>
      <c r="D255" s="60">
        <f>+D254*C255</f>
        <v>2415.603224307692</v>
      </c>
      <c r="E255" s="284"/>
      <c r="F255" s="285"/>
      <c r="G255" s="285"/>
      <c r="H255" s="285"/>
      <c r="I255" s="285"/>
      <c r="J255" s="285"/>
      <c r="K255" s="285"/>
      <c r="L255" s="285"/>
      <c r="M255" s="285"/>
      <c r="N255" s="285"/>
      <c r="O255" s="285"/>
      <c r="P255" s="285"/>
      <c r="Q255" s="286"/>
    </row>
    <row r="256" spans="1:17 16384:16384" ht="15.5" x14ac:dyDescent="0.35">
      <c r="A256" s="271"/>
      <c r="B256" s="270"/>
      <c r="C256" s="272"/>
      <c r="D256" s="273"/>
      <c r="E256" s="284"/>
      <c r="F256" s="285"/>
      <c r="G256" s="285"/>
      <c r="H256" s="285"/>
      <c r="I256" s="285"/>
      <c r="J256" s="285"/>
      <c r="K256" s="285"/>
      <c r="L256" s="285"/>
      <c r="M256" s="285"/>
      <c r="N256" s="285"/>
      <c r="O256" s="285"/>
      <c r="P256" s="285"/>
      <c r="Q256" s="286"/>
    </row>
    <row r="257" spans="1:17" ht="56.25" customHeight="1" thickBot="1" x14ac:dyDescent="0.4">
      <c r="A257" s="274" t="s">
        <v>15</v>
      </c>
      <c r="B257" s="275"/>
      <c r="C257" s="276" t="str">
        <f>+IF(H265&gt;D255,"CUMPLE","NO CUMPLE")</f>
        <v>CUMPLE</v>
      </c>
      <c r="D257" s="277"/>
      <c r="E257" s="287"/>
      <c r="F257" s="288"/>
      <c r="G257" s="288"/>
      <c r="H257" s="288"/>
      <c r="I257" s="288"/>
      <c r="J257" s="288"/>
      <c r="K257" s="288"/>
      <c r="L257" s="288"/>
      <c r="M257" s="285"/>
      <c r="N257" s="285"/>
      <c r="O257" s="285"/>
      <c r="P257" s="285"/>
      <c r="Q257" s="289"/>
    </row>
    <row r="258" spans="1:17" ht="56.25" customHeight="1" x14ac:dyDescent="0.35">
      <c r="A258" s="254" t="s">
        <v>16</v>
      </c>
      <c r="B258" s="255"/>
      <c r="C258" s="255"/>
      <c r="D258" s="255"/>
      <c r="E258" s="255"/>
      <c r="F258" s="255"/>
      <c r="G258" s="255"/>
      <c r="H258" s="256"/>
      <c r="I258" s="69" t="s">
        <v>17</v>
      </c>
      <c r="J258" s="87" t="s">
        <v>116</v>
      </c>
      <c r="K258" s="278" t="s">
        <v>114</v>
      </c>
      <c r="L258" s="256"/>
      <c r="M258" s="290" t="s">
        <v>18</v>
      </c>
      <c r="N258" s="291"/>
      <c r="O258" s="310" t="s">
        <v>19</v>
      </c>
      <c r="P258" s="310"/>
      <c r="Q258" s="311" t="s">
        <v>20</v>
      </c>
    </row>
    <row r="259" spans="1:17" ht="56.25" customHeight="1" x14ac:dyDescent="0.35">
      <c r="A259" s="70" t="s">
        <v>21</v>
      </c>
      <c r="B259" s="279" t="s">
        <v>22</v>
      </c>
      <c r="C259" s="280"/>
      <c r="D259" s="71" t="s">
        <v>126</v>
      </c>
      <c r="E259" s="71" t="s">
        <v>129</v>
      </c>
      <c r="F259" s="71" t="s">
        <v>23</v>
      </c>
      <c r="G259" s="106" t="s">
        <v>203</v>
      </c>
      <c r="H259" s="106" t="s">
        <v>25</v>
      </c>
      <c r="I259" s="72" t="s">
        <v>128</v>
      </c>
      <c r="J259" s="72" t="s">
        <v>26</v>
      </c>
      <c r="K259" s="72" t="s">
        <v>27</v>
      </c>
      <c r="L259" s="72" t="s">
        <v>28</v>
      </c>
      <c r="M259" s="71" t="s">
        <v>61</v>
      </c>
      <c r="N259" s="71" t="s">
        <v>60</v>
      </c>
      <c r="O259" s="72" t="s">
        <v>134</v>
      </c>
      <c r="P259" s="71" t="s">
        <v>63</v>
      </c>
      <c r="Q259" s="312"/>
    </row>
    <row r="260" spans="1:17" ht="15.5" x14ac:dyDescent="0.35">
      <c r="A260" s="74" t="s">
        <v>304</v>
      </c>
      <c r="B260" s="75"/>
      <c r="C260" s="75"/>
      <c r="D260" s="75"/>
      <c r="E260" s="75"/>
      <c r="F260" s="75"/>
      <c r="G260" s="75"/>
      <c r="H260" s="75"/>
      <c r="I260" s="75"/>
      <c r="J260" s="75"/>
      <c r="K260" s="261">
        <v>1006.50134346154</v>
      </c>
      <c r="L260" s="75"/>
      <c r="M260" s="75"/>
      <c r="N260" s="75"/>
      <c r="O260" s="75"/>
      <c r="P260" s="268"/>
      <c r="Q260" s="77"/>
    </row>
    <row r="261" spans="1:17" s="30" customFormat="1" ht="56.25" customHeight="1" x14ac:dyDescent="0.35">
      <c r="A261" s="107" t="s">
        <v>307</v>
      </c>
      <c r="B261" s="259" t="s">
        <v>311</v>
      </c>
      <c r="C261" s="260"/>
      <c r="D261" s="152">
        <v>0.5</v>
      </c>
      <c r="E261" s="58" t="s">
        <v>313</v>
      </c>
      <c r="F261" s="21">
        <v>2762.07</v>
      </c>
      <c r="G261" s="3" t="s">
        <v>317</v>
      </c>
      <c r="H261" s="200">
        <f>+F261*D261</f>
        <v>1381.0350000000001</v>
      </c>
      <c r="I261" s="84" t="s">
        <v>10</v>
      </c>
      <c r="J261" s="27" t="s">
        <v>10</v>
      </c>
      <c r="K261" s="261"/>
      <c r="L261" s="28">
        <f>+H261</f>
        <v>1381.0350000000001</v>
      </c>
      <c r="M261" s="28" t="s">
        <v>10</v>
      </c>
      <c r="N261" s="107"/>
      <c r="O261" s="166">
        <v>7120</v>
      </c>
      <c r="P261" s="261"/>
      <c r="Q261" s="122"/>
    </row>
    <row r="262" spans="1:17" s="30" customFormat="1" ht="56.25" customHeight="1" x14ac:dyDescent="0.35">
      <c r="A262" s="107" t="s">
        <v>308</v>
      </c>
      <c r="B262" s="259" t="s">
        <v>311</v>
      </c>
      <c r="C262" s="260"/>
      <c r="D262" s="152">
        <v>0.9</v>
      </c>
      <c r="E262" s="58" t="s">
        <v>314</v>
      </c>
      <c r="F262" s="21">
        <v>5463.03</v>
      </c>
      <c r="G262" s="3" t="s">
        <v>317</v>
      </c>
      <c r="H262" s="200"/>
      <c r="I262" s="84" t="s">
        <v>11</v>
      </c>
      <c r="J262" s="84" t="s">
        <v>11</v>
      </c>
      <c r="K262" s="261"/>
      <c r="L262" s="84" t="s">
        <v>11</v>
      </c>
      <c r="M262" s="84" t="s">
        <v>11</v>
      </c>
      <c r="N262" s="84" t="s">
        <v>11</v>
      </c>
      <c r="O262" s="84" t="s">
        <v>11</v>
      </c>
      <c r="P262" s="261"/>
      <c r="Q262" s="29" t="s">
        <v>233</v>
      </c>
    </row>
    <row r="263" spans="1:17" s="30" customFormat="1" ht="56.25" customHeight="1" x14ac:dyDescent="0.35">
      <c r="A263" s="107" t="s">
        <v>309</v>
      </c>
      <c r="B263" s="259" t="s">
        <v>311</v>
      </c>
      <c r="C263" s="260"/>
      <c r="D263" s="152">
        <v>0.24</v>
      </c>
      <c r="E263" s="58" t="s">
        <v>315</v>
      </c>
      <c r="F263" s="21">
        <v>3711.43</v>
      </c>
      <c r="G263" s="3" t="s">
        <v>317</v>
      </c>
      <c r="H263" s="200">
        <f t="shared" ref="H263:H264" si="1">+F263*D263</f>
        <v>890.74319999999989</v>
      </c>
      <c r="I263" s="84" t="s">
        <v>10</v>
      </c>
      <c r="J263" s="27" t="s">
        <v>10</v>
      </c>
      <c r="K263" s="261"/>
      <c r="L263" s="28">
        <f>+H263</f>
        <v>890.74319999999989</v>
      </c>
      <c r="M263" s="28" t="s">
        <v>10</v>
      </c>
      <c r="N263" s="107" t="s">
        <v>10</v>
      </c>
      <c r="O263" s="166">
        <v>7465</v>
      </c>
      <c r="P263" s="261"/>
      <c r="Q263" s="122"/>
    </row>
    <row r="264" spans="1:17" s="204" customFormat="1" ht="146.25" customHeight="1" x14ac:dyDescent="0.35">
      <c r="A264" s="205" t="s">
        <v>310</v>
      </c>
      <c r="B264" s="316" t="s">
        <v>312</v>
      </c>
      <c r="C264" s="317"/>
      <c r="D264" s="207">
        <v>0.5</v>
      </c>
      <c r="E264" s="208" t="s">
        <v>316</v>
      </c>
      <c r="F264" s="201">
        <v>2741.18</v>
      </c>
      <c r="G264" s="3" t="s">
        <v>317</v>
      </c>
      <c r="H264" s="200">
        <f t="shared" si="1"/>
        <v>1370.59</v>
      </c>
      <c r="I264" s="84" t="s">
        <v>10</v>
      </c>
      <c r="J264" s="27" t="s">
        <v>10</v>
      </c>
      <c r="K264" s="262"/>
      <c r="L264" s="28">
        <f>+H264</f>
        <v>1370.59</v>
      </c>
      <c r="M264" s="202" t="s">
        <v>10</v>
      </c>
      <c r="N264" s="201" t="s">
        <v>10</v>
      </c>
      <c r="O264" s="166">
        <v>5088</v>
      </c>
      <c r="P264" s="261"/>
      <c r="Q264" s="203"/>
    </row>
    <row r="265" spans="1:17" s="30" customFormat="1" ht="56.25" customHeight="1" thickBot="1" x14ac:dyDescent="0.4">
      <c r="A265" s="296" t="s">
        <v>29</v>
      </c>
      <c r="B265" s="297"/>
      <c r="C265" s="297"/>
      <c r="D265" s="297"/>
      <c r="E265" s="297"/>
      <c r="F265" s="297"/>
      <c r="G265" s="298"/>
      <c r="H265" s="182">
        <f>SUM(H259:H264)</f>
        <v>3642.3681999999999</v>
      </c>
      <c r="I265" s="302" t="s">
        <v>30</v>
      </c>
      <c r="J265" s="303"/>
      <c r="K265" s="303"/>
      <c r="L265" s="303"/>
      <c r="M265" s="303"/>
      <c r="N265" s="303"/>
      <c r="O265" s="303"/>
      <c r="P265" s="137"/>
      <c r="Q265" s="78" t="s">
        <v>10</v>
      </c>
    </row>
    <row r="266" spans="1:17" ht="56.25" customHeight="1" thickBot="1" x14ac:dyDescent="0.4">
      <c r="A266" s="4"/>
      <c r="B266" s="4"/>
      <c r="C266" s="4"/>
      <c r="D266" s="4"/>
      <c r="E266" s="4"/>
      <c r="F266" s="4"/>
      <c r="G266" s="4"/>
      <c r="H266" s="4"/>
      <c r="I266" s="4"/>
      <c r="J266" s="4"/>
      <c r="K266" s="4"/>
      <c r="L266" s="4"/>
      <c r="M266" s="4"/>
      <c r="N266" s="5"/>
      <c r="O266" s="5"/>
      <c r="P266" s="5"/>
      <c r="Q266" s="5"/>
    </row>
    <row r="267" spans="1:17" ht="56.25" customHeight="1" thickBot="1" x14ac:dyDescent="0.4">
      <c r="A267" s="299">
        <f>A253+1</f>
        <v>22</v>
      </c>
      <c r="B267" s="300"/>
      <c r="C267" s="300"/>
      <c r="D267" s="301"/>
      <c r="E267" s="281" t="str">
        <f>+'LISTA DE OFERENTES'!B25</f>
        <v>CONSORCIO PARQUES RUU E&amp;E 2024</v>
      </c>
      <c r="F267" s="282"/>
      <c r="G267" s="282"/>
      <c r="H267" s="282"/>
      <c r="I267" s="282"/>
      <c r="J267" s="282"/>
      <c r="K267" s="282"/>
      <c r="L267" s="282"/>
      <c r="M267" s="282"/>
      <c r="N267" s="282"/>
      <c r="O267" s="282"/>
      <c r="P267" s="282"/>
      <c r="Q267" s="283"/>
    </row>
    <row r="268" spans="1:17" ht="56.25" customHeight="1" x14ac:dyDescent="0.35">
      <c r="A268" s="25" t="s">
        <v>12</v>
      </c>
      <c r="B268" s="73">
        <v>2</v>
      </c>
      <c r="C268" s="26" t="s">
        <v>13</v>
      </c>
      <c r="D268" s="57">
        <f>+$D$409</f>
        <v>2013.0026869230769</v>
      </c>
      <c r="E268" s="284"/>
      <c r="F268" s="285"/>
      <c r="G268" s="285"/>
      <c r="H268" s="285"/>
      <c r="I268" s="285"/>
      <c r="J268" s="285"/>
      <c r="K268" s="285"/>
      <c r="L268" s="285"/>
      <c r="M268" s="285"/>
      <c r="N268" s="285"/>
      <c r="O268" s="285"/>
      <c r="P268" s="285"/>
      <c r="Q268" s="286"/>
    </row>
    <row r="269" spans="1:17" ht="56.25" customHeight="1" x14ac:dyDescent="0.35">
      <c r="A269" s="269" t="s">
        <v>14</v>
      </c>
      <c r="B269" s="270"/>
      <c r="C269" s="59">
        <f>IF(B268&lt;3,0.75,IF(B268&lt;5,1.2,1.5))</f>
        <v>0.75</v>
      </c>
      <c r="D269" s="60">
        <f>+D268*C269</f>
        <v>1509.7520151923077</v>
      </c>
      <c r="E269" s="284"/>
      <c r="F269" s="285"/>
      <c r="G269" s="285"/>
      <c r="H269" s="285"/>
      <c r="I269" s="285"/>
      <c r="J269" s="285"/>
      <c r="K269" s="285"/>
      <c r="L269" s="285"/>
      <c r="M269" s="285"/>
      <c r="N269" s="285"/>
      <c r="O269" s="285"/>
      <c r="P269" s="285"/>
      <c r="Q269" s="286"/>
    </row>
    <row r="270" spans="1:17" ht="15.5" x14ac:dyDescent="0.35">
      <c r="A270" s="271"/>
      <c r="B270" s="270"/>
      <c r="C270" s="272"/>
      <c r="D270" s="273"/>
      <c r="E270" s="284"/>
      <c r="F270" s="285"/>
      <c r="G270" s="285"/>
      <c r="H270" s="285"/>
      <c r="I270" s="285"/>
      <c r="J270" s="285"/>
      <c r="K270" s="285"/>
      <c r="L270" s="285"/>
      <c r="M270" s="285"/>
      <c r="N270" s="285"/>
      <c r="O270" s="285"/>
      <c r="P270" s="285"/>
      <c r="Q270" s="286"/>
    </row>
    <row r="271" spans="1:17" ht="56.25" customHeight="1" thickBot="1" x14ac:dyDescent="0.4">
      <c r="A271" s="274" t="s">
        <v>15</v>
      </c>
      <c r="B271" s="275"/>
      <c r="C271" s="276" t="str">
        <f>+IF(H277&gt;D269,"CUMPLE","NO CUMPLE")</f>
        <v>CUMPLE</v>
      </c>
      <c r="D271" s="277"/>
      <c r="E271" s="287"/>
      <c r="F271" s="288"/>
      <c r="G271" s="288"/>
      <c r="H271" s="288"/>
      <c r="I271" s="288"/>
      <c r="J271" s="288"/>
      <c r="K271" s="288"/>
      <c r="L271" s="288"/>
      <c r="M271" s="285"/>
      <c r="N271" s="285"/>
      <c r="O271" s="285"/>
      <c r="P271" s="285"/>
      <c r="Q271" s="289"/>
    </row>
    <row r="272" spans="1:17" ht="56.25" customHeight="1" x14ac:dyDescent="0.35">
      <c r="A272" s="254" t="s">
        <v>16</v>
      </c>
      <c r="B272" s="255"/>
      <c r="C272" s="255"/>
      <c r="D272" s="255"/>
      <c r="E272" s="255"/>
      <c r="F272" s="255"/>
      <c r="G272" s="255"/>
      <c r="H272" s="256"/>
      <c r="I272" s="69" t="s">
        <v>17</v>
      </c>
      <c r="J272" s="87" t="s">
        <v>116</v>
      </c>
      <c r="K272" s="278" t="s">
        <v>114</v>
      </c>
      <c r="L272" s="256"/>
      <c r="M272" s="290" t="s">
        <v>18</v>
      </c>
      <c r="N272" s="291"/>
      <c r="O272" s="310" t="s">
        <v>19</v>
      </c>
      <c r="P272" s="310"/>
      <c r="Q272" s="311" t="s">
        <v>20</v>
      </c>
    </row>
    <row r="273" spans="1:17" ht="74.25" customHeight="1" x14ac:dyDescent="0.35">
      <c r="A273" s="70" t="s">
        <v>21</v>
      </c>
      <c r="B273" s="279" t="s">
        <v>22</v>
      </c>
      <c r="C273" s="280"/>
      <c r="D273" s="71" t="s">
        <v>126</v>
      </c>
      <c r="E273" s="71" t="s">
        <v>129</v>
      </c>
      <c r="F273" s="71" t="s">
        <v>23</v>
      </c>
      <c r="G273" s="106" t="s">
        <v>203</v>
      </c>
      <c r="H273" s="106" t="s">
        <v>25</v>
      </c>
      <c r="I273" s="72" t="s">
        <v>128</v>
      </c>
      <c r="J273" s="72" t="s">
        <v>26</v>
      </c>
      <c r="K273" s="72" t="s">
        <v>27</v>
      </c>
      <c r="L273" s="72" t="s">
        <v>28</v>
      </c>
      <c r="M273" s="71" t="s">
        <v>61</v>
      </c>
      <c r="N273" s="71" t="s">
        <v>60</v>
      </c>
      <c r="O273" s="72" t="s">
        <v>134</v>
      </c>
      <c r="P273" s="71" t="s">
        <v>63</v>
      </c>
      <c r="Q273" s="312"/>
    </row>
    <row r="274" spans="1:17" ht="15.5" x14ac:dyDescent="0.35">
      <c r="A274" s="74" t="s">
        <v>324</v>
      </c>
      <c r="B274" s="75"/>
      <c r="C274" s="75"/>
      <c r="D274" s="75"/>
      <c r="E274" s="75"/>
      <c r="F274" s="75"/>
      <c r="G274" s="75"/>
      <c r="H274" s="75"/>
      <c r="I274" s="75"/>
      <c r="J274" s="75"/>
      <c r="K274" s="268">
        <v>1006.50134346154</v>
      </c>
      <c r="L274" s="75"/>
      <c r="M274" s="75"/>
      <c r="N274" s="75"/>
      <c r="O274" s="75"/>
      <c r="P274" s="268" t="s">
        <v>10</v>
      </c>
      <c r="Q274" s="77"/>
    </row>
    <row r="275" spans="1:17" s="30" customFormat="1" ht="93.75" customHeight="1" x14ac:dyDescent="0.35">
      <c r="A275" s="209" t="s">
        <v>318</v>
      </c>
      <c r="B275" s="259" t="s">
        <v>325</v>
      </c>
      <c r="C275" s="260"/>
      <c r="D275" s="152">
        <v>0.9</v>
      </c>
      <c r="E275" s="58" t="s">
        <v>326</v>
      </c>
      <c r="F275" s="21">
        <v>8301.0400000000009</v>
      </c>
      <c r="G275" s="3" t="s">
        <v>204</v>
      </c>
      <c r="H275" s="200">
        <f>+F275*D275</f>
        <v>7470.9360000000006</v>
      </c>
      <c r="I275" s="84" t="s">
        <v>10</v>
      </c>
      <c r="J275" s="27" t="s">
        <v>10</v>
      </c>
      <c r="K275" s="261"/>
      <c r="L275" s="200">
        <f>+H275</f>
        <v>7470.9360000000006</v>
      </c>
      <c r="M275" s="28" t="s">
        <v>10</v>
      </c>
      <c r="N275" s="28" t="s">
        <v>10</v>
      </c>
      <c r="O275" s="166">
        <v>22493</v>
      </c>
      <c r="P275" s="261"/>
      <c r="Q275" s="29"/>
    </row>
    <row r="276" spans="1:17" s="30" customFormat="1" ht="108.75" customHeight="1" x14ac:dyDescent="0.35">
      <c r="A276" s="209" t="s">
        <v>319</v>
      </c>
      <c r="B276" s="259" t="s">
        <v>325</v>
      </c>
      <c r="C276" s="260"/>
      <c r="D276" s="152">
        <v>1</v>
      </c>
      <c r="E276" s="58" t="s">
        <v>327</v>
      </c>
      <c r="F276" s="21">
        <v>6387.55</v>
      </c>
      <c r="G276" s="3" t="s">
        <v>204</v>
      </c>
      <c r="H276" s="200">
        <f>+F276*D276</f>
        <v>6387.55</v>
      </c>
      <c r="I276" s="84" t="s">
        <v>10</v>
      </c>
      <c r="J276" s="27" t="s">
        <v>10</v>
      </c>
      <c r="K276" s="261"/>
      <c r="L276" s="200">
        <f>+H276</f>
        <v>6387.55</v>
      </c>
      <c r="M276" s="28" t="s">
        <v>10</v>
      </c>
      <c r="N276" s="28" t="s">
        <v>10</v>
      </c>
      <c r="O276" s="166">
        <v>30427.23</v>
      </c>
      <c r="P276" s="261"/>
      <c r="Q276" s="29"/>
    </row>
    <row r="277" spans="1:17" s="30" customFormat="1" ht="56.25" customHeight="1" thickBot="1" x14ac:dyDescent="0.4">
      <c r="A277" s="296" t="s">
        <v>29</v>
      </c>
      <c r="B277" s="297"/>
      <c r="C277" s="297"/>
      <c r="D277" s="297"/>
      <c r="E277" s="297"/>
      <c r="F277" s="297"/>
      <c r="G277" s="298"/>
      <c r="H277" s="182">
        <f>SUM(H272:H276)</f>
        <v>13858.486000000001</v>
      </c>
      <c r="I277" s="302" t="s">
        <v>30</v>
      </c>
      <c r="J277" s="303"/>
      <c r="K277" s="303"/>
      <c r="L277" s="303"/>
      <c r="M277" s="303"/>
      <c r="N277" s="303"/>
      <c r="O277" s="303"/>
      <c r="P277" s="137"/>
      <c r="Q277" s="78" t="s">
        <v>10</v>
      </c>
    </row>
    <row r="278" spans="1:17" ht="56.25" customHeight="1" thickBot="1" x14ac:dyDescent="0.4">
      <c r="A278" s="4"/>
      <c r="B278" s="4"/>
      <c r="C278" s="110"/>
      <c r="D278" s="110"/>
      <c r="E278" s="110"/>
      <c r="F278" s="110"/>
      <c r="G278" s="110"/>
      <c r="H278" s="110"/>
      <c r="I278" s="110"/>
      <c r="J278" s="110"/>
      <c r="K278" s="110"/>
      <c r="L278" s="110"/>
      <c r="M278" s="110"/>
      <c r="N278" s="110"/>
      <c r="O278" s="110"/>
      <c r="P278" s="110"/>
      <c r="Q278" s="5"/>
    </row>
    <row r="279" spans="1:17" ht="56.25" customHeight="1" thickBot="1" x14ac:dyDescent="0.4">
      <c r="A279" s="299">
        <f>A267+1</f>
        <v>23</v>
      </c>
      <c r="B279" s="300"/>
      <c r="C279" s="300"/>
      <c r="D279" s="301"/>
      <c r="E279" s="281" t="str">
        <f>+'LISTA DE OFERENTES'!B26</f>
        <v xml:space="preserve">CONSORCIO ICOD PARK </v>
      </c>
      <c r="F279" s="282"/>
      <c r="G279" s="282"/>
      <c r="H279" s="282"/>
      <c r="I279" s="282"/>
      <c r="J279" s="282"/>
      <c r="K279" s="282"/>
      <c r="L279" s="282"/>
      <c r="M279" s="282"/>
      <c r="N279" s="282"/>
      <c r="O279" s="282"/>
      <c r="P279" s="282"/>
      <c r="Q279" s="283"/>
    </row>
    <row r="280" spans="1:17" ht="56.25" customHeight="1" x14ac:dyDescent="0.35">
      <c r="A280" s="25" t="s">
        <v>12</v>
      </c>
      <c r="B280" s="73">
        <v>2</v>
      </c>
      <c r="C280" s="26" t="s">
        <v>13</v>
      </c>
      <c r="D280" s="57">
        <f>+$D$409</f>
        <v>2013.0026869230769</v>
      </c>
      <c r="E280" s="284"/>
      <c r="F280" s="285"/>
      <c r="G280" s="285"/>
      <c r="H280" s="285"/>
      <c r="I280" s="285"/>
      <c r="J280" s="285"/>
      <c r="K280" s="285"/>
      <c r="L280" s="285"/>
      <c r="M280" s="285"/>
      <c r="N280" s="285"/>
      <c r="O280" s="285"/>
      <c r="P280" s="285"/>
      <c r="Q280" s="286"/>
    </row>
    <row r="281" spans="1:17" ht="56.25" customHeight="1" x14ac:dyDescent="0.35">
      <c r="A281" s="269" t="s">
        <v>14</v>
      </c>
      <c r="B281" s="270"/>
      <c r="C281" s="59">
        <f>IF(B280&lt;3,0.75,IF(B280&lt;5,1.2,1.5))</f>
        <v>0.75</v>
      </c>
      <c r="D281" s="60">
        <f>+D280*C281</f>
        <v>1509.7520151923077</v>
      </c>
      <c r="E281" s="284"/>
      <c r="F281" s="285"/>
      <c r="G281" s="285"/>
      <c r="H281" s="285"/>
      <c r="I281" s="285"/>
      <c r="J281" s="285"/>
      <c r="K281" s="285"/>
      <c r="L281" s="285"/>
      <c r="M281" s="285"/>
      <c r="N281" s="285"/>
      <c r="O281" s="285"/>
      <c r="P281" s="285"/>
      <c r="Q281" s="286"/>
    </row>
    <row r="282" spans="1:17" ht="15.5" x14ac:dyDescent="0.35">
      <c r="A282" s="271"/>
      <c r="B282" s="270"/>
      <c r="C282" s="272"/>
      <c r="D282" s="273"/>
      <c r="E282" s="284"/>
      <c r="F282" s="285"/>
      <c r="G282" s="285"/>
      <c r="H282" s="285"/>
      <c r="I282" s="285"/>
      <c r="J282" s="285"/>
      <c r="K282" s="285"/>
      <c r="L282" s="285"/>
      <c r="M282" s="285"/>
      <c r="N282" s="285"/>
      <c r="O282" s="285"/>
      <c r="P282" s="285"/>
      <c r="Q282" s="286"/>
    </row>
    <row r="283" spans="1:17" ht="56.25" customHeight="1" thickBot="1" x14ac:dyDescent="0.4">
      <c r="A283" s="274" t="s">
        <v>15</v>
      </c>
      <c r="B283" s="275"/>
      <c r="C283" s="276" t="str">
        <f>+IF(H290&gt;D281,"CUMPLE","NO CUMPLE")</f>
        <v>CUMPLE</v>
      </c>
      <c r="D283" s="277"/>
      <c r="E283" s="287"/>
      <c r="F283" s="288"/>
      <c r="G283" s="288"/>
      <c r="H283" s="288"/>
      <c r="I283" s="288"/>
      <c r="J283" s="288"/>
      <c r="K283" s="288"/>
      <c r="L283" s="288"/>
      <c r="M283" s="285"/>
      <c r="N283" s="285"/>
      <c r="O283" s="285"/>
      <c r="P283" s="285"/>
      <c r="Q283" s="289"/>
    </row>
    <row r="284" spans="1:17" ht="56.25" customHeight="1" x14ac:dyDescent="0.35">
      <c r="A284" s="254" t="s">
        <v>16</v>
      </c>
      <c r="B284" s="255"/>
      <c r="C284" s="255"/>
      <c r="D284" s="255"/>
      <c r="E284" s="255"/>
      <c r="F284" s="255"/>
      <c r="G284" s="255"/>
      <c r="H284" s="256"/>
      <c r="I284" s="69" t="s">
        <v>17</v>
      </c>
      <c r="J284" s="87" t="s">
        <v>116</v>
      </c>
      <c r="K284" s="278" t="s">
        <v>114</v>
      </c>
      <c r="L284" s="256"/>
      <c r="M284" s="290" t="s">
        <v>18</v>
      </c>
      <c r="N284" s="291"/>
      <c r="O284" s="310" t="s">
        <v>19</v>
      </c>
      <c r="P284" s="310"/>
      <c r="Q284" s="311" t="s">
        <v>20</v>
      </c>
    </row>
    <row r="285" spans="1:17" ht="108" customHeight="1" x14ac:dyDescent="0.35">
      <c r="A285" s="70" t="s">
        <v>21</v>
      </c>
      <c r="B285" s="279" t="s">
        <v>22</v>
      </c>
      <c r="C285" s="280"/>
      <c r="D285" s="71" t="s">
        <v>126</v>
      </c>
      <c r="E285" s="71" t="s">
        <v>129</v>
      </c>
      <c r="F285" s="71" t="s">
        <v>23</v>
      </c>
      <c r="G285" s="106" t="s">
        <v>203</v>
      </c>
      <c r="H285" s="106" t="s">
        <v>25</v>
      </c>
      <c r="I285" s="72" t="s">
        <v>128</v>
      </c>
      <c r="J285" s="72" t="s">
        <v>26</v>
      </c>
      <c r="K285" s="72" t="s">
        <v>27</v>
      </c>
      <c r="L285" s="72" t="s">
        <v>28</v>
      </c>
      <c r="M285" s="71" t="s">
        <v>61</v>
      </c>
      <c r="N285" s="71" t="s">
        <v>60</v>
      </c>
      <c r="O285" s="72" t="s">
        <v>134</v>
      </c>
      <c r="P285" s="71" t="s">
        <v>63</v>
      </c>
      <c r="Q285" s="312"/>
    </row>
    <row r="286" spans="1:17" ht="15.5" x14ac:dyDescent="0.35">
      <c r="A286" s="74" t="s">
        <v>328</v>
      </c>
      <c r="B286" s="75"/>
      <c r="C286" s="75"/>
      <c r="D286" s="75"/>
      <c r="E286" s="75"/>
      <c r="F286" s="75"/>
      <c r="G286" s="75"/>
      <c r="H286" s="75"/>
      <c r="I286" s="75"/>
      <c r="J286" s="75"/>
      <c r="K286" s="268">
        <v>1006.50134346154</v>
      </c>
      <c r="L286" s="75"/>
      <c r="M286" s="75"/>
      <c r="N286" s="75"/>
      <c r="O286" s="75"/>
      <c r="P286" s="268" t="s">
        <v>192</v>
      </c>
      <c r="Q286" s="77"/>
    </row>
    <row r="287" spans="1:17" s="30" customFormat="1" ht="56.25" customHeight="1" x14ac:dyDescent="0.35">
      <c r="A287" s="107" t="s">
        <v>330</v>
      </c>
      <c r="B287" s="259" t="s">
        <v>332</v>
      </c>
      <c r="C287" s="260"/>
      <c r="D287" s="152">
        <v>0.1</v>
      </c>
      <c r="E287" s="58" t="s">
        <v>334</v>
      </c>
      <c r="F287" s="21">
        <v>8631.0462046153807</v>
      </c>
      <c r="G287" s="3" t="s">
        <v>204</v>
      </c>
      <c r="H287" s="200">
        <f>+F287*D287</f>
        <v>863.10462046153816</v>
      </c>
      <c r="I287" s="84" t="s">
        <v>10</v>
      </c>
      <c r="J287" s="27" t="s">
        <v>10</v>
      </c>
      <c r="K287" s="261"/>
      <c r="L287" s="28">
        <f>+H287</f>
        <v>863.10462046153816</v>
      </c>
      <c r="M287" s="28" t="s">
        <v>10</v>
      </c>
      <c r="N287" s="107" t="s">
        <v>10</v>
      </c>
      <c r="O287" s="178">
        <v>13632</v>
      </c>
      <c r="P287" s="261"/>
      <c r="Q287" s="29"/>
    </row>
    <row r="288" spans="1:17" s="220" customFormat="1" ht="15.5" x14ac:dyDescent="0.35">
      <c r="A288" s="210" t="s">
        <v>329</v>
      </c>
      <c r="B288" s="359"/>
      <c r="C288" s="360"/>
      <c r="D288" s="221"/>
      <c r="E288" s="213"/>
      <c r="F288" s="214"/>
      <c r="G288" s="215"/>
      <c r="H288" s="215"/>
      <c r="I288" s="216"/>
      <c r="J288" s="217"/>
      <c r="K288" s="261"/>
      <c r="L288" s="218"/>
      <c r="M288" s="218"/>
      <c r="N288" s="210"/>
      <c r="O288" s="75"/>
      <c r="P288" s="261"/>
      <c r="Q288" s="219"/>
    </row>
    <row r="289" spans="1:17" s="30" customFormat="1" ht="76.5" customHeight="1" x14ac:dyDescent="0.35">
      <c r="A289" s="107" t="s">
        <v>331</v>
      </c>
      <c r="B289" s="259" t="s">
        <v>333</v>
      </c>
      <c r="C289" s="260"/>
      <c r="D289" s="152">
        <v>0.95</v>
      </c>
      <c r="E289" s="58" t="s">
        <v>335</v>
      </c>
      <c r="F289" s="21">
        <v>5117.5600000000004</v>
      </c>
      <c r="G289" s="3" t="s">
        <v>146</v>
      </c>
      <c r="H289" s="200">
        <f>+F289*D289</f>
        <v>4861.6819999999998</v>
      </c>
      <c r="I289" s="84" t="s">
        <v>10</v>
      </c>
      <c r="J289" s="27" t="s">
        <v>10</v>
      </c>
      <c r="K289" s="261"/>
      <c r="L289" s="28">
        <f>+H289</f>
        <v>4861.6819999999998</v>
      </c>
      <c r="M289" s="28" t="s">
        <v>10</v>
      </c>
      <c r="N289" s="107" t="s">
        <v>10</v>
      </c>
      <c r="O289" s="178"/>
      <c r="P289" s="261"/>
      <c r="Q289" s="29"/>
    </row>
    <row r="290" spans="1:17" s="30" customFormat="1" ht="56.25" customHeight="1" thickBot="1" x14ac:dyDescent="0.4">
      <c r="A290" s="296" t="s">
        <v>29</v>
      </c>
      <c r="B290" s="297"/>
      <c r="C290" s="297"/>
      <c r="D290" s="297"/>
      <c r="E290" s="297"/>
      <c r="F290" s="297"/>
      <c r="G290" s="298"/>
      <c r="H290" s="182">
        <f>SUM(H286:H289)</f>
        <v>5724.7866204615384</v>
      </c>
      <c r="I290" s="302" t="s">
        <v>30</v>
      </c>
      <c r="J290" s="303"/>
      <c r="K290" s="303"/>
      <c r="L290" s="303"/>
      <c r="M290" s="303"/>
      <c r="N290" s="303"/>
      <c r="O290" s="303"/>
      <c r="P290" s="137"/>
      <c r="Q290" s="78" t="s">
        <v>10</v>
      </c>
    </row>
    <row r="291" spans="1:17" ht="56.25" customHeight="1" thickBot="1" x14ac:dyDescent="0.4">
      <c r="A291" s="4"/>
      <c r="B291" s="4"/>
      <c r="C291" s="110"/>
      <c r="D291" s="110"/>
      <c r="E291" s="110"/>
      <c r="F291" s="110"/>
      <c r="G291" s="110"/>
      <c r="H291" s="110"/>
      <c r="I291" s="110"/>
      <c r="J291" s="110"/>
      <c r="K291" s="110"/>
      <c r="L291" s="110"/>
      <c r="M291" s="110"/>
      <c r="N291" s="110"/>
      <c r="O291" s="110"/>
      <c r="P291" s="110"/>
      <c r="Q291" s="5"/>
    </row>
    <row r="292" spans="1:17" ht="56.25" customHeight="1" thickBot="1" x14ac:dyDescent="0.4">
      <c r="A292" s="299">
        <f>A279+1</f>
        <v>24</v>
      </c>
      <c r="B292" s="300"/>
      <c r="C292" s="300"/>
      <c r="D292" s="301"/>
      <c r="E292" s="281" t="str">
        <f>+'LISTA DE OFERENTES'!B27</f>
        <v>CONSORCIO PARQUES 1014</v>
      </c>
      <c r="F292" s="282"/>
      <c r="G292" s="282"/>
      <c r="H292" s="282"/>
      <c r="I292" s="282"/>
      <c r="J292" s="282"/>
      <c r="K292" s="282"/>
      <c r="L292" s="282"/>
      <c r="M292" s="282"/>
      <c r="N292" s="282"/>
      <c r="O292" s="282"/>
      <c r="P292" s="282"/>
      <c r="Q292" s="283"/>
    </row>
    <row r="293" spans="1:17" ht="56.25" customHeight="1" x14ac:dyDescent="0.35">
      <c r="A293" s="25" t="s">
        <v>12</v>
      </c>
      <c r="B293" s="73">
        <v>0</v>
      </c>
      <c r="C293" s="26" t="s">
        <v>13</v>
      </c>
      <c r="D293" s="57">
        <f>+$D$409</f>
        <v>2013.0026869230769</v>
      </c>
      <c r="E293" s="284"/>
      <c r="F293" s="285"/>
      <c r="G293" s="285"/>
      <c r="H293" s="285"/>
      <c r="I293" s="285"/>
      <c r="J293" s="285"/>
      <c r="K293" s="285"/>
      <c r="L293" s="285"/>
      <c r="M293" s="285"/>
      <c r="N293" s="285"/>
      <c r="O293" s="285"/>
      <c r="P293" s="285"/>
      <c r="Q293" s="286"/>
    </row>
    <row r="294" spans="1:17" ht="56.25" customHeight="1" x14ac:dyDescent="0.35">
      <c r="A294" s="269" t="s">
        <v>14</v>
      </c>
      <c r="B294" s="270"/>
      <c r="C294" s="59">
        <f>IF(B293&lt;3,0.75,IF(B293&lt;5,1.2,1.5))</f>
        <v>0.75</v>
      </c>
      <c r="D294" s="60">
        <f>+D293*C294</f>
        <v>1509.7520151923077</v>
      </c>
      <c r="E294" s="284"/>
      <c r="F294" s="285"/>
      <c r="G294" s="285"/>
      <c r="H294" s="285"/>
      <c r="I294" s="285"/>
      <c r="J294" s="285"/>
      <c r="K294" s="285"/>
      <c r="L294" s="285"/>
      <c r="M294" s="285"/>
      <c r="N294" s="285"/>
      <c r="O294" s="285"/>
      <c r="P294" s="285"/>
      <c r="Q294" s="286"/>
    </row>
    <row r="295" spans="1:17" ht="15.5" x14ac:dyDescent="0.35">
      <c r="A295" s="271"/>
      <c r="B295" s="270"/>
      <c r="C295" s="272"/>
      <c r="D295" s="273"/>
      <c r="E295" s="284"/>
      <c r="F295" s="285"/>
      <c r="G295" s="285"/>
      <c r="H295" s="285"/>
      <c r="I295" s="285"/>
      <c r="J295" s="285"/>
      <c r="K295" s="285"/>
      <c r="L295" s="285"/>
      <c r="M295" s="285"/>
      <c r="N295" s="285"/>
      <c r="O295" s="285"/>
      <c r="P295" s="285"/>
      <c r="Q295" s="286"/>
    </row>
    <row r="296" spans="1:17" ht="56.25" customHeight="1" thickBot="1" x14ac:dyDescent="0.4">
      <c r="A296" s="274" t="s">
        <v>15</v>
      </c>
      <c r="B296" s="275"/>
      <c r="C296" s="276" t="str">
        <f>+IF(H302&gt;D294,"CUMPLE","NO CUMPLE")</f>
        <v>NO CUMPLE</v>
      </c>
      <c r="D296" s="277"/>
      <c r="E296" s="287"/>
      <c r="F296" s="288"/>
      <c r="G296" s="288"/>
      <c r="H296" s="288"/>
      <c r="I296" s="288"/>
      <c r="J296" s="288"/>
      <c r="K296" s="288"/>
      <c r="L296" s="288"/>
      <c r="M296" s="285"/>
      <c r="N296" s="285"/>
      <c r="O296" s="285"/>
      <c r="P296" s="285"/>
      <c r="Q296" s="289"/>
    </row>
    <row r="297" spans="1:17" ht="90" customHeight="1" x14ac:dyDescent="0.35">
      <c r="A297" s="254" t="s">
        <v>16</v>
      </c>
      <c r="B297" s="255"/>
      <c r="C297" s="255"/>
      <c r="D297" s="255"/>
      <c r="E297" s="255"/>
      <c r="F297" s="255"/>
      <c r="G297" s="255"/>
      <c r="H297" s="256"/>
      <c r="I297" s="69" t="s">
        <v>17</v>
      </c>
      <c r="J297" s="87" t="s">
        <v>116</v>
      </c>
      <c r="K297" s="278" t="s">
        <v>114</v>
      </c>
      <c r="L297" s="256"/>
      <c r="M297" s="290" t="s">
        <v>18</v>
      </c>
      <c r="N297" s="291"/>
      <c r="O297" s="310" t="s">
        <v>19</v>
      </c>
      <c r="P297" s="310"/>
      <c r="Q297" s="311" t="s">
        <v>20</v>
      </c>
    </row>
    <row r="298" spans="1:17" ht="78" customHeight="1" x14ac:dyDescent="0.35">
      <c r="A298" s="70" t="s">
        <v>21</v>
      </c>
      <c r="B298" s="279" t="s">
        <v>22</v>
      </c>
      <c r="C298" s="280"/>
      <c r="D298" s="71" t="s">
        <v>126</v>
      </c>
      <c r="E298" s="71" t="s">
        <v>129</v>
      </c>
      <c r="F298" s="71" t="s">
        <v>23</v>
      </c>
      <c r="G298" s="106" t="s">
        <v>203</v>
      </c>
      <c r="H298" s="106" t="s">
        <v>25</v>
      </c>
      <c r="I298" s="72" t="s">
        <v>128</v>
      </c>
      <c r="J298" s="72" t="s">
        <v>26</v>
      </c>
      <c r="K298" s="72" t="s">
        <v>27</v>
      </c>
      <c r="L298" s="72" t="s">
        <v>28</v>
      </c>
      <c r="M298" s="71" t="s">
        <v>61</v>
      </c>
      <c r="N298" s="71" t="s">
        <v>60</v>
      </c>
      <c r="O298" s="72" t="s">
        <v>134</v>
      </c>
      <c r="P298" s="71" t="s">
        <v>63</v>
      </c>
      <c r="Q298" s="312"/>
    </row>
    <row r="299" spans="1:17" ht="26.25" customHeight="1" x14ac:dyDescent="0.35">
      <c r="A299" s="74" t="s">
        <v>338</v>
      </c>
      <c r="B299" s="75"/>
      <c r="C299" s="75"/>
      <c r="D299" s="75"/>
      <c r="E299" s="75"/>
      <c r="F299" s="75"/>
      <c r="G299" s="75"/>
      <c r="H299" s="75"/>
      <c r="I299" s="75"/>
      <c r="J299" s="75"/>
      <c r="K299" s="268">
        <v>1006.50134346154</v>
      </c>
      <c r="L299" s="75"/>
      <c r="M299" s="75"/>
      <c r="N299" s="75"/>
      <c r="O299" s="268" t="s">
        <v>11</v>
      </c>
      <c r="P299" s="268" t="s">
        <v>11</v>
      </c>
      <c r="Q299" s="77"/>
    </row>
    <row r="300" spans="1:17" s="30" customFormat="1" ht="92.25" customHeight="1" x14ac:dyDescent="0.35">
      <c r="A300" s="222" t="s">
        <v>340</v>
      </c>
      <c r="B300" s="314" t="s">
        <v>124</v>
      </c>
      <c r="C300" s="315"/>
      <c r="D300" s="228">
        <v>0.39</v>
      </c>
      <c r="E300" s="223" t="s">
        <v>343</v>
      </c>
      <c r="F300" s="224">
        <v>10225.49</v>
      </c>
      <c r="G300" s="225" t="s">
        <v>127</v>
      </c>
      <c r="H300" s="229"/>
      <c r="I300" s="183" t="s">
        <v>11</v>
      </c>
      <c r="J300" s="226" t="s">
        <v>11</v>
      </c>
      <c r="K300" s="261"/>
      <c r="L300" s="227" t="s">
        <v>11</v>
      </c>
      <c r="M300" s="227" t="s">
        <v>11</v>
      </c>
      <c r="N300" s="227" t="s">
        <v>11</v>
      </c>
      <c r="O300" s="261"/>
      <c r="P300" s="261"/>
      <c r="Q300" s="195" t="s">
        <v>233</v>
      </c>
    </row>
    <row r="301" spans="1:17" s="30" customFormat="1" ht="92.25" customHeight="1" x14ac:dyDescent="0.35">
      <c r="A301" s="107" t="s">
        <v>341</v>
      </c>
      <c r="B301" s="266" t="s">
        <v>342</v>
      </c>
      <c r="C301" s="267"/>
      <c r="D301" s="152">
        <v>0.25</v>
      </c>
      <c r="E301" s="58" t="s">
        <v>344</v>
      </c>
      <c r="F301" s="21">
        <v>4551.91</v>
      </c>
      <c r="G301" s="225" t="s">
        <v>127</v>
      </c>
      <c r="H301" s="229"/>
      <c r="I301" s="84" t="s">
        <v>11</v>
      </c>
      <c r="J301" s="226" t="s">
        <v>11</v>
      </c>
      <c r="K301" s="262"/>
      <c r="L301" s="157" t="s">
        <v>11</v>
      </c>
      <c r="M301" s="157" t="s">
        <v>11</v>
      </c>
      <c r="N301" s="157" t="s">
        <v>11</v>
      </c>
      <c r="O301" s="157" t="s">
        <v>11</v>
      </c>
      <c r="P301" s="262"/>
      <c r="Q301" s="195" t="s">
        <v>233</v>
      </c>
    </row>
    <row r="302" spans="1:17" s="30" customFormat="1" ht="56.25" customHeight="1" thickBot="1" x14ac:dyDescent="0.4">
      <c r="A302" s="296" t="s">
        <v>29</v>
      </c>
      <c r="B302" s="297"/>
      <c r="C302" s="297"/>
      <c r="D302" s="297"/>
      <c r="E302" s="297"/>
      <c r="F302" s="297"/>
      <c r="G302" s="298"/>
      <c r="H302" s="182">
        <f>SUM(H297:H300)</f>
        <v>0</v>
      </c>
      <c r="I302" s="302" t="s">
        <v>30</v>
      </c>
      <c r="J302" s="303"/>
      <c r="K302" s="303"/>
      <c r="L302" s="303"/>
      <c r="M302" s="303"/>
      <c r="N302" s="303"/>
      <c r="O302" s="303"/>
      <c r="P302" s="137"/>
      <c r="Q302" s="78" t="s">
        <v>11</v>
      </c>
    </row>
    <row r="303" spans="1:17" ht="56.25" customHeight="1" thickBot="1" x14ac:dyDescent="0.4">
      <c r="A303" s="4"/>
      <c r="B303" s="4"/>
      <c r="C303" s="110"/>
      <c r="D303" s="110"/>
      <c r="E303" s="110"/>
      <c r="F303" s="110"/>
      <c r="G303" s="110"/>
      <c r="H303" s="110"/>
      <c r="I303" s="110"/>
      <c r="J303" s="110"/>
      <c r="K303" s="110"/>
      <c r="L303" s="110"/>
      <c r="M303" s="110"/>
      <c r="N303" s="110"/>
      <c r="O303" s="110"/>
      <c r="P303" s="110"/>
      <c r="Q303" s="5"/>
    </row>
    <row r="304" spans="1:17" ht="56.25" customHeight="1" thickBot="1" x14ac:dyDescent="0.4">
      <c r="A304" s="299">
        <f>A292+1</f>
        <v>25</v>
      </c>
      <c r="B304" s="300"/>
      <c r="C304" s="300"/>
      <c r="D304" s="301"/>
      <c r="E304" s="281" t="str">
        <f>+'LISTA DE OFERENTES'!B28</f>
        <v>CONSTRUCOL SAS</v>
      </c>
      <c r="F304" s="282"/>
      <c r="G304" s="282"/>
      <c r="H304" s="282"/>
      <c r="I304" s="282"/>
      <c r="J304" s="282"/>
      <c r="K304" s="282"/>
      <c r="L304" s="282"/>
      <c r="M304" s="282"/>
      <c r="N304" s="282"/>
      <c r="O304" s="282"/>
      <c r="P304" s="282"/>
      <c r="Q304" s="283"/>
    </row>
    <row r="305" spans="1:17" ht="56.25" customHeight="1" x14ac:dyDescent="0.35">
      <c r="A305" s="25" t="s">
        <v>12</v>
      </c>
      <c r="B305" s="73">
        <v>2</v>
      </c>
      <c r="C305" s="26" t="s">
        <v>13</v>
      </c>
      <c r="D305" s="57">
        <f>+$D$409</f>
        <v>2013.0026869230769</v>
      </c>
      <c r="E305" s="284"/>
      <c r="F305" s="285"/>
      <c r="G305" s="285"/>
      <c r="H305" s="285"/>
      <c r="I305" s="285"/>
      <c r="J305" s="285"/>
      <c r="K305" s="285"/>
      <c r="L305" s="285"/>
      <c r="M305" s="285"/>
      <c r="N305" s="285"/>
      <c r="O305" s="285"/>
      <c r="P305" s="285"/>
      <c r="Q305" s="286"/>
    </row>
    <row r="306" spans="1:17" ht="56.25" customHeight="1" x14ac:dyDescent="0.35">
      <c r="A306" s="269" t="s">
        <v>14</v>
      </c>
      <c r="B306" s="270"/>
      <c r="C306" s="59">
        <f>IF(B305&lt;3,0.75,IF(B305&lt;5,1.2,1.5))</f>
        <v>0.75</v>
      </c>
      <c r="D306" s="60">
        <f>+D305*C306</f>
        <v>1509.7520151923077</v>
      </c>
      <c r="E306" s="284"/>
      <c r="F306" s="285"/>
      <c r="G306" s="285"/>
      <c r="H306" s="285"/>
      <c r="I306" s="285"/>
      <c r="J306" s="285"/>
      <c r="K306" s="285"/>
      <c r="L306" s="285"/>
      <c r="M306" s="285"/>
      <c r="N306" s="285"/>
      <c r="O306" s="285"/>
      <c r="P306" s="285"/>
      <c r="Q306" s="286"/>
    </row>
    <row r="307" spans="1:17" ht="15.5" x14ac:dyDescent="0.35">
      <c r="A307" s="271"/>
      <c r="B307" s="270"/>
      <c r="C307" s="272"/>
      <c r="D307" s="273"/>
      <c r="E307" s="284"/>
      <c r="F307" s="285"/>
      <c r="G307" s="285"/>
      <c r="H307" s="285"/>
      <c r="I307" s="285"/>
      <c r="J307" s="285"/>
      <c r="K307" s="285"/>
      <c r="L307" s="285"/>
      <c r="M307" s="285"/>
      <c r="N307" s="285"/>
      <c r="O307" s="285"/>
      <c r="P307" s="285"/>
      <c r="Q307" s="286"/>
    </row>
    <row r="308" spans="1:17" ht="56.25" customHeight="1" thickBot="1" x14ac:dyDescent="0.4">
      <c r="A308" s="274" t="s">
        <v>15</v>
      </c>
      <c r="B308" s="275"/>
      <c r="C308" s="276" t="str">
        <f>+IF(H314&gt;D306,"CUMPLE","NO CUMPLE")</f>
        <v>CUMPLE</v>
      </c>
      <c r="D308" s="277"/>
      <c r="E308" s="287"/>
      <c r="F308" s="288"/>
      <c r="G308" s="288"/>
      <c r="H308" s="288"/>
      <c r="I308" s="288"/>
      <c r="J308" s="288"/>
      <c r="K308" s="288"/>
      <c r="L308" s="288"/>
      <c r="M308" s="285"/>
      <c r="N308" s="285"/>
      <c r="O308" s="285"/>
      <c r="P308" s="285"/>
      <c r="Q308" s="289"/>
    </row>
    <row r="309" spans="1:17" ht="56.25" customHeight="1" x14ac:dyDescent="0.35">
      <c r="A309" s="254" t="s">
        <v>16</v>
      </c>
      <c r="B309" s="255"/>
      <c r="C309" s="255"/>
      <c r="D309" s="255"/>
      <c r="E309" s="255"/>
      <c r="F309" s="255"/>
      <c r="G309" s="255"/>
      <c r="H309" s="256"/>
      <c r="I309" s="69" t="s">
        <v>17</v>
      </c>
      <c r="J309" s="87" t="s">
        <v>116</v>
      </c>
      <c r="K309" s="278" t="s">
        <v>114</v>
      </c>
      <c r="L309" s="256"/>
      <c r="M309" s="290" t="s">
        <v>18</v>
      </c>
      <c r="N309" s="291"/>
      <c r="O309" s="310" t="s">
        <v>19</v>
      </c>
      <c r="P309" s="310"/>
      <c r="Q309" s="311" t="s">
        <v>20</v>
      </c>
    </row>
    <row r="310" spans="1:17" ht="56.25" customHeight="1" x14ac:dyDescent="0.35">
      <c r="A310" s="70" t="s">
        <v>21</v>
      </c>
      <c r="B310" s="279" t="s">
        <v>22</v>
      </c>
      <c r="C310" s="280"/>
      <c r="D310" s="71" t="s">
        <v>126</v>
      </c>
      <c r="E310" s="71" t="s">
        <v>129</v>
      </c>
      <c r="F310" s="71" t="s">
        <v>23</v>
      </c>
      <c r="G310" s="106" t="s">
        <v>203</v>
      </c>
      <c r="H310" s="106" t="s">
        <v>25</v>
      </c>
      <c r="I310" s="72" t="s">
        <v>128</v>
      </c>
      <c r="J310" s="72" t="s">
        <v>26</v>
      </c>
      <c r="K310" s="72" t="s">
        <v>27</v>
      </c>
      <c r="L310" s="72" t="s">
        <v>28</v>
      </c>
      <c r="M310" s="71" t="s">
        <v>61</v>
      </c>
      <c r="N310" s="71" t="s">
        <v>60</v>
      </c>
      <c r="O310" s="72" t="s">
        <v>134</v>
      </c>
      <c r="P310" s="71" t="s">
        <v>63</v>
      </c>
      <c r="Q310" s="312"/>
    </row>
    <row r="311" spans="1:17" ht="15.5" x14ac:dyDescent="0.35">
      <c r="A311" s="74" t="s">
        <v>93</v>
      </c>
      <c r="B311" s="75"/>
      <c r="C311" s="75"/>
      <c r="D311" s="75"/>
      <c r="E311" s="75"/>
      <c r="F311" s="75"/>
      <c r="G311" s="75"/>
      <c r="H311" s="75"/>
      <c r="I311" s="75"/>
      <c r="J311" s="75"/>
      <c r="K311" s="268">
        <v>1006.50134346154</v>
      </c>
      <c r="L311" s="75"/>
      <c r="M311" s="75"/>
      <c r="N311" s="75"/>
      <c r="O311" s="75"/>
      <c r="P311" s="268" t="s">
        <v>11</v>
      </c>
      <c r="Q311" s="77"/>
    </row>
    <row r="312" spans="1:17" s="30" customFormat="1" ht="56.25" customHeight="1" x14ac:dyDescent="0.35">
      <c r="A312" s="107" t="s">
        <v>345</v>
      </c>
      <c r="B312" s="259" t="s">
        <v>348</v>
      </c>
      <c r="C312" s="260"/>
      <c r="D312" s="152">
        <v>0.5</v>
      </c>
      <c r="E312" s="58" t="s">
        <v>349</v>
      </c>
      <c r="F312" s="21">
        <v>10978.35</v>
      </c>
      <c r="G312" s="3" t="s">
        <v>127</v>
      </c>
      <c r="H312" s="200">
        <f>+F312*D312</f>
        <v>5489.1750000000002</v>
      </c>
      <c r="I312" s="84" t="s">
        <v>10</v>
      </c>
      <c r="J312" s="27" t="s">
        <v>10</v>
      </c>
      <c r="K312" s="261"/>
      <c r="L312" s="28">
        <f>+H312</f>
        <v>5489.1750000000002</v>
      </c>
      <c r="M312" s="28" t="s">
        <v>351</v>
      </c>
      <c r="N312" s="107"/>
      <c r="O312" s="166" t="s">
        <v>11</v>
      </c>
      <c r="P312" s="261"/>
      <c r="Q312" s="29" t="s">
        <v>353</v>
      </c>
    </row>
    <row r="313" spans="1:17" s="30" customFormat="1" ht="75" customHeight="1" x14ac:dyDescent="0.35">
      <c r="A313" s="107" t="s">
        <v>346</v>
      </c>
      <c r="B313" s="259" t="s">
        <v>348</v>
      </c>
      <c r="C313" s="260"/>
      <c r="D313" s="152">
        <v>0.3</v>
      </c>
      <c r="E313" s="58" t="s">
        <v>350</v>
      </c>
      <c r="F313" s="21">
        <v>7421.59</v>
      </c>
      <c r="G313" s="3" t="s">
        <v>127</v>
      </c>
      <c r="H313" s="200">
        <f>+F313*D313</f>
        <v>2226.4769999999999</v>
      </c>
      <c r="I313" s="84" t="s">
        <v>10</v>
      </c>
      <c r="J313" s="27" t="s">
        <v>10</v>
      </c>
      <c r="K313" s="262"/>
      <c r="L313" s="28">
        <f>+H313</f>
        <v>2226.4769999999999</v>
      </c>
      <c r="M313" s="28" t="s">
        <v>10</v>
      </c>
      <c r="N313" s="107" t="s">
        <v>10</v>
      </c>
      <c r="O313" s="166" t="s">
        <v>11</v>
      </c>
      <c r="P313" s="261"/>
      <c r="Q313" s="29" t="s">
        <v>353</v>
      </c>
    </row>
    <row r="314" spans="1:17" s="30" customFormat="1" ht="56.25" customHeight="1" thickBot="1" x14ac:dyDescent="0.4">
      <c r="A314" s="296" t="s">
        <v>29</v>
      </c>
      <c r="B314" s="297"/>
      <c r="C314" s="297"/>
      <c r="D314" s="297"/>
      <c r="E314" s="297"/>
      <c r="F314" s="297"/>
      <c r="G314" s="298"/>
      <c r="H314" s="182">
        <f>SUM(H310:H313)</f>
        <v>7715.652</v>
      </c>
      <c r="I314" s="302" t="s">
        <v>30</v>
      </c>
      <c r="J314" s="303"/>
      <c r="K314" s="303"/>
      <c r="L314" s="303"/>
      <c r="M314" s="303"/>
      <c r="N314" s="303"/>
      <c r="O314" s="303"/>
      <c r="P314" s="137"/>
      <c r="Q314" s="78" t="s">
        <v>11</v>
      </c>
    </row>
    <row r="315" spans="1:17" ht="56.25" customHeight="1" thickBot="1" x14ac:dyDescent="0.4">
      <c r="A315" s="4"/>
      <c r="B315" s="4"/>
      <c r="C315" s="110"/>
      <c r="D315" s="110"/>
      <c r="E315" s="110"/>
      <c r="F315" s="110"/>
      <c r="G315" s="110"/>
      <c r="H315" s="110"/>
      <c r="I315" s="110"/>
      <c r="J315" s="110"/>
      <c r="K315" s="110"/>
      <c r="L315" s="110"/>
      <c r="M315" s="110"/>
      <c r="N315" s="110"/>
      <c r="O315" s="110"/>
      <c r="P315" s="110"/>
      <c r="Q315" s="5"/>
    </row>
    <row r="316" spans="1:17" ht="56.25" customHeight="1" thickBot="1" x14ac:dyDescent="0.4">
      <c r="A316" s="299">
        <f>A304+1</f>
        <v>26</v>
      </c>
      <c r="B316" s="300"/>
      <c r="C316" s="300"/>
      <c r="D316" s="301"/>
      <c r="E316" s="281" t="str">
        <f>+'LISTA DE OFERENTES'!B29</f>
        <v xml:space="preserve">CONSORCIO CORING </v>
      </c>
      <c r="F316" s="282"/>
      <c r="G316" s="282"/>
      <c r="H316" s="282"/>
      <c r="I316" s="282"/>
      <c r="J316" s="282"/>
      <c r="K316" s="282"/>
      <c r="L316" s="282"/>
      <c r="M316" s="282"/>
      <c r="N316" s="282"/>
      <c r="O316" s="282"/>
      <c r="P316" s="282"/>
      <c r="Q316" s="283"/>
    </row>
    <row r="317" spans="1:17" ht="56.25" customHeight="1" x14ac:dyDescent="0.35">
      <c r="A317" s="25" t="s">
        <v>12</v>
      </c>
      <c r="B317" s="73">
        <v>2</v>
      </c>
      <c r="C317" s="26" t="s">
        <v>13</v>
      </c>
      <c r="D317" s="57">
        <f>+$D$409</f>
        <v>2013.0026869230769</v>
      </c>
      <c r="E317" s="284"/>
      <c r="F317" s="285"/>
      <c r="G317" s="285"/>
      <c r="H317" s="285"/>
      <c r="I317" s="285"/>
      <c r="J317" s="285"/>
      <c r="K317" s="285"/>
      <c r="L317" s="285"/>
      <c r="M317" s="285"/>
      <c r="N317" s="285"/>
      <c r="O317" s="285"/>
      <c r="P317" s="285"/>
      <c r="Q317" s="286"/>
    </row>
    <row r="318" spans="1:17" ht="56.25" customHeight="1" x14ac:dyDescent="0.35">
      <c r="A318" s="269" t="s">
        <v>14</v>
      </c>
      <c r="B318" s="270"/>
      <c r="C318" s="59">
        <f>IF(B317&lt;3,0.75,IF(B317&lt;5,1.2,1.5))</f>
        <v>0.75</v>
      </c>
      <c r="D318" s="60">
        <f>+D317*C318</f>
        <v>1509.7520151923077</v>
      </c>
      <c r="E318" s="284"/>
      <c r="F318" s="285"/>
      <c r="G318" s="285"/>
      <c r="H318" s="285"/>
      <c r="I318" s="285"/>
      <c r="J318" s="285"/>
      <c r="K318" s="285"/>
      <c r="L318" s="285"/>
      <c r="M318" s="285"/>
      <c r="N318" s="285"/>
      <c r="O318" s="285"/>
      <c r="P318" s="285"/>
      <c r="Q318" s="286"/>
    </row>
    <row r="319" spans="1:17" ht="15.5" x14ac:dyDescent="0.35">
      <c r="A319" s="271"/>
      <c r="B319" s="270"/>
      <c r="C319" s="272"/>
      <c r="D319" s="273"/>
      <c r="E319" s="284"/>
      <c r="F319" s="285"/>
      <c r="G319" s="285"/>
      <c r="H319" s="285"/>
      <c r="I319" s="285"/>
      <c r="J319" s="285"/>
      <c r="K319" s="285"/>
      <c r="L319" s="285"/>
      <c r="M319" s="285"/>
      <c r="N319" s="285"/>
      <c r="O319" s="285"/>
      <c r="P319" s="285"/>
      <c r="Q319" s="286"/>
    </row>
    <row r="320" spans="1:17" ht="56.25" customHeight="1" thickBot="1" x14ac:dyDescent="0.4">
      <c r="A320" s="274" t="s">
        <v>15</v>
      </c>
      <c r="B320" s="275"/>
      <c r="C320" s="276" t="str">
        <f>+IF(H327&gt;D318,"CUMPLE","NO CUMPLE")</f>
        <v>CUMPLE</v>
      </c>
      <c r="D320" s="277"/>
      <c r="E320" s="287"/>
      <c r="F320" s="288"/>
      <c r="G320" s="288"/>
      <c r="H320" s="288"/>
      <c r="I320" s="288"/>
      <c r="J320" s="288"/>
      <c r="K320" s="288"/>
      <c r="L320" s="288"/>
      <c r="M320" s="285"/>
      <c r="N320" s="285"/>
      <c r="O320" s="285"/>
      <c r="P320" s="285"/>
      <c r="Q320" s="289"/>
    </row>
    <row r="321" spans="1:17" ht="56.25" customHeight="1" x14ac:dyDescent="0.35">
      <c r="A321" s="254" t="s">
        <v>16</v>
      </c>
      <c r="B321" s="255"/>
      <c r="C321" s="255"/>
      <c r="D321" s="255"/>
      <c r="E321" s="255"/>
      <c r="F321" s="255"/>
      <c r="G321" s="255"/>
      <c r="H321" s="256"/>
      <c r="I321" s="69" t="s">
        <v>17</v>
      </c>
      <c r="J321" s="87" t="s">
        <v>116</v>
      </c>
      <c r="K321" s="278" t="s">
        <v>114</v>
      </c>
      <c r="L321" s="256"/>
      <c r="M321" s="290" t="s">
        <v>18</v>
      </c>
      <c r="N321" s="291"/>
      <c r="O321" s="310" t="s">
        <v>19</v>
      </c>
      <c r="P321" s="310"/>
      <c r="Q321" s="311" t="s">
        <v>20</v>
      </c>
    </row>
    <row r="322" spans="1:17" ht="56.25" customHeight="1" x14ac:dyDescent="0.35">
      <c r="A322" s="70" t="s">
        <v>21</v>
      </c>
      <c r="B322" s="279" t="s">
        <v>22</v>
      </c>
      <c r="C322" s="280"/>
      <c r="D322" s="71" t="s">
        <v>126</v>
      </c>
      <c r="E322" s="71" t="s">
        <v>129</v>
      </c>
      <c r="F322" s="71" t="s">
        <v>23</v>
      </c>
      <c r="G322" s="106" t="s">
        <v>203</v>
      </c>
      <c r="H322" s="106" t="s">
        <v>25</v>
      </c>
      <c r="I322" s="72" t="s">
        <v>128</v>
      </c>
      <c r="J322" s="72" t="s">
        <v>26</v>
      </c>
      <c r="K322" s="72" t="s">
        <v>27</v>
      </c>
      <c r="L322" s="72" t="s">
        <v>28</v>
      </c>
      <c r="M322" s="71" t="s">
        <v>61</v>
      </c>
      <c r="N322" s="71" t="s">
        <v>60</v>
      </c>
      <c r="O322" s="72" t="s">
        <v>134</v>
      </c>
      <c r="P322" s="71" t="s">
        <v>63</v>
      </c>
      <c r="Q322" s="312"/>
    </row>
    <row r="323" spans="1:17" ht="15.5" x14ac:dyDescent="0.35">
      <c r="A323" s="74" t="s">
        <v>355</v>
      </c>
      <c r="B323" s="75"/>
      <c r="C323" s="75"/>
      <c r="D323" s="75"/>
      <c r="E323" s="75"/>
      <c r="F323" s="75"/>
      <c r="G323" s="75"/>
      <c r="H323" s="75"/>
      <c r="I323" s="75"/>
      <c r="J323" s="75"/>
      <c r="K323" s="268">
        <v>1006.50134346154</v>
      </c>
      <c r="L323" s="75"/>
      <c r="M323" s="75"/>
      <c r="N323" s="75"/>
      <c r="O323" s="75"/>
      <c r="P323" s="268" t="s">
        <v>10</v>
      </c>
      <c r="Q323" s="77"/>
    </row>
    <row r="324" spans="1:17" s="30" customFormat="1" ht="136.5" customHeight="1" x14ac:dyDescent="0.35">
      <c r="A324" s="107" t="s">
        <v>357</v>
      </c>
      <c r="B324" s="259" t="s">
        <v>123</v>
      </c>
      <c r="C324" s="260"/>
      <c r="D324" s="152">
        <v>0.5</v>
      </c>
      <c r="E324" s="58" t="s">
        <v>359</v>
      </c>
      <c r="F324" s="21">
        <v>2228.44</v>
      </c>
      <c r="G324" s="3" t="s">
        <v>127</v>
      </c>
      <c r="H324" s="200">
        <f>+F324*D324</f>
        <v>1114.22</v>
      </c>
      <c r="I324" s="84" t="s">
        <v>10</v>
      </c>
      <c r="J324" s="27"/>
      <c r="K324" s="261"/>
      <c r="L324" s="28">
        <f>+H324</f>
        <v>1114.22</v>
      </c>
      <c r="M324" s="28" t="s">
        <v>10</v>
      </c>
      <c r="N324" s="107" t="s">
        <v>10</v>
      </c>
      <c r="O324" s="178">
        <f>1360+249</f>
        <v>1609</v>
      </c>
      <c r="P324" s="261"/>
      <c r="Q324" s="29"/>
    </row>
    <row r="325" spans="1:17" ht="15.5" x14ac:dyDescent="0.35">
      <c r="A325" s="74" t="s">
        <v>354</v>
      </c>
      <c r="B325" s="75"/>
      <c r="C325" s="75"/>
      <c r="D325" s="176"/>
      <c r="E325" s="75"/>
      <c r="F325" s="75"/>
      <c r="G325" s="75"/>
      <c r="H325" s="75"/>
      <c r="I325" s="75"/>
      <c r="J325" s="75"/>
      <c r="K325" s="261"/>
      <c r="L325" s="75"/>
      <c r="M325" s="75"/>
      <c r="N325" s="75"/>
      <c r="O325" s="75"/>
      <c r="P325" s="261"/>
      <c r="Q325" s="77"/>
    </row>
    <row r="326" spans="1:17" s="30" customFormat="1" ht="117.75" customHeight="1" x14ac:dyDescent="0.35">
      <c r="A326" s="107" t="s">
        <v>358</v>
      </c>
      <c r="B326" s="259" t="s">
        <v>123</v>
      </c>
      <c r="C326" s="260"/>
      <c r="D326" s="152">
        <v>0.5</v>
      </c>
      <c r="E326" s="58" t="s">
        <v>360</v>
      </c>
      <c r="F326" s="21">
        <v>3176.83</v>
      </c>
      <c r="G326" s="3" t="s">
        <v>127</v>
      </c>
      <c r="H326" s="200">
        <f>+F326*D326</f>
        <v>1588.415</v>
      </c>
      <c r="I326" s="84" t="s">
        <v>10</v>
      </c>
      <c r="J326" s="27" t="s">
        <v>10</v>
      </c>
      <c r="K326" s="262"/>
      <c r="L326" s="28">
        <f>+H326</f>
        <v>1588.415</v>
      </c>
      <c r="M326" s="28" t="s">
        <v>10</v>
      </c>
      <c r="N326" s="107" t="s">
        <v>10</v>
      </c>
      <c r="O326" s="178">
        <f>1880+536</f>
        <v>2416</v>
      </c>
      <c r="P326" s="261"/>
      <c r="Q326" s="29"/>
    </row>
    <row r="327" spans="1:17" s="30" customFormat="1" ht="56.25" customHeight="1" thickBot="1" x14ac:dyDescent="0.4">
      <c r="A327" s="296" t="s">
        <v>29</v>
      </c>
      <c r="B327" s="297"/>
      <c r="C327" s="297"/>
      <c r="D327" s="297"/>
      <c r="E327" s="297"/>
      <c r="F327" s="297"/>
      <c r="G327" s="298"/>
      <c r="H327" s="182">
        <f>SUM(H322:H326)</f>
        <v>2702.6350000000002</v>
      </c>
      <c r="I327" s="302" t="s">
        <v>30</v>
      </c>
      <c r="J327" s="303"/>
      <c r="K327" s="303"/>
      <c r="L327" s="303"/>
      <c r="M327" s="303"/>
      <c r="N327" s="303"/>
      <c r="O327" s="303"/>
      <c r="P327" s="137"/>
      <c r="Q327" s="78" t="s">
        <v>10</v>
      </c>
    </row>
    <row r="328" spans="1:17" ht="56.25" customHeight="1" thickBot="1" x14ac:dyDescent="0.4">
      <c r="A328" s="4"/>
      <c r="B328" s="4"/>
      <c r="C328" s="4"/>
      <c r="D328" s="4"/>
      <c r="E328" s="4"/>
      <c r="F328" s="4"/>
      <c r="G328" s="4"/>
      <c r="H328" s="4"/>
      <c r="I328" s="4"/>
      <c r="J328" s="4"/>
      <c r="K328" s="4"/>
      <c r="L328" s="4"/>
      <c r="M328" s="4"/>
      <c r="N328" s="5"/>
      <c r="O328" s="5"/>
      <c r="P328" s="5"/>
      <c r="Q328" s="5"/>
    </row>
    <row r="329" spans="1:17" ht="56.25" customHeight="1" thickBot="1" x14ac:dyDescent="0.4">
      <c r="A329" s="299">
        <f>A316+1</f>
        <v>27</v>
      </c>
      <c r="B329" s="300"/>
      <c r="C329" s="300"/>
      <c r="D329" s="301"/>
      <c r="E329" s="281" t="str">
        <f>+'LISTA DE OFERENTES'!B30</f>
        <v>UNION TEMPORAL OBRAS CPM</v>
      </c>
      <c r="F329" s="282"/>
      <c r="G329" s="282"/>
      <c r="H329" s="282"/>
      <c r="I329" s="282"/>
      <c r="J329" s="282"/>
      <c r="K329" s="282"/>
      <c r="L329" s="282"/>
      <c r="M329" s="282"/>
      <c r="N329" s="282"/>
      <c r="O329" s="282"/>
      <c r="P329" s="282"/>
      <c r="Q329" s="283"/>
    </row>
    <row r="330" spans="1:17" ht="56.25" customHeight="1" x14ac:dyDescent="0.35">
      <c r="A330" s="25" t="s">
        <v>12</v>
      </c>
      <c r="B330" s="73">
        <v>1</v>
      </c>
      <c r="C330" s="26" t="s">
        <v>13</v>
      </c>
      <c r="D330" s="57">
        <f>+$D$409</f>
        <v>2013.0026869230769</v>
      </c>
      <c r="E330" s="284"/>
      <c r="F330" s="285"/>
      <c r="G330" s="285"/>
      <c r="H330" s="285"/>
      <c r="I330" s="285"/>
      <c r="J330" s="285"/>
      <c r="K330" s="285"/>
      <c r="L330" s="285"/>
      <c r="M330" s="285"/>
      <c r="N330" s="285"/>
      <c r="O330" s="285"/>
      <c r="P330" s="285"/>
      <c r="Q330" s="286"/>
    </row>
    <row r="331" spans="1:17" ht="56.25" customHeight="1" x14ac:dyDescent="0.35">
      <c r="A331" s="269" t="s">
        <v>14</v>
      </c>
      <c r="B331" s="270"/>
      <c r="C331" s="59">
        <f>IF(B330&lt;3,0.75,IF(B330&lt;5,1.2,1.5))</f>
        <v>0.75</v>
      </c>
      <c r="D331" s="60">
        <f>+D330*C331</f>
        <v>1509.7520151923077</v>
      </c>
      <c r="E331" s="284"/>
      <c r="F331" s="285"/>
      <c r="G331" s="285"/>
      <c r="H331" s="285"/>
      <c r="I331" s="285"/>
      <c r="J331" s="285"/>
      <c r="K331" s="285"/>
      <c r="L331" s="285"/>
      <c r="M331" s="285"/>
      <c r="N331" s="285"/>
      <c r="O331" s="285"/>
      <c r="P331" s="285"/>
      <c r="Q331" s="286"/>
    </row>
    <row r="332" spans="1:17" ht="15.5" x14ac:dyDescent="0.35">
      <c r="A332" s="271"/>
      <c r="B332" s="270"/>
      <c r="C332" s="272"/>
      <c r="D332" s="273"/>
      <c r="E332" s="284"/>
      <c r="F332" s="285"/>
      <c r="G332" s="285"/>
      <c r="H332" s="285"/>
      <c r="I332" s="285"/>
      <c r="J332" s="285"/>
      <c r="K332" s="285"/>
      <c r="L332" s="285"/>
      <c r="M332" s="285"/>
      <c r="N332" s="285"/>
      <c r="O332" s="285"/>
      <c r="P332" s="285"/>
      <c r="Q332" s="286"/>
    </row>
    <row r="333" spans="1:17" ht="56.25" customHeight="1" thickBot="1" x14ac:dyDescent="0.4">
      <c r="A333" s="274" t="s">
        <v>15</v>
      </c>
      <c r="B333" s="275"/>
      <c r="C333" s="276" t="str">
        <f>+IF(H338&gt;D331,"CUMPLE","NO CUMPLE")</f>
        <v>CUMPLE</v>
      </c>
      <c r="D333" s="277"/>
      <c r="E333" s="287"/>
      <c r="F333" s="288"/>
      <c r="G333" s="288"/>
      <c r="H333" s="288"/>
      <c r="I333" s="288"/>
      <c r="J333" s="288"/>
      <c r="K333" s="288"/>
      <c r="L333" s="288"/>
      <c r="M333" s="285"/>
      <c r="N333" s="285"/>
      <c r="O333" s="285"/>
      <c r="P333" s="285"/>
      <c r="Q333" s="289"/>
    </row>
    <row r="334" spans="1:17" ht="56.25" customHeight="1" x14ac:dyDescent="0.35">
      <c r="A334" s="254" t="s">
        <v>16</v>
      </c>
      <c r="B334" s="255"/>
      <c r="C334" s="255"/>
      <c r="D334" s="255"/>
      <c r="E334" s="255"/>
      <c r="F334" s="255"/>
      <c r="G334" s="255"/>
      <c r="H334" s="256"/>
      <c r="I334" s="69" t="s">
        <v>17</v>
      </c>
      <c r="J334" s="87" t="s">
        <v>116</v>
      </c>
      <c r="K334" s="278" t="s">
        <v>114</v>
      </c>
      <c r="L334" s="256"/>
      <c r="M334" s="290" t="s">
        <v>18</v>
      </c>
      <c r="N334" s="291"/>
      <c r="O334" s="310" t="s">
        <v>19</v>
      </c>
      <c r="P334" s="310"/>
      <c r="Q334" s="311" t="s">
        <v>20</v>
      </c>
    </row>
    <row r="335" spans="1:17" ht="56.25" customHeight="1" x14ac:dyDescent="0.35">
      <c r="A335" s="70" t="s">
        <v>21</v>
      </c>
      <c r="B335" s="279" t="s">
        <v>22</v>
      </c>
      <c r="C335" s="280"/>
      <c r="D335" s="71" t="s">
        <v>126</v>
      </c>
      <c r="E335" s="71" t="s">
        <v>129</v>
      </c>
      <c r="F335" s="71" t="s">
        <v>23</v>
      </c>
      <c r="G335" s="106" t="s">
        <v>203</v>
      </c>
      <c r="H335" s="106" t="s">
        <v>25</v>
      </c>
      <c r="I335" s="72" t="s">
        <v>128</v>
      </c>
      <c r="J335" s="72" t="s">
        <v>26</v>
      </c>
      <c r="K335" s="72" t="s">
        <v>27</v>
      </c>
      <c r="L335" s="72" t="s">
        <v>28</v>
      </c>
      <c r="M335" s="71" t="s">
        <v>61</v>
      </c>
      <c r="N335" s="71" t="s">
        <v>60</v>
      </c>
      <c r="O335" s="72" t="s">
        <v>134</v>
      </c>
      <c r="P335" s="71" t="s">
        <v>63</v>
      </c>
      <c r="Q335" s="312"/>
    </row>
    <row r="336" spans="1:17" ht="15.5" x14ac:dyDescent="0.35">
      <c r="A336" s="74" t="s">
        <v>362</v>
      </c>
      <c r="B336" s="75"/>
      <c r="C336" s="75"/>
      <c r="D336" s="75"/>
      <c r="E336" s="75"/>
      <c r="F336" s="75"/>
      <c r="G336" s="75"/>
      <c r="H336" s="75"/>
      <c r="I336" s="75"/>
      <c r="J336" s="75"/>
      <c r="K336" s="268">
        <v>1006.50134346154</v>
      </c>
      <c r="L336" s="75"/>
      <c r="M336" s="75"/>
      <c r="N336" s="75"/>
      <c r="O336" s="75"/>
      <c r="P336" s="268" t="s">
        <v>192</v>
      </c>
      <c r="Q336" s="77"/>
    </row>
    <row r="337" spans="1:17" s="30" customFormat="1" ht="108" customHeight="1" x14ac:dyDescent="0.35">
      <c r="A337" s="107" t="s">
        <v>364</v>
      </c>
      <c r="B337" s="259" t="s">
        <v>124</v>
      </c>
      <c r="C337" s="260"/>
      <c r="D337" s="152">
        <v>0.95</v>
      </c>
      <c r="E337" s="188" t="s">
        <v>365</v>
      </c>
      <c r="F337" s="21">
        <v>7328.2</v>
      </c>
      <c r="G337" s="3" t="s">
        <v>146</v>
      </c>
      <c r="H337" s="200">
        <f>+F337*D337</f>
        <v>6961.7899999999991</v>
      </c>
      <c r="I337" s="84" t="s">
        <v>10</v>
      </c>
      <c r="J337" s="27" t="s">
        <v>10</v>
      </c>
      <c r="K337" s="261"/>
      <c r="L337" s="28">
        <f>+H337</f>
        <v>6961.7899999999991</v>
      </c>
      <c r="M337" s="28" t="s">
        <v>10</v>
      </c>
      <c r="N337" s="107" t="s">
        <v>10</v>
      </c>
      <c r="O337" s="178">
        <v>14141</v>
      </c>
      <c r="P337" s="261"/>
      <c r="Q337" s="29"/>
    </row>
    <row r="338" spans="1:17" s="30" customFormat="1" ht="56.25" customHeight="1" thickBot="1" x14ac:dyDescent="0.4">
      <c r="A338" s="296" t="s">
        <v>29</v>
      </c>
      <c r="B338" s="297"/>
      <c r="C338" s="297"/>
      <c r="D338" s="297"/>
      <c r="E338" s="297"/>
      <c r="F338" s="297"/>
      <c r="G338" s="298"/>
      <c r="H338" s="182">
        <f>SUM(H336:H337)</f>
        <v>6961.7899999999991</v>
      </c>
      <c r="I338" s="302" t="s">
        <v>30</v>
      </c>
      <c r="J338" s="303"/>
      <c r="K338" s="303"/>
      <c r="L338" s="303"/>
      <c r="M338" s="303"/>
      <c r="N338" s="303"/>
      <c r="O338" s="303"/>
      <c r="P338" s="137"/>
      <c r="Q338" s="78" t="s">
        <v>10</v>
      </c>
    </row>
    <row r="339" spans="1:17" ht="56.25" customHeight="1" thickBot="1" x14ac:dyDescent="0.4">
      <c r="A339" s="4"/>
      <c r="B339" s="4"/>
      <c r="C339" s="110"/>
      <c r="D339" s="110"/>
      <c r="E339" s="110"/>
      <c r="F339" s="110"/>
      <c r="G339" s="110"/>
      <c r="H339" s="110"/>
      <c r="I339" s="110"/>
      <c r="J339" s="110"/>
      <c r="K339" s="110"/>
      <c r="L339" s="110"/>
      <c r="M339" s="110"/>
      <c r="N339" s="110"/>
      <c r="O339" s="110"/>
      <c r="P339" s="110"/>
      <c r="Q339" s="5"/>
    </row>
    <row r="340" spans="1:17" ht="56.25" customHeight="1" thickBot="1" x14ac:dyDescent="0.4">
      <c r="A340" s="299">
        <f>A329+1</f>
        <v>28</v>
      </c>
      <c r="B340" s="300"/>
      <c r="C340" s="300"/>
      <c r="D340" s="301"/>
      <c r="E340" s="281" t="str">
        <f>+'LISTA DE OFERENTES'!B31</f>
        <v>CONSORCIO INCITECO IP XXI</v>
      </c>
      <c r="F340" s="282"/>
      <c r="G340" s="282"/>
      <c r="H340" s="282"/>
      <c r="I340" s="282"/>
      <c r="J340" s="282"/>
      <c r="K340" s="282"/>
      <c r="L340" s="282"/>
      <c r="M340" s="282"/>
      <c r="N340" s="282"/>
      <c r="O340" s="282"/>
      <c r="P340" s="282"/>
      <c r="Q340" s="283"/>
    </row>
    <row r="341" spans="1:17" ht="56.25" customHeight="1" x14ac:dyDescent="0.35">
      <c r="A341" s="25" t="s">
        <v>12</v>
      </c>
      <c r="B341" s="73">
        <v>5</v>
      </c>
      <c r="C341" s="26" t="s">
        <v>13</v>
      </c>
      <c r="D341" s="57">
        <f>+$D$409</f>
        <v>2013.0026869230769</v>
      </c>
      <c r="E341" s="284"/>
      <c r="F341" s="285"/>
      <c r="G341" s="285"/>
      <c r="H341" s="285"/>
      <c r="I341" s="285"/>
      <c r="J341" s="285"/>
      <c r="K341" s="285"/>
      <c r="L341" s="285"/>
      <c r="M341" s="285"/>
      <c r="N341" s="285"/>
      <c r="O341" s="285"/>
      <c r="P341" s="285"/>
      <c r="Q341" s="286"/>
    </row>
    <row r="342" spans="1:17" ht="56.25" customHeight="1" x14ac:dyDescent="0.35">
      <c r="A342" s="269" t="s">
        <v>14</v>
      </c>
      <c r="B342" s="270"/>
      <c r="C342" s="59">
        <f>IF(B341&lt;3,0.75,IF(B341&lt;5,1.2,1.5))</f>
        <v>1.5</v>
      </c>
      <c r="D342" s="60">
        <f>+D341*C342</f>
        <v>3019.5040303846154</v>
      </c>
      <c r="E342" s="284"/>
      <c r="F342" s="285"/>
      <c r="G342" s="285"/>
      <c r="H342" s="285"/>
      <c r="I342" s="285"/>
      <c r="J342" s="285"/>
      <c r="K342" s="285"/>
      <c r="L342" s="285"/>
      <c r="M342" s="285"/>
      <c r="N342" s="285"/>
      <c r="O342" s="285"/>
      <c r="P342" s="285"/>
      <c r="Q342" s="286"/>
    </row>
    <row r="343" spans="1:17" ht="15.5" x14ac:dyDescent="0.35">
      <c r="A343" s="271"/>
      <c r="B343" s="270"/>
      <c r="C343" s="272"/>
      <c r="D343" s="273"/>
      <c r="E343" s="284"/>
      <c r="F343" s="285"/>
      <c r="G343" s="285"/>
      <c r="H343" s="285"/>
      <c r="I343" s="285"/>
      <c r="J343" s="285"/>
      <c r="K343" s="285"/>
      <c r="L343" s="285"/>
      <c r="M343" s="285"/>
      <c r="N343" s="285"/>
      <c r="O343" s="285"/>
      <c r="P343" s="285"/>
      <c r="Q343" s="286"/>
    </row>
    <row r="344" spans="1:17" ht="56.25" customHeight="1" thickBot="1" x14ac:dyDescent="0.4">
      <c r="A344" s="274" t="s">
        <v>15</v>
      </c>
      <c r="B344" s="275"/>
      <c r="C344" s="276" t="str">
        <f>+IF(H353&gt;D342,"CUMPLE","NO CUMPLE")</f>
        <v>CUMPLE</v>
      </c>
      <c r="D344" s="277"/>
      <c r="E344" s="287"/>
      <c r="F344" s="288"/>
      <c r="G344" s="288"/>
      <c r="H344" s="288"/>
      <c r="I344" s="288"/>
      <c r="J344" s="288"/>
      <c r="K344" s="288"/>
      <c r="L344" s="288"/>
      <c r="M344" s="285"/>
      <c r="N344" s="285"/>
      <c r="O344" s="285"/>
      <c r="P344" s="285"/>
      <c r="Q344" s="289"/>
    </row>
    <row r="345" spans="1:17" ht="56.25" customHeight="1" x14ac:dyDescent="0.35">
      <c r="A345" s="254" t="s">
        <v>16</v>
      </c>
      <c r="B345" s="255"/>
      <c r="C345" s="255"/>
      <c r="D345" s="255"/>
      <c r="E345" s="255"/>
      <c r="F345" s="255"/>
      <c r="G345" s="255"/>
      <c r="H345" s="256"/>
      <c r="I345" s="69" t="s">
        <v>17</v>
      </c>
      <c r="J345" s="87" t="s">
        <v>116</v>
      </c>
      <c r="K345" s="278" t="s">
        <v>114</v>
      </c>
      <c r="L345" s="256"/>
      <c r="M345" s="290" t="s">
        <v>18</v>
      </c>
      <c r="N345" s="291"/>
      <c r="O345" s="310" t="s">
        <v>19</v>
      </c>
      <c r="P345" s="310"/>
      <c r="Q345" s="311" t="s">
        <v>20</v>
      </c>
    </row>
    <row r="346" spans="1:17" ht="56.25" customHeight="1" x14ac:dyDescent="0.35">
      <c r="A346" s="70" t="s">
        <v>21</v>
      </c>
      <c r="B346" s="279" t="s">
        <v>22</v>
      </c>
      <c r="C346" s="280"/>
      <c r="D346" s="71" t="s">
        <v>126</v>
      </c>
      <c r="E346" s="71" t="s">
        <v>129</v>
      </c>
      <c r="F346" s="71" t="s">
        <v>23</v>
      </c>
      <c r="G346" s="106" t="s">
        <v>203</v>
      </c>
      <c r="H346" s="106" t="s">
        <v>25</v>
      </c>
      <c r="I346" s="72" t="s">
        <v>128</v>
      </c>
      <c r="J346" s="72" t="s">
        <v>26</v>
      </c>
      <c r="K346" s="72" t="s">
        <v>27</v>
      </c>
      <c r="L346" s="72" t="s">
        <v>28</v>
      </c>
      <c r="M346" s="71" t="s">
        <v>61</v>
      </c>
      <c r="N346" s="71" t="s">
        <v>60</v>
      </c>
      <c r="O346" s="72" t="s">
        <v>134</v>
      </c>
      <c r="P346" s="71" t="s">
        <v>63</v>
      </c>
      <c r="Q346" s="312"/>
    </row>
    <row r="347" spans="1:17" ht="15.5" x14ac:dyDescent="0.35">
      <c r="A347" s="74" t="s">
        <v>366</v>
      </c>
      <c r="B347" s="75"/>
      <c r="C347" s="75"/>
      <c r="D347" s="75"/>
      <c r="E347" s="75"/>
      <c r="F347" s="75"/>
      <c r="G347" s="75"/>
      <c r="H347" s="75"/>
      <c r="I347" s="76"/>
      <c r="J347" s="76"/>
      <c r="K347" s="166"/>
      <c r="L347" s="75"/>
      <c r="M347" s="75"/>
      <c r="N347" s="75"/>
      <c r="O347" s="268">
        <v>58465</v>
      </c>
      <c r="P347" s="268" t="s">
        <v>10</v>
      </c>
      <c r="Q347" s="77"/>
    </row>
    <row r="348" spans="1:17" s="30" customFormat="1" ht="81" customHeight="1" x14ac:dyDescent="0.35">
      <c r="A348" s="107" t="s">
        <v>369</v>
      </c>
      <c r="B348" s="259" t="s">
        <v>124</v>
      </c>
      <c r="C348" s="260"/>
      <c r="D348" s="152">
        <v>1</v>
      </c>
      <c r="E348" s="58" t="s">
        <v>376</v>
      </c>
      <c r="F348" s="21">
        <v>25842.17</v>
      </c>
      <c r="G348" s="3" t="s">
        <v>212</v>
      </c>
      <c r="H348" s="230">
        <f>+F348*D348</f>
        <v>25842.17</v>
      </c>
      <c r="I348" s="84" t="s">
        <v>10</v>
      </c>
      <c r="J348" s="198" t="s">
        <v>10</v>
      </c>
      <c r="K348" s="268">
        <v>1006.50134346154</v>
      </c>
      <c r="L348" s="198" t="s">
        <v>10</v>
      </c>
      <c r="M348" s="198" t="s">
        <v>10</v>
      </c>
      <c r="N348" s="198" t="s">
        <v>10</v>
      </c>
      <c r="O348" s="313"/>
      <c r="P348" s="261"/>
      <c r="Q348" s="29"/>
    </row>
    <row r="349" spans="1:17" s="30" customFormat="1" ht="81" customHeight="1" x14ac:dyDescent="0.35">
      <c r="A349" s="194" t="s">
        <v>370</v>
      </c>
      <c r="B349" s="259" t="s">
        <v>374</v>
      </c>
      <c r="C349" s="260"/>
      <c r="D349" s="152">
        <v>1</v>
      </c>
      <c r="E349" s="58" t="s">
        <v>377</v>
      </c>
      <c r="F349" s="21">
        <v>12156</v>
      </c>
      <c r="G349" s="3" t="s">
        <v>212</v>
      </c>
      <c r="H349" s="230">
        <f t="shared" ref="H349:H350" si="2">+F349*D349</f>
        <v>12156</v>
      </c>
      <c r="I349" s="84" t="s">
        <v>10</v>
      </c>
      <c r="J349" s="198" t="s">
        <v>10</v>
      </c>
      <c r="K349" s="261"/>
      <c r="L349" s="198" t="s">
        <v>10</v>
      </c>
      <c r="M349" s="198" t="s">
        <v>10</v>
      </c>
      <c r="N349" s="198" t="s">
        <v>10</v>
      </c>
      <c r="O349" s="165"/>
      <c r="P349" s="261"/>
      <c r="Q349" s="195"/>
    </row>
    <row r="350" spans="1:17" s="30" customFormat="1" ht="81" customHeight="1" x14ac:dyDescent="0.35">
      <c r="A350" s="194" t="s">
        <v>371</v>
      </c>
      <c r="B350" s="259" t="s">
        <v>124</v>
      </c>
      <c r="C350" s="260"/>
      <c r="D350" s="152">
        <v>1</v>
      </c>
      <c r="E350" s="58" t="s">
        <v>378</v>
      </c>
      <c r="F350" s="21">
        <v>8514.2800000000007</v>
      </c>
      <c r="G350" s="3" t="s">
        <v>212</v>
      </c>
      <c r="H350" s="230">
        <f t="shared" si="2"/>
        <v>8514.2800000000007</v>
      </c>
      <c r="I350" s="84" t="s">
        <v>10</v>
      </c>
      <c r="J350" s="198" t="s">
        <v>10</v>
      </c>
      <c r="K350" s="261"/>
      <c r="L350" s="198" t="s">
        <v>10</v>
      </c>
      <c r="M350" s="198" t="s">
        <v>10</v>
      </c>
      <c r="N350" s="198" t="s">
        <v>10</v>
      </c>
      <c r="O350" s="165"/>
      <c r="P350" s="261"/>
      <c r="Q350" s="195"/>
    </row>
    <row r="351" spans="1:17" s="30" customFormat="1" ht="81" customHeight="1" x14ac:dyDescent="0.35">
      <c r="A351" s="194" t="s">
        <v>372</v>
      </c>
      <c r="B351" s="259" t="s">
        <v>375</v>
      </c>
      <c r="C351" s="260"/>
      <c r="D351" s="152">
        <v>1</v>
      </c>
      <c r="E351" s="58" t="s">
        <v>379</v>
      </c>
      <c r="F351" s="21">
        <v>9329.0300000000007</v>
      </c>
      <c r="G351" s="3" t="s">
        <v>212</v>
      </c>
      <c r="H351" s="230"/>
      <c r="I351" s="84" t="s">
        <v>11</v>
      </c>
      <c r="J351" s="198" t="s">
        <v>11</v>
      </c>
      <c r="K351" s="261"/>
      <c r="L351" s="157" t="s">
        <v>11</v>
      </c>
      <c r="M351" s="157" t="s">
        <v>11</v>
      </c>
      <c r="N351" s="107" t="s">
        <v>11</v>
      </c>
      <c r="O351" s="165"/>
      <c r="P351" s="261"/>
      <c r="Q351" s="195" t="s">
        <v>353</v>
      </c>
    </row>
    <row r="352" spans="1:17" s="30" customFormat="1" ht="121.5" customHeight="1" x14ac:dyDescent="0.35">
      <c r="A352" s="194" t="s">
        <v>373</v>
      </c>
      <c r="B352" s="259" t="s">
        <v>124</v>
      </c>
      <c r="C352" s="260"/>
      <c r="D352" s="152">
        <v>0.6</v>
      </c>
      <c r="E352" s="58" t="s">
        <v>380</v>
      </c>
      <c r="F352" s="21">
        <v>17088.099999999999</v>
      </c>
      <c r="G352" s="3" t="s">
        <v>127</v>
      </c>
      <c r="H352" s="230"/>
      <c r="I352" s="84" t="s">
        <v>11</v>
      </c>
      <c r="J352" s="84" t="s">
        <v>11</v>
      </c>
      <c r="K352" s="262"/>
      <c r="L352" s="84" t="s">
        <v>11</v>
      </c>
      <c r="M352" s="84" t="s">
        <v>11</v>
      </c>
      <c r="N352" s="84" t="s">
        <v>11</v>
      </c>
      <c r="O352" s="165"/>
      <c r="P352" s="262"/>
      <c r="Q352" s="195" t="s">
        <v>353</v>
      </c>
    </row>
    <row r="353" spans="1:17" s="30" customFormat="1" ht="56.25" customHeight="1" thickBot="1" x14ac:dyDescent="0.4">
      <c r="A353" s="296" t="s">
        <v>29</v>
      </c>
      <c r="B353" s="297"/>
      <c r="C353" s="297"/>
      <c r="D353" s="297"/>
      <c r="E353" s="297"/>
      <c r="F353" s="297"/>
      <c r="G353" s="298"/>
      <c r="H353" s="182">
        <f>SUM(H348:H352)</f>
        <v>46512.45</v>
      </c>
      <c r="I353" s="302" t="s">
        <v>30</v>
      </c>
      <c r="J353" s="303"/>
      <c r="K353" s="303"/>
      <c r="L353" s="303"/>
      <c r="M353" s="303"/>
      <c r="N353" s="303"/>
      <c r="O353" s="303"/>
      <c r="P353" s="137"/>
      <c r="Q353" s="78" t="s">
        <v>10</v>
      </c>
    </row>
    <row r="354" spans="1:17" ht="56.25" customHeight="1" thickBot="1" x14ac:dyDescent="0.4">
      <c r="A354" s="4"/>
      <c r="B354" s="4"/>
      <c r="C354" s="110"/>
      <c r="D354" s="110"/>
      <c r="E354" s="110"/>
      <c r="F354" s="110"/>
      <c r="G354" s="110"/>
      <c r="H354" s="110"/>
      <c r="I354" s="110"/>
      <c r="J354" s="110"/>
      <c r="K354" s="110"/>
      <c r="L354" s="110"/>
      <c r="M354" s="110"/>
      <c r="N354" s="110"/>
      <c r="O354" s="110"/>
      <c r="P354" s="110"/>
      <c r="Q354" s="5"/>
    </row>
    <row r="355" spans="1:17" ht="56.25" customHeight="1" thickBot="1" x14ac:dyDescent="0.4">
      <c r="A355" s="299">
        <f>A340+1</f>
        <v>29</v>
      </c>
      <c r="B355" s="300"/>
      <c r="C355" s="300"/>
      <c r="D355" s="301"/>
      <c r="E355" s="281" t="str">
        <f>+'LISTA DE OFERENTES'!B32</f>
        <v>CONSORCIO PARQUES JGV 2025</v>
      </c>
      <c r="F355" s="282"/>
      <c r="G355" s="282"/>
      <c r="H355" s="282"/>
      <c r="I355" s="282"/>
      <c r="J355" s="282"/>
      <c r="K355" s="282"/>
      <c r="L355" s="282"/>
      <c r="M355" s="282"/>
      <c r="N355" s="282"/>
      <c r="O355" s="282"/>
      <c r="P355" s="282"/>
      <c r="Q355" s="283"/>
    </row>
    <row r="356" spans="1:17" ht="56.25" customHeight="1" x14ac:dyDescent="0.35">
      <c r="A356" s="25" t="s">
        <v>12</v>
      </c>
      <c r="B356" s="73">
        <v>0</v>
      </c>
      <c r="C356" s="26" t="s">
        <v>13</v>
      </c>
      <c r="D356" s="57">
        <f>+$D$409</f>
        <v>2013.0026869230769</v>
      </c>
      <c r="E356" s="284"/>
      <c r="F356" s="285"/>
      <c r="G356" s="285"/>
      <c r="H356" s="285"/>
      <c r="I356" s="285"/>
      <c r="J356" s="285"/>
      <c r="K356" s="285"/>
      <c r="L356" s="285"/>
      <c r="M356" s="285"/>
      <c r="N356" s="285"/>
      <c r="O356" s="285"/>
      <c r="P356" s="285"/>
      <c r="Q356" s="286"/>
    </row>
    <row r="357" spans="1:17" ht="56.25" customHeight="1" x14ac:dyDescent="0.35">
      <c r="A357" s="269" t="s">
        <v>14</v>
      </c>
      <c r="B357" s="270"/>
      <c r="C357" s="59">
        <f>IF(B356&lt;3,0.75,IF(B356&lt;5,1.2,1.5))</f>
        <v>0.75</v>
      </c>
      <c r="D357" s="60">
        <f>+D356*C357</f>
        <v>1509.7520151923077</v>
      </c>
      <c r="E357" s="284"/>
      <c r="F357" s="285"/>
      <c r="G357" s="285"/>
      <c r="H357" s="285"/>
      <c r="I357" s="285"/>
      <c r="J357" s="285"/>
      <c r="K357" s="285"/>
      <c r="L357" s="285"/>
      <c r="M357" s="285"/>
      <c r="N357" s="285"/>
      <c r="O357" s="285"/>
      <c r="P357" s="285"/>
      <c r="Q357" s="286"/>
    </row>
    <row r="358" spans="1:17" ht="15.5" x14ac:dyDescent="0.35">
      <c r="A358" s="271"/>
      <c r="B358" s="270"/>
      <c r="C358" s="272"/>
      <c r="D358" s="273"/>
      <c r="E358" s="284"/>
      <c r="F358" s="285"/>
      <c r="G358" s="285"/>
      <c r="H358" s="285"/>
      <c r="I358" s="285"/>
      <c r="J358" s="285"/>
      <c r="K358" s="285"/>
      <c r="L358" s="285"/>
      <c r="M358" s="285"/>
      <c r="N358" s="285"/>
      <c r="O358" s="285"/>
      <c r="P358" s="285"/>
      <c r="Q358" s="286"/>
    </row>
    <row r="359" spans="1:17" ht="56.25" customHeight="1" thickBot="1" x14ac:dyDescent="0.4">
      <c r="A359" s="274" t="s">
        <v>15</v>
      </c>
      <c r="B359" s="275"/>
      <c r="C359" s="276" t="str">
        <f>+IF(H365&gt;D357,"CUMPLE","NO CUMPLE")</f>
        <v>NO CUMPLE</v>
      </c>
      <c r="D359" s="277"/>
      <c r="E359" s="287"/>
      <c r="F359" s="288"/>
      <c r="G359" s="288"/>
      <c r="H359" s="288"/>
      <c r="I359" s="288"/>
      <c r="J359" s="288"/>
      <c r="K359" s="288"/>
      <c r="L359" s="288"/>
      <c r="M359" s="285"/>
      <c r="N359" s="285"/>
      <c r="O359" s="285"/>
      <c r="P359" s="285"/>
      <c r="Q359" s="289"/>
    </row>
    <row r="360" spans="1:17" ht="56.25" customHeight="1" x14ac:dyDescent="0.35">
      <c r="A360" s="254" t="s">
        <v>16</v>
      </c>
      <c r="B360" s="255"/>
      <c r="C360" s="255"/>
      <c r="D360" s="255"/>
      <c r="E360" s="255"/>
      <c r="F360" s="255"/>
      <c r="G360" s="255"/>
      <c r="H360" s="256"/>
      <c r="I360" s="69" t="s">
        <v>17</v>
      </c>
      <c r="J360" s="87" t="s">
        <v>116</v>
      </c>
      <c r="K360" s="278" t="s">
        <v>114</v>
      </c>
      <c r="L360" s="256"/>
      <c r="M360" s="290" t="s">
        <v>18</v>
      </c>
      <c r="N360" s="291"/>
      <c r="O360" s="310" t="s">
        <v>19</v>
      </c>
      <c r="P360" s="310"/>
      <c r="Q360" s="311" t="s">
        <v>20</v>
      </c>
    </row>
    <row r="361" spans="1:17" ht="56.25" customHeight="1" x14ac:dyDescent="0.35">
      <c r="A361" s="70" t="s">
        <v>21</v>
      </c>
      <c r="B361" s="279" t="s">
        <v>22</v>
      </c>
      <c r="C361" s="280"/>
      <c r="D361" s="71" t="s">
        <v>126</v>
      </c>
      <c r="E361" s="71" t="s">
        <v>129</v>
      </c>
      <c r="F361" s="71" t="s">
        <v>23</v>
      </c>
      <c r="G361" s="106" t="s">
        <v>203</v>
      </c>
      <c r="H361" s="106" t="s">
        <v>25</v>
      </c>
      <c r="I361" s="72" t="s">
        <v>128</v>
      </c>
      <c r="J361" s="72" t="s">
        <v>26</v>
      </c>
      <c r="K361" s="72" t="s">
        <v>27</v>
      </c>
      <c r="L361" s="72" t="s">
        <v>28</v>
      </c>
      <c r="M361" s="71" t="s">
        <v>61</v>
      </c>
      <c r="N361" s="71" t="s">
        <v>60</v>
      </c>
      <c r="O361" s="72" t="s">
        <v>134</v>
      </c>
      <c r="P361" s="71" t="s">
        <v>63</v>
      </c>
      <c r="Q361" s="312"/>
    </row>
    <row r="362" spans="1:17" ht="26.25" customHeight="1" x14ac:dyDescent="0.35">
      <c r="A362" s="74" t="s">
        <v>382</v>
      </c>
      <c r="B362" s="75"/>
      <c r="C362" s="75"/>
      <c r="D362" s="75"/>
      <c r="E362" s="75"/>
      <c r="F362" s="75"/>
      <c r="G362" s="75"/>
      <c r="H362" s="75"/>
      <c r="I362" s="75"/>
      <c r="J362" s="75"/>
      <c r="K362" s="268">
        <v>1006.50134346154</v>
      </c>
      <c r="L362" s="75"/>
      <c r="M362" s="75"/>
      <c r="N362" s="75"/>
      <c r="O362" s="75"/>
      <c r="P362" s="268" t="s">
        <v>11</v>
      </c>
      <c r="Q362" s="77"/>
    </row>
    <row r="363" spans="1:17" s="30" customFormat="1" ht="56.25" customHeight="1" x14ac:dyDescent="0.35">
      <c r="A363" s="107" t="s">
        <v>384</v>
      </c>
      <c r="B363" s="259" t="s">
        <v>386</v>
      </c>
      <c r="C363" s="260"/>
      <c r="D363" s="152">
        <v>1</v>
      </c>
      <c r="E363" s="58" t="s">
        <v>388</v>
      </c>
      <c r="F363" s="21">
        <v>1939.0334571968201</v>
      </c>
      <c r="G363" s="3" t="s">
        <v>212</v>
      </c>
      <c r="H363" s="200"/>
      <c r="I363" s="84" t="s">
        <v>11</v>
      </c>
      <c r="J363" s="84" t="s">
        <v>11</v>
      </c>
      <c r="K363" s="261"/>
      <c r="L363" s="84" t="s">
        <v>11</v>
      </c>
      <c r="M363" s="84" t="s">
        <v>11</v>
      </c>
      <c r="N363" s="84" t="s">
        <v>11</v>
      </c>
      <c r="O363" s="84" t="s">
        <v>11</v>
      </c>
      <c r="P363" s="261"/>
      <c r="Q363" s="195" t="s">
        <v>233</v>
      </c>
    </row>
    <row r="364" spans="1:17" s="30" customFormat="1" ht="56.25" customHeight="1" x14ac:dyDescent="0.35">
      <c r="A364" s="107" t="s">
        <v>385</v>
      </c>
      <c r="B364" s="259" t="s">
        <v>387</v>
      </c>
      <c r="C364" s="260"/>
      <c r="D364" s="152">
        <v>1</v>
      </c>
      <c r="E364" s="58" t="s">
        <v>389</v>
      </c>
      <c r="F364" s="21">
        <v>4485.10299482759</v>
      </c>
      <c r="G364" s="3" t="s">
        <v>212</v>
      </c>
      <c r="H364" s="200"/>
      <c r="I364" s="84" t="s">
        <v>11</v>
      </c>
      <c r="J364" s="84" t="s">
        <v>11</v>
      </c>
      <c r="K364" s="261"/>
      <c r="L364" s="84" t="s">
        <v>11</v>
      </c>
      <c r="M364" s="84" t="s">
        <v>11</v>
      </c>
      <c r="N364" s="84" t="s">
        <v>11</v>
      </c>
      <c r="O364" s="84" t="s">
        <v>11</v>
      </c>
      <c r="P364" s="261"/>
      <c r="Q364" s="195" t="s">
        <v>233</v>
      </c>
    </row>
    <row r="365" spans="1:17" s="30" customFormat="1" ht="56.25" customHeight="1" thickBot="1" x14ac:dyDescent="0.4">
      <c r="A365" s="296" t="s">
        <v>29</v>
      </c>
      <c r="B365" s="297"/>
      <c r="C365" s="297"/>
      <c r="D365" s="297"/>
      <c r="E365" s="297"/>
      <c r="F365" s="297"/>
      <c r="G365" s="298"/>
      <c r="H365" s="182">
        <f>SUM(H360:H364)</f>
        <v>0</v>
      </c>
      <c r="I365" s="302" t="s">
        <v>30</v>
      </c>
      <c r="J365" s="303"/>
      <c r="K365" s="303"/>
      <c r="L365" s="303"/>
      <c r="M365" s="303"/>
      <c r="N365" s="303"/>
      <c r="O365" s="303"/>
      <c r="P365" s="137"/>
      <c r="Q365" s="78" t="s">
        <v>11</v>
      </c>
    </row>
    <row r="366" spans="1:17" ht="56.25" customHeight="1" thickBot="1" x14ac:dyDescent="0.4">
      <c r="A366" s="4"/>
      <c r="B366" s="4"/>
      <c r="C366" s="110"/>
      <c r="D366" s="110"/>
      <c r="E366" s="110"/>
      <c r="F366" s="110"/>
      <c r="G366" s="110"/>
      <c r="H366" s="110"/>
      <c r="I366" s="110"/>
      <c r="J366" s="110"/>
      <c r="K366" s="110"/>
      <c r="L366" s="110"/>
      <c r="M366" s="110"/>
      <c r="N366" s="110"/>
      <c r="O366" s="110"/>
      <c r="P366" s="110"/>
      <c r="Q366" s="5"/>
    </row>
    <row r="367" spans="1:17" ht="56.25" customHeight="1" thickBot="1" x14ac:dyDescent="0.4">
      <c r="A367" s="299">
        <f>A355+1</f>
        <v>30</v>
      </c>
      <c r="B367" s="300"/>
      <c r="C367" s="300"/>
      <c r="D367" s="301"/>
      <c r="E367" s="281" t="str">
        <f>+'LISTA DE OFERENTES'!B33</f>
        <v xml:space="preserve">OBRAS CYC SAS </v>
      </c>
      <c r="F367" s="282"/>
      <c r="G367" s="282"/>
      <c r="H367" s="282"/>
      <c r="I367" s="282"/>
      <c r="J367" s="282"/>
      <c r="K367" s="282"/>
      <c r="L367" s="282"/>
      <c r="M367" s="282"/>
      <c r="N367" s="282"/>
      <c r="O367" s="282"/>
      <c r="P367" s="282"/>
      <c r="Q367" s="283"/>
    </row>
    <row r="368" spans="1:17" ht="56.25" customHeight="1" x14ac:dyDescent="0.35">
      <c r="A368" s="25" t="s">
        <v>12</v>
      </c>
      <c r="B368" s="73">
        <v>0</v>
      </c>
      <c r="C368" s="26" t="s">
        <v>13</v>
      </c>
      <c r="D368" s="57">
        <f>+$D$409</f>
        <v>2013.0026869230769</v>
      </c>
      <c r="E368" s="284"/>
      <c r="F368" s="285"/>
      <c r="G368" s="285"/>
      <c r="H368" s="285"/>
      <c r="I368" s="285"/>
      <c r="J368" s="285"/>
      <c r="K368" s="285"/>
      <c r="L368" s="285"/>
      <c r="M368" s="285"/>
      <c r="N368" s="285"/>
      <c r="O368" s="285"/>
      <c r="P368" s="285"/>
      <c r="Q368" s="286"/>
    </row>
    <row r="369" spans="1:17" ht="56.25" customHeight="1" x14ac:dyDescent="0.35">
      <c r="A369" s="269" t="s">
        <v>14</v>
      </c>
      <c r="B369" s="270"/>
      <c r="C369" s="59">
        <f>IF(B368&lt;3,0.75,IF(B368&lt;5,1.2,1.5))</f>
        <v>0.75</v>
      </c>
      <c r="D369" s="60">
        <f>+D368*C369</f>
        <v>1509.7520151923077</v>
      </c>
      <c r="E369" s="284"/>
      <c r="F369" s="285"/>
      <c r="G369" s="285"/>
      <c r="H369" s="285"/>
      <c r="I369" s="285"/>
      <c r="J369" s="285"/>
      <c r="K369" s="285"/>
      <c r="L369" s="285"/>
      <c r="M369" s="285"/>
      <c r="N369" s="285"/>
      <c r="O369" s="285"/>
      <c r="P369" s="285"/>
      <c r="Q369" s="286"/>
    </row>
    <row r="370" spans="1:17" ht="15.5" x14ac:dyDescent="0.35">
      <c r="A370" s="271"/>
      <c r="B370" s="270"/>
      <c r="C370" s="272"/>
      <c r="D370" s="273"/>
      <c r="E370" s="284"/>
      <c r="F370" s="285"/>
      <c r="G370" s="285"/>
      <c r="H370" s="285"/>
      <c r="I370" s="285"/>
      <c r="J370" s="285"/>
      <c r="K370" s="285"/>
      <c r="L370" s="285"/>
      <c r="M370" s="285"/>
      <c r="N370" s="285"/>
      <c r="O370" s="285"/>
      <c r="P370" s="285"/>
      <c r="Q370" s="286"/>
    </row>
    <row r="371" spans="1:17" ht="56.25" customHeight="1" thickBot="1" x14ac:dyDescent="0.4">
      <c r="A371" s="274" t="s">
        <v>15</v>
      </c>
      <c r="B371" s="275"/>
      <c r="C371" s="276" t="str">
        <f>+IF(H378&gt;D369,"CUMPLE","NO CUMPLE")</f>
        <v>NO CUMPLE</v>
      </c>
      <c r="D371" s="277"/>
      <c r="E371" s="287"/>
      <c r="F371" s="288"/>
      <c r="G371" s="288"/>
      <c r="H371" s="288"/>
      <c r="I371" s="288"/>
      <c r="J371" s="288"/>
      <c r="K371" s="288"/>
      <c r="L371" s="288"/>
      <c r="M371" s="285"/>
      <c r="N371" s="285"/>
      <c r="O371" s="285"/>
      <c r="P371" s="285"/>
      <c r="Q371" s="289"/>
    </row>
    <row r="372" spans="1:17" ht="56.25" customHeight="1" x14ac:dyDescent="0.35">
      <c r="A372" s="254" t="s">
        <v>16</v>
      </c>
      <c r="B372" s="255"/>
      <c r="C372" s="255"/>
      <c r="D372" s="255"/>
      <c r="E372" s="255"/>
      <c r="F372" s="255"/>
      <c r="G372" s="255"/>
      <c r="H372" s="256"/>
      <c r="I372" s="69" t="s">
        <v>17</v>
      </c>
      <c r="J372" s="87" t="s">
        <v>116</v>
      </c>
      <c r="K372" s="278" t="s">
        <v>114</v>
      </c>
      <c r="L372" s="256"/>
      <c r="M372" s="290" t="s">
        <v>18</v>
      </c>
      <c r="N372" s="291"/>
      <c r="O372" s="310" t="s">
        <v>19</v>
      </c>
      <c r="P372" s="310"/>
      <c r="Q372" s="311" t="s">
        <v>20</v>
      </c>
    </row>
    <row r="373" spans="1:17" ht="56.25" customHeight="1" x14ac:dyDescent="0.35">
      <c r="A373" s="70" t="s">
        <v>21</v>
      </c>
      <c r="B373" s="279" t="s">
        <v>22</v>
      </c>
      <c r="C373" s="280"/>
      <c r="D373" s="71" t="s">
        <v>126</v>
      </c>
      <c r="E373" s="71" t="s">
        <v>129</v>
      </c>
      <c r="F373" s="71" t="s">
        <v>23</v>
      </c>
      <c r="G373" s="106" t="s">
        <v>203</v>
      </c>
      <c r="H373" s="106" t="s">
        <v>25</v>
      </c>
      <c r="I373" s="72" t="s">
        <v>128</v>
      </c>
      <c r="J373" s="72" t="s">
        <v>26</v>
      </c>
      <c r="K373" s="72" t="s">
        <v>27</v>
      </c>
      <c r="L373" s="72" t="s">
        <v>28</v>
      </c>
      <c r="M373" s="71" t="s">
        <v>61</v>
      </c>
      <c r="N373" s="71" t="s">
        <v>60</v>
      </c>
      <c r="O373" s="72" t="s">
        <v>134</v>
      </c>
      <c r="P373" s="71" t="s">
        <v>63</v>
      </c>
      <c r="Q373" s="312"/>
    </row>
    <row r="374" spans="1:17" ht="15.5" x14ac:dyDescent="0.35">
      <c r="A374" s="74" t="s">
        <v>98</v>
      </c>
      <c r="B374" s="75"/>
      <c r="C374" s="75"/>
      <c r="D374" s="75"/>
      <c r="E374" s="75"/>
      <c r="F374" s="75"/>
      <c r="G374" s="75"/>
      <c r="H374" s="75"/>
      <c r="I374" s="75"/>
      <c r="J374" s="75"/>
      <c r="K374" s="268">
        <v>1006.50134346154</v>
      </c>
      <c r="L374" s="75"/>
      <c r="M374" s="75"/>
      <c r="N374" s="75"/>
      <c r="O374" s="75"/>
      <c r="P374" s="268" t="s">
        <v>11</v>
      </c>
      <c r="Q374" s="77"/>
    </row>
    <row r="375" spans="1:17" s="30" customFormat="1" ht="149.25" customHeight="1" x14ac:dyDescent="0.35">
      <c r="A375" s="231" t="s">
        <v>390</v>
      </c>
      <c r="B375" s="259" t="s">
        <v>394</v>
      </c>
      <c r="C375" s="260"/>
      <c r="D375" s="152">
        <v>1</v>
      </c>
      <c r="E375" s="58" t="s">
        <v>397</v>
      </c>
      <c r="F375" s="21">
        <v>14344.91</v>
      </c>
      <c r="G375" s="3" t="s">
        <v>212</v>
      </c>
      <c r="H375" s="3"/>
      <c r="I375" s="84" t="s">
        <v>11</v>
      </c>
      <c r="J375" s="84" t="s">
        <v>11</v>
      </c>
      <c r="K375" s="261"/>
      <c r="L375" s="84" t="s">
        <v>11</v>
      </c>
      <c r="M375" s="84" t="s">
        <v>11</v>
      </c>
      <c r="N375" s="84" t="s">
        <v>11</v>
      </c>
      <c r="O375" s="84" t="s">
        <v>11</v>
      </c>
      <c r="P375" s="261"/>
      <c r="Q375" s="29" t="s">
        <v>233</v>
      </c>
    </row>
    <row r="376" spans="1:17" s="204" customFormat="1" ht="56.25" customHeight="1" x14ac:dyDescent="0.35">
      <c r="A376" s="232" t="s">
        <v>392</v>
      </c>
      <c r="B376" s="305" t="s">
        <v>395</v>
      </c>
      <c r="C376" s="306"/>
      <c r="D376" s="206">
        <v>1</v>
      </c>
      <c r="E376" s="201" t="s">
        <v>398</v>
      </c>
      <c r="F376" s="233">
        <v>6498.29</v>
      </c>
      <c r="G376" s="3" t="s">
        <v>212</v>
      </c>
      <c r="H376" s="201"/>
      <c r="I376" s="84" t="s">
        <v>11</v>
      </c>
      <c r="J376" s="84" t="s">
        <v>11</v>
      </c>
      <c r="K376" s="261"/>
      <c r="L376" s="84" t="s">
        <v>11</v>
      </c>
      <c r="M376" s="84" t="s">
        <v>11</v>
      </c>
      <c r="N376" s="84" t="s">
        <v>11</v>
      </c>
      <c r="O376" s="84" t="s">
        <v>11</v>
      </c>
      <c r="P376" s="261"/>
      <c r="Q376" s="203" t="s">
        <v>233</v>
      </c>
    </row>
    <row r="377" spans="1:17" s="30" customFormat="1" ht="72.75" customHeight="1" x14ac:dyDescent="0.35">
      <c r="A377" s="107" t="s">
        <v>393</v>
      </c>
      <c r="B377" s="259" t="s">
        <v>396</v>
      </c>
      <c r="C377" s="260"/>
      <c r="D377" s="152">
        <v>0.61</v>
      </c>
      <c r="E377" s="58" t="s">
        <v>399</v>
      </c>
      <c r="F377" s="21">
        <v>5964.63</v>
      </c>
      <c r="G377" s="3" t="s">
        <v>212</v>
      </c>
      <c r="H377" s="3"/>
      <c r="I377" s="84" t="s">
        <v>11</v>
      </c>
      <c r="J377" s="84" t="s">
        <v>11</v>
      </c>
      <c r="K377" s="261"/>
      <c r="L377" s="84" t="s">
        <v>11</v>
      </c>
      <c r="M377" s="84" t="s">
        <v>11</v>
      </c>
      <c r="N377" s="84" t="s">
        <v>11</v>
      </c>
      <c r="O377" s="84" t="s">
        <v>11</v>
      </c>
      <c r="P377" s="261"/>
      <c r="Q377" s="29" t="s">
        <v>233</v>
      </c>
    </row>
    <row r="378" spans="1:17" s="30" customFormat="1" ht="56.25" customHeight="1" thickBot="1" x14ac:dyDescent="0.4">
      <c r="A378" s="296" t="s">
        <v>29</v>
      </c>
      <c r="B378" s="297"/>
      <c r="C378" s="297"/>
      <c r="D378" s="297"/>
      <c r="E378" s="297"/>
      <c r="F378" s="297"/>
      <c r="G378" s="298"/>
      <c r="H378" s="182">
        <f>SUM(H373:H377)</f>
        <v>0</v>
      </c>
      <c r="I378" s="302" t="s">
        <v>30</v>
      </c>
      <c r="J378" s="303"/>
      <c r="K378" s="303"/>
      <c r="L378" s="303"/>
      <c r="M378" s="303"/>
      <c r="N378" s="303"/>
      <c r="O378" s="303"/>
      <c r="P378" s="137"/>
      <c r="Q378" s="78" t="s">
        <v>11</v>
      </c>
    </row>
    <row r="379" spans="1:17" ht="56.25" customHeight="1" thickBot="1" x14ac:dyDescent="0.4">
      <c r="A379" s="4"/>
      <c r="B379" s="4"/>
      <c r="C379" s="110"/>
      <c r="D379" s="110"/>
      <c r="E379" s="110"/>
      <c r="F379" s="110"/>
      <c r="G379" s="110"/>
      <c r="H379" s="110"/>
      <c r="I379" s="110"/>
      <c r="J379" s="110"/>
      <c r="K379" s="110"/>
      <c r="L379" s="110"/>
      <c r="M379" s="110"/>
      <c r="N379" s="110"/>
      <c r="O379" s="110"/>
      <c r="P379" s="110"/>
      <c r="Q379" s="5"/>
    </row>
    <row r="380" spans="1:17" ht="56.25" customHeight="1" thickBot="1" x14ac:dyDescent="0.4">
      <c r="A380" s="299">
        <f>A367+1</f>
        <v>31</v>
      </c>
      <c r="B380" s="300"/>
      <c r="C380" s="300"/>
      <c r="D380" s="301"/>
      <c r="E380" s="281" t="str">
        <f>+'LISTA DE OFERENTES'!B34</f>
        <v>PROMCIVILES S.A.S.</v>
      </c>
      <c r="F380" s="282"/>
      <c r="G380" s="282"/>
      <c r="H380" s="282"/>
      <c r="I380" s="282"/>
      <c r="J380" s="282"/>
      <c r="K380" s="282"/>
      <c r="L380" s="282"/>
      <c r="M380" s="282"/>
      <c r="N380" s="282"/>
      <c r="O380" s="282"/>
      <c r="P380" s="282"/>
      <c r="Q380" s="283"/>
    </row>
    <row r="381" spans="1:17" ht="56.25" customHeight="1" x14ac:dyDescent="0.35">
      <c r="A381" s="25" t="s">
        <v>12</v>
      </c>
      <c r="B381" s="73">
        <v>2</v>
      </c>
      <c r="C381" s="26" t="s">
        <v>13</v>
      </c>
      <c r="D381" s="57">
        <f>+$D$409</f>
        <v>2013.0026869230769</v>
      </c>
      <c r="E381" s="284"/>
      <c r="F381" s="285"/>
      <c r="G381" s="285"/>
      <c r="H381" s="285"/>
      <c r="I381" s="285"/>
      <c r="J381" s="285"/>
      <c r="K381" s="285"/>
      <c r="L381" s="285"/>
      <c r="M381" s="285"/>
      <c r="N381" s="285"/>
      <c r="O381" s="285"/>
      <c r="P381" s="285"/>
      <c r="Q381" s="286"/>
    </row>
    <row r="382" spans="1:17" ht="56.25" customHeight="1" x14ac:dyDescent="0.35">
      <c r="A382" s="269" t="s">
        <v>14</v>
      </c>
      <c r="B382" s="270"/>
      <c r="C382" s="59">
        <f>IF(B381&lt;3,0.75,IF(B381&lt;5,1.2,1.5))</f>
        <v>0.75</v>
      </c>
      <c r="D382" s="60">
        <f>+D381*C382</f>
        <v>1509.7520151923077</v>
      </c>
      <c r="E382" s="284"/>
      <c r="F382" s="285"/>
      <c r="G382" s="285"/>
      <c r="H382" s="285"/>
      <c r="I382" s="285"/>
      <c r="J382" s="285"/>
      <c r="K382" s="285"/>
      <c r="L382" s="285"/>
      <c r="M382" s="285"/>
      <c r="N382" s="285"/>
      <c r="O382" s="285"/>
      <c r="P382" s="285"/>
      <c r="Q382" s="286"/>
    </row>
    <row r="383" spans="1:17" ht="15.5" x14ac:dyDescent="0.35">
      <c r="A383" s="271"/>
      <c r="B383" s="270"/>
      <c r="C383" s="272"/>
      <c r="D383" s="273"/>
      <c r="E383" s="284"/>
      <c r="F383" s="285"/>
      <c r="G383" s="285"/>
      <c r="H383" s="285"/>
      <c r="I383" s="285"/>
      <c r="J383" s="285"/>
      <c r="K383" s="285"/>
      <c r="L383" s="285"/>
      <c r="M383" s="285"/>
      <c r="N383" s="285"/>
      <c r="O383" s="285"/>
      <c r="P383" s="285"/>
      <c r="Q383" s="286"/>
    </row>
    <row r="384" spans="1:17" ht="56.25" customHeight="1" thickBot="1" x14ac:dyDescent="0.4">
      <c r="A384" s="274" t="s">
        <v>15</v>
      </c>
      <c r="B384" s="275"/>
      <c r="C384" s="276" t="str">
        <f>+IF(H390&gt;D382,"CUMPLE","NO CUMPLE")</f>
        <v>CUMPLE</v>
      </c>
      <c r="D384" s="277"/>
      <c r="E384" s="287"/>
      <c r="F384" s="288"/>
      <c r="G384" s="288"/>
      <c r="H384" s="288"/>
      <c r="I384" s="288"/>
      <c r="J384" s="288"/>
      <c r="K384" s="288"/>
      <c r="L384" s="288"/>
      <c r="M384" s="285"/>
      <c r="N384" s="285"/>
      <c r="O384" s="285"/>
      <c r="P384" s="285"/>
      <c r="Q384" s="289"/>
    </row>
    <row r="385" spans="1:17" ht="56.25" customHeight="1" x14ac:dyDescent="0.35">
      <c r="A385" s="254" t="s">
        <v>16</v>
      </c>
      <c r="B385" s="255"/>
      <c r="C385" s="255"/>
      <c r="D385" s="255"/>
      <c r="E385" s="255"/>
      <c r="F385" s="255"/>
      <c r="G385" s="255"/>
      <c r="H385" s="256"/>
      <c r="I385" s="69" t="s">
        <v>17</v>
      </c>
      <c r="J385" s="87" t="s">
        <v>116</v>
      </c>
      <c r="K385" s="278" t="s">
        <v>114</v>
      </c>
      <c r="L385" s="256"/>
      <c r="M385" s="290" t="s">
        <v>18</v>
      </c>
      <c r="N385" s="291"/>
      <c r="O385" s="310" t="s">
        <v>19</v>
      </c>
      <c r="P385" s="310"/>
      <c r="Q385" s="311" t="s">
        <v>20</v>
      </c>
    </row>
    <row r="386" spans="1:17" ht="56.25" customHeight="1" x14ac:dyDescent="0.35">
      <c r="A386" s="70" t="s">
        <v>21</v>
      </c>
      <c r="B386" s="279" t="s">
        <v>22</v>
      </c>
      <c r="C386" s="280"/>
      <c r="D386" s="71" t="s">
        <v>126</v>
      </c>
      <c r="E386" s="71" t="s">
        <v>129</v>
      </c>
      <c r="F386" s="71" t="s">
        <v>23</v>
      </c>
      <c r="G386" s="106" t="s">
        <v>203</v>
      </c>
      <c r="H386" s="106" t="s">
        <v>25</v>
      </c>
      <c r="I386" s="72" t="s">
        <v>128</v>
      </c>
      <c r="J386" s="72" t="s">
        <v>26</v>
      </c>
      <c r="K386" s="72" t="s">
        <v>27</v>
      </c>
      <c r="L386" s="72" t="s">
        <v>28</v>
      </c>
      <c r="M386" s="71" t="s">
        <v>61</v>
      </c>
      <c r="N386" s="71" t="s">
        <v>60</v>
      </c>
      <c r="O386" s="72" t="s">
        <v>134</v>
      </c>
      <c r="P386" s="71" t="s">
        <v>63</v>
      </c>
      <c r="Q386" s="312"/>
    </row>
    <row r="387" spans="1:17" ht="15.5" x14ac:dyDescent="0.35">
      <c r="A387" s="74" t="s">
        <v>99</v>
      </c>
      <c r="B387" s="75"/>
      <c r="C387" s="75"/>
      <c r="D387" s="75"/>
      <c r="E387" s="75"/>
      <c r="F387" s="75"/>
      <c r="G387" s="75"/>
      <c r="H387" s="75"/>
      <c r="I387" s="75"/>
      <c r="J387" s="75"/>
      <c r="K387" s="268">
        <v>1006.50134346154</v>
      </c>
      <c r="L387" s="75"/>
      <c r="M387" s="75"/>
      <c r="N387" s="75"/>
      <c r="O387" s="75"/>
      <c r="P387" s="268" t="s">
        <v>10</v>
      </c>
      <c r="Q387" s="77"/>
    </row>
    <row r="388" spans="1:17" s="30" customFormat="1" ht="96" customHeight="1" x14ac:dyDescent="0.35">
      <c r="A388" s="107" t="s">
        <v>401</v>
      </c>
      <c r="B388" s="259" t="s">
        <v>403</v>
      </c>
      <c r="C388" s="260"/>
      <c r="D388" s="152">
        <v>1</v>
      </c>
      <c r="E388" s="58" t="s">
        <v>404</v>
      </c>
      <c r="F388" s="21">
        <v>32552.66</v>
      </c>
      <c r="G388" s="3" t="s">
        <v>212</v>
      </c>
      <c r="H388" s="200">
        <f>+F388*D388</f>
        <v>32552.66</v>
      </c>
      <c r="I388" s="84" t="s">
        <v>10</v>
      </c>
      <c r="J388" s="84" t="s">
        <v>10</v>
      </c>
      <c r="K388" s="261"/>
      <c r="L388" s="28">
        <f>+H388</f>
        <v>32552.66</v>
      </c>
      <c r="M388" s="28" t="s">
        <v>10</v>
      </c>
      <c r="N388" s="107"/>
      <c r="O388" s="166"/>
      <c r="P388" s="261"/>
      <c r="Q388" s="29"/>
    </row>
    <row r="389" spans="1:17" s="30" customFormat="1" ht="56.25" customHeight="1" x14ac:dyDescent="0.35">
      <c r="A389" s="107" t="s">
        <v>402</v>
      </c>
      <c r="B389" s="259" t="s">
        <v>124</v>
      </c>
      <c r="C389" s="260"/>
      <c r="D389" s="152">
        <v>0.5</v>
      </c>
      <c r="E389" s="58" t="s">
        <v>405</v>
      </c>
      <c r="F389" s="21">
        <v>14933.83</v>
      </c>
      <c r="G389" s="3" t="s">
        <v>127</v>
      </c>
      <c r="H389" s="200">
        <f>+F389*D389</f>
        <v>7466.915</v>
      </c>
      <c r="I389" s="84" t="s">
        <v>10</v>
      </c>
      <c r="J389" s="84" t="s">
        <v>10</v>
      </c>
      <c r="K389" s="261"/>
      <c r="L389" s="28">
        <f>+H389</f>
        <v>7466.915</v>
      </c>
      <c r="M389" s="28" t="s">
        <v>10</v>
      </c>
      <c r="N389" s="107" t="s">
        <v>10</v>
      </c>
      <c r="O389" s="166">
        <v>43949.23</v>
      </c>
      <c r="P389" s="261"/>
      <c r="Q389" s="29"/>
    </row>
    <row r="390" spans="1:17" s="30" customFormat="1" ht="56.25" customHeight="1" thickBot="1" x14ac:dyDescent="0.4">
      <c r="A390" s="296" t="s">
        <v>29</v>
      </c>
      <c r="B390" s="297"/>
      <c r="C390" s="297"/>
      <c r="D390" s="297"/>
      <c r="E390" s="297"/>
      <c r="F390" s="297"/>
      <c r="G390" s="298"/>
      <c r="H390" s="182">
        <f>SUM(H386:H389)</f>
        <v>40019.574999999997</v>
      </c>
      <c r="I390" s="302" t="s">
        <v>30</v>
      </c>
      <c r="J390" s="303"/>
      <c r="K390" s="303"/>
      <c r="L390" s="303"/>
      <c r="M390" s="303"/>
      <c r="N390" s="303"/>
      <c r="O390" s="303"/>
      <c r="P390" s="137"/>
      <c r="Q390" s="78" t="s">
        <v>10</v>
      </c>
    </row>
    <row r="391" spans="1:17" ht="56.25" customHeight="1" thickBot="1" x14ac:dyDescent="0.4">
      <c r="A391" s="4"/>
      <c r="B391" s="4"/>
      <c r="C391" s="110"/>
      <c r="D391" s="110"/>
      <c r="E391" s="110"/>
      <c r="F391" s="110"/>
      <c r="G391" s="110"/>
      <c r="H391" s="110"/>
      <c r="I391" s="110"/>
      <c r="J391" s="110"/>
      <c r="K391" s="110"/>
      <c r="L391" s="110"/>
      <c r="M391" s="110"/>
      <c r="N391" s="110"/>
      <c r="O391" s="110"/>
      <c r="P391" s="110"/>
      <c r="Q391" s="5"/>
    </row>
    <row r="392" spans="1:17" ht="56.25" customHeight="1" thickBot="1" x14ac:dyDescent="0.4">
      <c r="A392" s="299">
        <f>A380+1</f>
        <v>32</v>
      </c>
      <c r="B392" s="300"/>
      <c r="C392" s="300"/>
      <c r="D392" s="301"/>
      <c r="E392" s="281" t="str">
        <f>+'LISTA DE OFERENTES'!B35</f>
        <v>CONSORCIO PARQUES RAFAEL URIBE URIBE 2024</v>
      </c>
      <c r="F392" s="282"/>
      <c r="G392" s="282"/>
      <c r="H392" s="282"/>
      <c r="I392" s="282"/>
      <c r="J392" s="282"/>
      <c r="K392" s="282"/>
      <c r="L392" s="282"/>
      <c r="M392" s="282"/>
      <c r="N392" s="282"/>
      <c r="O392" s="282"/>
      <c r="P392" s="282"/>
      <c r="Q392" s="283"/>
    </row>
    <row r="393" spans="1:17" ht="56.25" customHeight="1" x14ac:dyDescent="0.35">
      <c r="A393" s="25" t="s">
        <v>12</v>
      </c>
      <c r="B393" s="73">
        <v>1</v>
      </c>
      <c r="C393" s="26" t="s">
        <v>13</v>
      </c>
      <c r="D393" s="57">
        <f>+$D$409</f>
        <v>2013.0026869230769</v>
      </c>
      <c r="E393" s="284"/>
      <c r="F393" s="285"/>
      <c r="G393" s="285"/>
      <c r="H393" s="285"/>
      <c r="I393" s="285"/>
      <c r="J393" s="285"/>
      <c r="K393" s="285"/>
      <c r="L393" s="285"/>
      <c r="M393" s="285"/>
      <c r="N393" s="285"/>
      <c r="O393" s="285"/>
      <c r="P393" s="285"/>
      <c r="Q393" s="286"/>
    </row>
    <row r="394" spans="1:17" ht="56.25" customHeight="1" x14ac:dyDescent="0.35">
      <c r="A394" s="269" t="s">
        <v>14</v>
      </c>
      <c r="B394" s="270"/>
      <c r="C394" s="59">
        <f>IF(B393&lt;3,0.75,IF(B393&lt;5,1.2,1.5))</f>
        <v>0.75</v>
      </c>
      <c r="D394" s="60">
        <f>+D393*C394</f>
        <v>1509.7520151923077</v>
      </c>
      <c r="E394" s="284"/>
      <c r="F394" s="285"/>
      <c r="G394" s="285"/>
      <c r="H394" s="285"/>
      <c r="I394" s="285"/>
      <c r="J394" s="285"/>
      <c r="K394" s="285"/>
      <c r="L394" s="285"/>
      <c r="M394" s="285"/>
      <c r="N394" s="285"/>
      <c r="O394" s="285"/>
      <c r="P394" s="285"/>
      <c r="Q394" s="286"/>
    </row>
    <row r="395" spans="1:17" ht="15.5" x14ac:dyDescent="0.35">
      <c r="A395" s="271"/>
      <c r="B395" s="270"/>
      <c r="C395" s="272"/>
      <c r="D395" s="273"/>
      <c r="E395" s="284"/>
      <c r="F395" s="285"/>
      <c r="G395" s="285"/>
      <c r="H395" s="285"/>
      <c r="I395" s="285"/>
      <c r="J395" s="285"/>
      <c r="K395" s="285"/>
      <c r="L395" s="285"/>
      <c r="M395" s="285"/>
      <c r="N395" s="285"/>
      <c r="O395" s="285"/>
      <c r="P395" s="285"/>
      <c r="Q395" s="286"/>
    </row>
    <row r="396" spans="1:17" ht="56.25" customHeight="1" thickBot="1" x14ac:dyDescent="0.4">
      <c r="A396" s="274" t="s">
        <v>15</v>
      </c>
      <c r="B396" s="275"/>
      <c r="C396" s="276" t="str">
        <f>+IF(H403&gt;D394,"CUMPLE","NO CUMPLE")</f>
        <v>CUMPLE</v>
      </c>
      <c r="D396" s="277"/>
      <c r="E396" s="287"/>
      <c r="F396" s="288"/>
      <c r="G396" s="288"/>
      <c r="H396" s="288"/>
      <c r="I396" s="288"/>
      <c r="J396" s="288"/>
      <c r="K396" s="288"/>
      <c r="L396" s="288"/>
      <c r="M396" s="285"/>
      <c r="N396" s="285"/>
      <c r="O396" s="285"/>
      <c r="P396" s="285"/>
      <c r="Q396" s="289"/>
    </row>
    <row r="397" spans="1:17" ht="56.25" customHeight="1" x14ac:dyDescent="0.35">
      <c r="A397" s="254" t="s">
        <v>16</v>
      </c>
      <c r="B397" s="255"/>
      <c r="C397" s="255"/>
      <c r="D397" s="255"/>
      <c r="E397" s="255"/>
      <c r="F397" s="255"/>
      <c r="G397" s="255"/>
      <c r="H397" s="256"/>
      <c r="I397" s="69" t="s">
        <v>17</v>
      </c>
      <c r="J397" s="87" t="s">
        <v>116</v>
      </c>
      <c r="K397" s="278" t="s">
        <v>114</v>
      </c>
      <c r="L397" s="256"/>
      <c r="M397" s="290" t="s">
        <v>18</v>
      </c>
      <c r="N397" s="291"/>
      <c r="O397" s="310" t="s">
        <v>19</v>
      </c>
      <c r="P397" s="310"/>
      <c r="Q397" s="311" t="s">
        <v>20</v>
      </c>
    </row>
    <row r="398" spans="1:17" ht="56.25" customHeight="1" x14ac:dyDescent="0.35">
      <c r="A398" s="70" t="s">
        <v>21</v>
      </c>
      <c r="B398" s="279" t="s">
        <v>22</v>
      </c>
      <c r="C398" s="280"/>
      <c r="D398" s="71" t="s">
        <v>126</v>
      </c>
      <c r="E398" s="71" t="s">
        <v>129</v>
      </c>
      <c r="F398" s="71" t="s">
        <v>23</v>
      </c>
      <c r="G398" s="106" t="s">
        <v>203</v>
      </c>
      <c r="H398" s="106" t="s">
        <v>25</v>
      </c>
      <c r="I398" s="72" t="s">
        <v>128</v>
      </c>
      <c r="J398" s="72" t="s">
        <v>26</v>
      </c>
      <c r="K398" s="72" t="s">
        <v>27</v>
      </c>
      <c r="L398" s="72" t="s">
        <v>28</v>
      </c>
      <c r="M398" s="71" t="s">
        <v>61</v>
      </c>
      <c r="N398" s="71" t="s">
        <v>60</v>
      </c>
      <c r="O398" s="72" t="s">
        <v>134</v>
      </c>
      <c r="P398" s="71" t="s">
        <v>63</v>
      </c>
      <c r="Q398" s="312"/>
    </row>
    <row r="399" spans="1:17" ht="15.5" x14ac:dyDescent="0.35">
      <c r="A399" s="257" t="s">
        <v>407</v>
      </c>
      <c r="B399" s="258"/>
      <c r="C399" s="75"/>
      <c r="D399" s="75"/>
      <c r="E399" s="75"/>
      <c r="F399" s="75"/>
      <c r="G399" s="75"/>
      <c r="H399" s="75"/>
      <c r="I399" s="75"/>
      <c r="J399" s="75"/>
      <c r="K399" s="268">
        <v>1006.50134346154</v>
      </c>
      <c r="L399" s="75"/>
      <c r="M399" s="75"/>
      <c r="N399" s="75"/>
      <c r="O399" s="75"/>
      <c r="P399" s="268" t="s">
        <v>10</v>
      </c>
      <c r="Q399" s="77"/>
    </row>
    <row r="400" spans="1:17" s="30" customFormat="1" ht="83.25" customHeight="1" x14ac:dyDescent="0.35">
      <c r="A400" s="107" t="s">
        <v>410</v>
      </c>
      <c r="B400" s="259" t="s">
        <v>413</v>
      </c>
      <c r="C400" s="260"/>
      <c r="D400" s="152">
        <v>0.3</v>
      </c>
      <c r="E400" s="58" t="s">
        <v>412</v>
      </c>
      <c r="F400" s="21">
        <v>3348.3</v>
      </c>
      <c r="G400" s="3" t="s">
        <v>127</v>
      </c>
      <c r="H400" s="200"/>
      <c r="I400" s="84" t="s">
        <v>11</v>
      </c>
      <c r="J400" s="27" t="s">
        <v>11</v>
      </c>
      <c r="K400" s="261"/>
      <c r="L400" s="28" t="s">
        <v>11</v>
      </c>
      <c r="M400" s="28" t="s">
        <v>11</v>
      </c>
      <c r="N400" s="107" t="s">
        <v>11</v>
      </c>
      <c r="O400" s="107" t="s">
        <v>11</v>
      </c>
      <c r="P400" s="261"/>
      <c r="Q400" s="29" t="s">
        <v>233</v>
      </c>
    </row>
    <row r="401" spans="1:17" s="220" customFormat="1" ht="21.75" customHeight="1" x14ac:dyDescent="0.35">
      <c r="A401" s="235" t="s">
        <v>406</v>
      </c>
      <c r="B401" s="211"/>
      <c r="C401" s="212"/>
      <c r="D401" s="221"/>
      <c r="E401" s="213"/>
      <c r="F401" s="214"/>
      <c r="G401" s="215"/>
      <c r="H401" s="234"/>
      <c r="I401" s="216"/>
      <c r="J401" s="217"/>
      <c r="K401" s="261"/>
      <c r="L401" s="218"/>
      <c r="M401" s="218"/>
      <c r="N401" s="210"/>
      <c r="O401" s="210"/>
      <c r="P401" s="261"/>
      <c r="Q401" s="219"/>
    </row>
    <row r="402" spans="1:17" s="30" customFormat="1" ht="56.25" customHeight="1" x14ac:dyDescent="0.35">
      <c r="A402" s="107" t="s">
        <v>411</v>
      </c>
      <c r="B402" s="259" t="s">
        <v>414</v>
      </c>
      <c r="C402" s="260"/>
      <c r="D402" s="152">
        <v>0.9</v>
      </c>
      <c r="E402" s="58" t="s">
        <v>415</v>
      </c>
      <c r="F402" s="21">
        <v>2972</v>
      </c>
      <c r="G402" s="3" t="s">
        <v>146</v>
      </c>
      <c r="H402" s="200">
        <f>+F402*D402</f>
        <v>2674.8</v>
      </c>
      <c r="I402" s="84" t="s">
        <v>10</v>
      </c>
      <c r="J402" s="27" t="s">
        <v>10</v>
      </c>
      <c r="K402" s="261"/>
      <c r="L402" s="28">
        <f>+H402</f>
        <v>2674.8</v>
      </c>
      <c r="M402" s="28" t="s">
        <v>10</v>
      </c>
      <c r="N402" s="107"/>
      <c r="O402" s="166"/>
      <c r="P402" s="261"/>
      <c r="Q402" s="29"/>
    </row>
    <row r="403" spans="1:17" s="30" customFormat="1" ht="56.25" customHeight="1" thickBot="1" x14ac:dyDescent="0.4">
      <c r="A403" s="296" t="s">
        <v>29</v>
      </c>
      <c r="B403" s="297"/>
      <c r="C403" s="297"/>
      <c r="D403" s="297"/>
      <c r="E403" s="297"/>
      <c r="F403" s="297"/>
      <c r="G403" s="298"/>
      <c r="H403" s="182">
        <f>SUM(H398:H402)</f>
        <v>2674.8</v>
      </c>
      <c r="I403" s="302" t="s">
        <v>30</v>
      </c>
      <c r="J403" s="303"/>
      <c r="K403" s="303"/>
      <c r="L403" s="303"/>
      <c r="M403" s="303"/>
      <c r="N403" s="303"/>
      <c r="O403" s="303"/>
      <c r="P403" s="137"/>
      <c r="Q403" s="78" t="s">
        <v>10</v>
      </c>
    </row>
    <row r="404" spans="1:17" ht="56.25" customHeight="1" x14ac:dyDescent="0.35">
      <c r="A404" s="4"/>
      <c r="B404" s="4"/>
      <c r="C404" s="110"/>
      <c r="D404" s="110"/>
      <c r="E404" s="110"/>
      <c r="F404" s="110"/>
      <c r="G404" s="110"/>
      <c r="H404" s="110"/>
      <c r="I404" s="110"/>
      <c r="J404" s="110"/>
      <c r="K404" s="110"/>
      <c r="L404" s="110"/>
      <c r="M404" s="110"/>
      <c r="N404" s="110"/>
      <c r="O404" s="110"/>
      <c r="P404" s="110"/>
      <c r="Q404" s="5"/>
    </row>
    <row r="405" spans="1:17" ht="84.75" customHeight="1" x14ac:dyDescent="0.35">
      <c r="A405" s="4"/>
      <c r="B405" s="4"/>
      <c r="C405" s="4"/>
      <c r="D405" s="4"/>
      <c r="E405" s="4"/>
      <c r="F405" s="4"/>
      <c r="G405" s="4"/>
      <c r="H405" s="4"/>
      <c r="I405" s="4"/>
      <c r="J405" s="4"/>
      <c r="K405" s="4"/>
      <c r="L405" s="4"/>
      <c r="M405" s="4"/>
      <c r="N405" s="5"/>
      <c r="O405" s="5"/>
      <c r="P405" s="5"/>
      <c r="Q405" s="5"/>
    </row>
    <row r="406" spans="1:17" ht="73.5" customHeight="1" x14ac:dyDescent="0.35">
      <c r="A406" s="4"/>
      <c r="B406" s="4"/>
      <c r="C406" s="4"/>
      <c r="D406" s="4"/>
      <c r="E406" s="4"/>
      <c r="F406" s="4"/>
      <c r="G406" s="4"/>
      <c r="H406" s="4"/>
      <c r="I406" s="4"/>
      <c r="J406" s="4"/>
      <c r="K406" s="4"/>
      <c r="L406" s="4"/>
      <c r="M406" s="4"/>
      <c r="N406" s="5"/>
      <c r="O406" s="5"/>
      <c r="P406" s="5"/>
      <c r="Q406" s="5"/>
    </row>
    <row r="407" spans="1:17" ht="15.5" x14ac:dyDescent="0.35">
      <c r="A407" s="7"/>
      <c r="B407" s="7"/>
      <c r="C407" s="7"/>
      <c r="D407" s="7"/>
      <c r="E407" s="4"/>
      <c r="F407" s="140" t="s">
        <v>108</v>
      </c>
      <c r="G407" s="140" t="s">
        <v>107</v>
      </c>
      <c r="H407" s="4"/>
      <c r="I407" s="140" t="s">
        <v>106</v>
      </c>
      <c r="J407" s="4"/>
      <c r="K407" s="4"/>
      <c r="L407" s="4"/>
      <c r="M407" s="4"/>
      <c r="N407" s="5"/>
      <c r="O407" s="5"/>
      <c r="P407" s="5"/>
      <c r="Q407" s="5"/>
    </row>
    <row r="408" spans="1:17" ht="31" x14ac:dyDescent="0.35">
      <c r="A408" s="361" t="s">
        <v>31</v>
      </c>
      <c r="B408" s="362"/>
      <c r="C408" s="143">
        <v>0.5</v>
      </c>
      <c r="D408" s="143" t="s">
        <v>32</v>
      </c>
      <c r="E408" s="143" t="s">
        <v>33</v>
      </c>
      <c r="F408" s="140" t="s">
        <v>34</v>
      </c>
      <c r="G408" s="140" t="s">
        <v>35</v>
      </c>
      <c r="H408" s="140" t="s">
        <v>71</v>
      </c>
      <c r="I408" s="146" t="s">
        <v>36</v>
      </c>
      <c r="J408" s="140" t="s">
        <v>62</v>
      </c>
      <c r="K408" s="4"/>
      <c r="L408" s="4"/>
      <c r="M408" s="4"/>
      <c r="N408" s="5"/>
      <c r="O408" s="5"/>
      <c r="P408" s="5"/>
      <c r="Q408" s="6"/>
    </row>
    <row r="409" spans="1:17" ht="21" x14ac:dyDescent="0.35">
      <c r="A409" s="141" t="s">
        <v>37</v>
      </c>
      <c r="B409" s="144">
        <v>2616903493</v>
      </c>
      <c r="C409" s="145">
        <f>B409*50%</f>
        <v>1308451746.5</v>
      </c>
      <c r="D409" s="142">
        <f>B409/E463</f>
        <v>2013.0026869230769</v>
      </c>
      <c r="E409" s="142">
        <v>659.73942</v>
      </c>
      <c r="F409" s="142">
        <f>D409*75%</f>
        <v>1509.7520151923077</v>
      </c>
      <c r="G409" s="142">
        <f>D409*120%</f>
        <v>2415.603224307692</v>
      </c>
      <c r="H409" s="142">
        <f>D409*50%</f>
        <v>1006.5013434615385</v>
      </c>
      <c r="I409" s="147">
        <f>D409*150%</f>
        <v>3019.5040303846154</v>
      </c>
      <c r="J409" s="142">
        <f>D409*70%</f>
        <v>1409.1018808461538</v>
      </c>
      <c r="K409" s="4"/>
      <c r="L409" s="4"/>
      <c r="M409" s="4"/>
      <c r="N409" s="5"/>
      <c r="O409" s="5"/>
      <c r="P409" s="5"/>
      <c r="Q409" s="5"/>
    </row>
    <row r="410" spans="1:17" ht="21" x14ac:dyDescent="0.35">
      <c r="A410" s="31"/>
      <c r="B410" s="32"/>
      <c r="C410" s="33"/>
      <c r="D410" s="34"/>
      <c r="E410" s="34"/>
      <c r="F410" s="33"/>
      <c r="G410" s="34"/>
      <c r="H410" s="34"/>
      <c r="I410" s="35"/>
      <c r="J410" s="4"/>
      <c r="K410" s="4"/>
      <c r="L410" s="4"/>
      <c r="M410" s="4"/>
      <c r="N410" s="5"/>
      <c r="O410" s="5"/>
      <c r="P410" s="5"/>
      <c r="Q410" s="5"/>
    </row>
    <row r="411" spans="1:17" ht="21" x14ac:dyDescent="0.35">
      <c r="A411" s="36"/>
      <c r="B411" s="37"/>
      <c r="C411" s="33"/>
      <c r="D411" s="34"/>
      <c r="E411" s="34"/>
      <c r="F411" s="33"/>
      <c r="G411" s="34"/>
      <c r="H411" s="34"/>
      <c r="I411" s="35"/>
      <c r="J411" s="4"/>
      <c r="K411" s="4"/>
      <c r="L411" s="4"/>
      <c r="M411" s="4"/>
      <c r="N411" s="5"/>
      <c r="O411" s="5"/>
      <c r="P411" s="5"/>
      <c r="Q411" s="5"/>
    </row>
    <row r="412" spans="1:17" ht="162.75" customHeight="1" x14ac:dyDescent="0.35">
      <c r="A412" s="308" t="s">
        <v>104</v>
      </c>
      <c r="B412" s="309"/>
      <c r="C412" s="309"/>
      <c r="D412" s="309"/>
      <c r="E412" s="309"/>
      <c r="F412" s="309"/>
      <c r="G412" s="309"/>
      <c r="H412" s="309"/>
      <c r="I412" s="309"/>
      <c r="K412" s="307"/>
      <c r="L412" s="307"/>
      <c r="M412" s="86"/>
      <c r="N412" s="38"/>
      <c r="O412" s="38"/>
      <c r="P412" s="38"/>
      <c r="Q412" s="38"/>
    </row>
    <row r="413" spans="1:17" ht="22.5" customHeight="1" x14ac:dyDescent="0.35">
      <c r="A413" s="55"/>
      <c r="B413" s="55"/>
      <c r="C413" s="86"/>
      <c r="D413" s="1"/>
      <c r="E413" s="1"/>
      <c r="F413" s="85"/>
      <c r="G413" s="85"/>
      <c r="H413" s="85"/>
      <c r="I413" s="85"/>
      <c r="J413" s="85"/>
      <c r="L413" s="38"/>
      <c r="M413" s="38"/>
      <c r="N413" s="38"/>
      <c r="O413" s="38"/>
      <c r="P413" s="38"/>
      <c r="Q413" s="38"/>
    </row>
    <row r="414" spans="1:17" ht="23.5" x14ac:dyDescent="0.35">
      <c r="A414" s="39" t="s">
        <v>38</v>
      </c>
      <c r="B414" s="55"/>
      <c r="C414" s="86"/>
      <c r="D414" s="1"/>
      <c r="E414" s="1"/>
      <c r="F414" s="85"/>
      <c r="G414" s="85"/>
      <c r="H414" s="85"/>
      <c r="I414" s="85"/>
      <c r="L414" s="38"/>
      <c r="M414" s="38"/>
      <c r="N414" s="38"/>
      <c r="O414" s="38"/>
      <c r="P414" s="38"/>
      <c r="Q414" s="38"/>
    </row>
    <row r="415" spans="1:17" ht="51.75" customHeight="1" x14ac:dyDescent="0.35">
      <c r="A415" s="307" t="s">
        <v>39</v>
      </c>
      <c r="B415" s="307"/>
      <c r="C415" s="86"/>
      <c r="D415" s="1"/>
      <c r="E415" s="1"/>
      <c r="F415" s="85"/>
      <c r="G415" s="85"/>
      <c r="H415" s="85"/>
      <c r="I415" s="85"/>
      <c r="L415" s="38"/>
      <c r="M415" s="38"/>
      <c r="N415" s="38"/>
      <c r="O415" s="38"/>
      <c r="P415" s="38"/>
      <c r="Q415" s="38"/>
    </row>
    <row r="416" spans="1:17" ht="72.75" customHeight="1" x14ac:dyDescent="0.35">
      <c r="A416" s="327" t="s">
        <v>70</v>
      </c>
      <c r="B416" s="327"/>
      <c r="C416" s="327"/>
      <c r="D416" s="327"/>
      <c r="E416" s="327"/>
      <c r="F416" s="327"/>
      <c r="G416" s="327"/>
      <c r="H416" s="327"/>
      <c r="I416" s="327"/>
      <c r="L416" s="38"/>
      <c r="M416" s="38"/>
      <c r="N416" s="38"/>
      <c r="O416" s="38"/>
      <c r="P416" s="38"/>
      <c r="Q416" s="38"/>
    </row>
    <row r="417" spans="1:17" ht="87.75" customHeight="1" x14ac:dyDescent="0.35">
      <c r="A417" s="327" t="s">
        <v>56</v>
      </c>
      <c r="B417" s="327"/>
      <c r="C417" s="327"/>
      <c r="D417" s="327"/>
      <c r="E417" s="327"/>
      <c r="F417" s="327"/>
      <c r="G417" s="327"/>
      <c r="H417" s="327"/>
      <c r="I417" s="327"/>
      <c r="L417" s="38"/>
      <c r="M417" s="38"/>
      <c r="N417" s="38"/>
      <c r="O417" s="38"/>
      <c r="P417" s="38"/>
      <c r="Q417" s="38"/>
    </row>
    <row r="418" spans="1:17" ht="87.75" customHeight="1" x14ac:dyDescent="0.35">
      <c r="A418" s="327" t="s">
        <v>57</v>
      </c>
      <c r="B418" s="327"/>
      <c r="C418" s="327"/>
      <c r="D418" s="327"/>
      <c r="E418" s="327"/>
      <c r="F418" s="327"/>
      <c r="G418" s="327"/>
      <c r="H418" s="327"/>
      <c r="I418" s="327"/>
      <c r="L418" s="38"/>
      <c r="M418" s="38"/>
      <c r="N418" s="38"/>
      <c r="O418" s="38"/>
      <c r="P418" s="38"/>
      <c r="Q418" s="38"/>
    </row>
    <row r="419" spans="1:17" ht="60" customHeight="1" x14ac:dyDescent="0.35">
      <c r="A419" s="56"/>
      <c r="B419" s="56"/>
      <c r="C419" s="86"/>
      <c r="D419" s="1"/>
      <c r="E419" s="1"/>
      <c r="F419" s="85"/>
      <c r="G419" s="85"/>
      <c r="H419" s="85"/>
      <c r="I419" s="85"/>
      <c r="L419" s="38"/>
      <c r="M419" s="38"/>
      <c r="N419" s="38"/>
      <c r="O419" s="38"/>
      <c r="P419" s="38"/>
      <c r="Q419" s="38"/>
    </row>
    <row r="420" spans="1:17" ht="60" customHeight="1" x14ac:dyDescent="0.35">
      <c r="A420" s="325" t="s">
        <v>40</v>
      </c>
      <c r="B420" s="325"/>
      <c r="C420" s="86"/>
      <c r="D420" s="1"/>
      <c r="E420" s="1"/>
      <c r="F420" s="85"/>
      <c r="G420" s="85"/>
      <c r="H420" s="85"/>
      <c r="I420" s="85"/>
      <c r="L420" s="38"/>
      <c r="M420" s="38"/>
      <c r="N420" s="38"/>
      <c r="O420" s="38"/>
      <c r="P420" s="38"/>
      <c r="Q420" s="38"/>
    </row>
    <row r="421" spans="1:17" ht="49.5" customHeight="1" x14ac:dyDescent="0.35">
      <c r="A421" s="326"/>
      <c r="B421" s="326"/>
      <c r="C421" s="326"/>
      <c r="D421" s="326"/>
      <c r="E421" s="326"/>
      <c r="F421" s="326"/>
      <c r="G421" s="326"/>
      <c r="H421" s="326"/>
      <c r="I421" s="326"/>
      <c r="L421" s="38"/>
      <c r="M421" s="38"/>
      <c r="N421" s="38"/>
      <c r="O421" s="38"/>
      <c r="P421" s="38"/>
      <c r="Q421" s="38"/>
    </row>
    <row r="422" spans="1:17" ht="49.5" customHeight="1" x14ac:dyDescent="0.55000000000000004">
      <c r="A422" s="304" t="s">
        <v>105</v>
      </c>
      <c r="B422" s="304"/>
      <c r="C422" s="304"/>
      <c r="D422" s="304"/>
      <c r="E422" s="304"/>
      <c r="F422" s="304"/>
      <c r="G422" s="304"/>
      <c r="H422" s="304"/>
      <c r="I422" s="304"/>
      <c r="L422" s="38"/>
      <c r="M422" s="38"/>
      <c r="N422" s="38"/>
      <c r="O422" s="38"/>
      <c r="P422" s="38"/>
      <c r="Q422" s="38"/>
    </row>
    <row r="423" spans="1:17" ht="49.5" customHeight="1" x14ac:dyDescent="0.55000000000000004">
      <c r="A423" s="328" t="s">
        <v>112</v>
      </c>
      <c r="B423" s="328"/>
      <c r="C423" s="328"/>
      <c r="D423" s="328"/>
      <c r="E423" s="328"/>
      <c r="F423" s="328"/>
      <c r="G423" s="328"/>
      <c r="H423" s="328"/>
      <c r="I423" s="328"/>
      <c r="L423" s="38"/>
      <c r="M423" s="38"/>
      <c r="N423" s="38"/>
      <c r="O423" s="38"/>
      <c r="P423" s="38"/>
      <c r="Q423" s="38"/>
    </row>
    <row r="424" spans="1:17" ht="170.25" customHeight="1" x14ac:dyDescent="0.35">
      <c r="A424" s="322" t="s">
        <v>113</v>
      </c>
      <c r="B424" s="322"/>
      <c r="C424" s="322"/>
      <c r="D424" s="322"/>
      <c r="E424" s="322"/>
      <c r="F424" s="322"/>
      <c r="G424" s="322"/>
      <c r="H424" s="322"/>
      <c r="I424" s="322"/>
      <c r="L424" s="38"/>
      <c r="M424" s="38"/>
      <c r="N424" s="38"/>
      <c r="O424" s="38"/>
      <c r="P424" s="38"/>
      <c r="Q424" s="38"/>
    </row>
    <row r="425" spans="1:17" ht="66.75" customHeight="1" x14ac:dyDescent="0.35">
      <c r="A425" s="322" t="s">
        <v>115</v>
      </c>
      <c r="B425" s="322"/>
      <c r="C425" s="322"/>
      <c r="D425" s="322"/>
      <c r="E425" s="322"/>
      <c r="F425" s="322"/>
      <c r="G425" s="322"/>
      <c r="H425" s="322"/>
      <c r="I425" s="322"/>
      <c r="L425" s="38"/>
      <c r="M425" s="38"/>
      <c r="N425" s="38"/>
      <c r="O425" s="38"/>
      <c r="P425" s="38"/>
      <c r="Q425" s="38"/>
    </row>
    <row r="426" spans="1:17" ht="109.5" customHeight="1" x14ac:dyDescent="0.35">
      <c r="A426" s="323" t="s">
        <v>117</v>
      </c>
      <c r="B426" s="323"/>
      <c r="C426" s="323"/>
      <c r="D426" s="323"/>
      <c r="E426" s="323"/>
      <c r="F426" s="323"/>
      <c r="G426" s="323"/>
      <c r="H426" s="323"/>
      <c r="I426" s="323"/>
      <c r="L426" s="38"/>
      <c r="M426" s="38"/>
      <c r="N426" s="38"/>
      <c r="O426" s="38"/>
      <c r="P426" s="38"/>
      <c r="Q426" s="38"/>
    </row>
    <row r="427" spans="1:17" ht="222.75" customHeight="1" x14ac:dyDescent="0.35">
      <c r="A427" s="324" t="s">
        <v>118</v>
      </c>
      <c r="B427" s="324"/>
      <c r="C427" s="324"/>
      <c r="D427" s="324"/>
      <c r="E427" s="324"/>
      <c r="F427" s="324"/>
      <c r="G427" s="324"/>
      <c r="H427" s="324"/>
      <c r="I427" s="324"/>
      <c r="L427" s="38"/>
      <c r="M427" s="38"/>
      <c r="N427" s="38"/>
      <c r="O427" s="38"/>
      <c r="P427" s="38"/>
      <c r="Q427" s="38"/>
    </row>
    <row r="428" spans="1:17" ht="24" thickBot="1" x14ac:dyDescent="0.4">
      <c r="A428" s="38"/>
      <c r="B428" s="38"/>
      <c r="C428" s="40"/>
      <c r="D428" s="40"/>
      <c r="E428" s="40"/>
      <c r="F428" s="321"/>
      <c r="G428" s="321"/>
      <c r="H428" s="321"/>
      <c r="I428" s="321"/>
      <c r="L428" s="38"/>
      <c r="M428" s="38"/>
      <c r="N428" s="38"/>
      <c r="O428" s="38"/>
      <c r="P428" s="38"/>
      <c r="Q428" s="38"/>
    </row>
    <row r="429" spans="1:17" ht="28.5" thickBot="1" x14ac:dyDescent="0.4">
      <c r="D429" s="96" t="s">
        <v>41</v>
      </c>
      <c r="E429" s="90" t="s">
        <v>42</v>
      </c>
      <c r="F429" s="88"/>
      <c r="L429" s="38"/>
      <c r="M429" s="38"/>
      <c r="N429" s="38"/>
      <c r="O429" s="38"/>
      <c r="P429" s="38"/>
      <c r="Q429" s="38"/>
    </row>
    <row r="430" spans="1:17" ht="23.5" x14ac:dyDescent="0.35">
      <c r="D430" s="97">
        <v>1991</v>
      </c>
      <c r="E430" s="91">
        <v>51720</v>
      </c>
      <c r="F430" s="89"/>
      <c r="L430" s="38"/>
      <c r="M430" s="38"/>
      <c r="N430" s="38"/>
      <c r="O430" s="38"/>
      <c r="P430" s="38"/>
      <c r="Q430" s="38"/>
    </row>
    <row r="431" spans="1:17" ht="23.5" x14ac:dyDescent="0.35">
      <c r="D431" s="98">
        <v>1992</v>
      </c>
      <c r="E431" s="92">
        <v>65190</v>
      </c>
      <c r="F431" s="89"/>
      <c r="L431" s="38"/>
      <c r="M431" s="38"/>
      <c r="N431" s="38"/>
      <c r="O431" s="38"/>
      <c r="P431" s="38"/>
      <c r="Q431" s="38"/>
    </row>
    <row r="432" spans="1:17" ht="23.5" x14ac:dyDescent="0.35">
      <c r="D432" s="98">
        <v>1993</v>
      </c>
      <c r="E432" s="92">
        <v>81510</v>
      </c>
      <c r="F432" s="89"/>
      <c r="L432" s="38"/>
      <c r="M432" s="38"/>
      <c r="N432" s="38"/>
      <c r="O432" s="38"/>
      <c r="P432" s="38"/>
      <c r="Q432" s="38"/>
    </row>
    <row r="433" spans="4:17" ht="23.5" x14ac:dyDescent="0.35">
      <c r="D433" s="98">
        <v>1994</v>
      </c>
      <c r="E433" s="92">
        <v>98700</v>
      </c>
      <c r="F433" s="89"/>
      <c r="L433" s="38"/>
      <c r="M433" s="38"/>
      <c r="N433" s="38"/>
      <c r="O433" s="38"/>
      <c r="P433" s="38"/>
      <c r="Q433" s="38"/>
    </row>
    <row r="434" spans="4:17" ht="23.5" x14ac:dyDescent="0.35">
      <c r="D434" s="98">
        <v>1995</v>
      </c>
      <c r="E434" s="92">
        <v>118933</v>
      </c>
      <c r="F434" s="89"/>
      <c r="L434" s="38"/>
      <c r="M434" s="38"/>
      <c r="N434" s="38"/>
      <c r="O434" s="38"/>
      <c r="P434" s="38"/>
      <c r="Q434" s="38"/>
    </row>
    <row r="435" spans="4:17" ht="23.5" x14ac:dyDescent="0.35">
      <c r="D435" s="98">
        <v>1996</v>
      </c>
      <c r="E435" s="92">
        <v>142125</v>
      </c>
      <c r="F435" s="89"/>
      <c r="L435" s="38"/>
      <c r="M435" s="38"/>
      <c r="N435" s="38"/>
      <c r="O435" s="38"/>
      <c r="P435" s="38"/>
      <c r="Q435" s="38"/>
    </row>
    <row r="436" spans="4:17" ht="15" customHeight="1" x14ac:dyDescent="0.35">
      <c r="D436" s="99">
        <v>1997</v>
      </c>
      <c r="E436" s="93">
        <v>172005</v>
      </c>
      <c r="F436" s="41"/>
    </row>
    <row r="437" spans="4:17" ht="15" customHeight="1" x14ac:dyDescent="0.35">
      <c r="D437" s="100">
        <v>1998</v>
      </c>
      <c r="E437" s="94">
        <v>203826</v>
      </c>
      <c r="F437" s="41"/>
    </row>
    <row r="438" spans="4:17" ht="15" customHeight="1" x14ac:dyDescent="0.35">
      <c r="D438" s="100">
        <v>1999</v>
      </c>
      <c r="E438" s="94">
        <v>236460</v>
      </c>
      <c r="F438" s="41"/>
    </row>
    <row r="439" spans="4:17" ht="15" customHeight="1" x14ac:dyDescent="0.35">
      <c r="D439" s="100">
        <v>2000</v>
      </c>
      <c r="E439" s="94">
        <v>260100</v>
      </c>
      <c r="F439" s="41"/>
    </row>
    <row r="440" spans="4:17" ht="15" customHeight="1" x14ac:dyDescent="0.35">
      <c r="D440" s="100">
        <v>2001</v>
      </c>
      <c r="E440" s="94">
        <v>286000</v>
      </c>
      <c r="F440" s="41"/>
    </row>
    <row r="441" spans="4:17" ht="15" customHeight="1" x14ac:dyDescent="0.35">
      <c r="D441" s="100">
        <v>2002</v>
      </c>
      <c r="E441" s="94">
        <v>309000</v>
      </c>
      <c r="F441" s="41"/>
    </row>
    <row r="442" spans="4:17" ht="15" customHeight="1" x14ac:dyDescent="0.35">
      <c r="D442" s="100">
        <v>2003</v>
      </c>
      <c r="E442" s="94">
        <v>332000</v>
      </c>
      <c r="F442" s="41"/>
    </row>
    <row r="443" spans="4:17" ht="15" customHeight="1" x14ac:dyDescent="0.35">
      <c r="D443" s="100">
        <v>2004</v>
      </c>
      <c r="E443" s="94">
        <v>358000</v>
      </c>
      <c r="F443" s="41"/>
    </row>
    <row r="444" spans="4:17" ht="15" customHeight="1" x14ac:dyDescent="0.35">
      <c r="D444" s="100">
        <v>2005</v>
      </c>
      <c r="E444" s="94">
        <v>381500</v>
      </c>
      <c r="F444" s="41"/>
    </row>
    <row r="445" spans="4:17" ht="15" customHeight="1" x14ac:dyDescent="0.35">
      <c r="D445" s="100">
        <v>2006</v>
      </c>
      <c r="E445" s="94">
        <v>408000</v>
      </c>
      <c r="F445" s="41"/>
    </row>
    <row r="446" spans="4:17" ht="15" customHeight="1" x14ac:dyDescent="0.35">
      <c r="D446" s="100">
        <v>2007</v>
      </c>
      <c r="E446" s="94">
        <v>433700</v>
      </c>
      <c r="F446" s="41"/>
    </row>
    <row r="447" spans="4:17" ht="15" customHeight="1" x14ac:dyDescent="0.35">
      <c r="D447" s="100">
        <v>2008</v>
      </c>
      <c r="E447" s="94">
        <v>461500</v>
      </c>
      <c r="F447" s="41"/>
    </row>
    <row r="448" spans="4:17" ht="15" customHeight="1" x14ac:dyDescent="0.35">
      <c r="D448" s="100">
        <v>2009</v>
      </c>
      <c r="E448" s="94">
        <v>496900</v>
      </c>
      <c r="F448" s="41"/>
    </row>
    <row r="449" spans="4:8" ht="15" customHeight="1" x14ac:dyDescent="0.35">
      <c r="D449" s="100">
        <v>2010</v>
      </c>
      <c r="E449" s="94">
        <v>515000</v>
      </c>
      <c r="F449" s="41"/>
    </row>
    <row r="450" spans="4:8" ht="15" customHeight="1" x14ac:dyDescent="0.35">
      <c r="D450" s="100">
        <v>2011</v>
      </c>
      <c r="E450" s="94">
        <v>535600</v>
      </c>
      <c r="F450" s="41"/>
    </row>
    <row r="451" spans="4:8" ht="15" customHeight="1" x14ac:dyDescent="0.35">
      <c r="D451" s="100">
        <v>2012</v>
      </c>
      <c r="E451" s="94">
        <v>566700</v>
      </c>
      <c r="F451" s="41"/>
    </row>
    <row r="452" spans="4:8" ht="15" customHeight="1" x14ac:dyDescent="0.35">
      <c r="D452" s="100">
        <v>2013</v>
      </c>
      <c r="E452" s="94">
        <v>589500</v>
      </c>
      <c r="F452" s="41"/>
    </row>
    <row r="453" spans="4:8" ht="15" customHeight="1" x14ac:dyDescent="0.35">
      <c r="D453" s="100">
        <v>2014</v>
      </c>
      <c r="E453" s="94">
        <v>616000</v>
      </c>
      <c r="F453" s="41"/>
    </row>
    <row r="454" spans="4:8" ht="15" customHeight="1" x14ac:dyDescent="0.35">
      <c r="D454" s="100">
        <v>2015</v>
      </c>
      <c r="E454" s="94">
        <v>644350</v>
      </c>
      <c r="F454" s="41"/>
    </row>
    <row r="455" spans="4:8" ht="15" customHeight="1" x14ac:dyDescent="0.35">
      <c r="D455" s="100">
        <v>2016</v>
      </c>
      <c r="E455" s="94">
        <v>689455</v>
      </c>
      <c r="F455" s="41"/>
    </row>
    <row r="456" spans="4:8" ht="15" customHeight="1" x14ac:dyDescent="0.35">
      <c r="D456" s="100">
        <v>2017</v>
      </c>
      <c r="E456" s="94">
        <v>737717</v>
      </c>
      <c r="F456" s="41"/>
    </row>
    <row r="457" spans="4:8" ht="15" customHeight="1" x14ac:dyDescent="0.35">
      <c r="D457" s="100">
        <v>2018</v>
      </c>
      <c r="E457" s="94">
        <v>781242</v>
      </c>
      <c r="F457" s="41"/>
    </row>
    <row r="458" spans="4:8" ht="15" customHeight="1" x14ac:dyDescent="0.35">
      <c r="D458" s="100">
        <v>2019</v>
      </c>
      <c r="E458" s="94">
        <v>828116</v>
      </c>
      <c r="F458" s="41"/>
    </row>
    <row r="459" spans="4:8" ht="15" customHeight="1" x14ac:dyDescent="0.35">
      <c r="D459" s="100">
        <v>2020</v>
      </c>
      <c r="E459" s="94">
        <v>980657</v>
      </c>
      <c r="F459" s="41"/>
    </row>
    <row r="460" spans="4:8" ht="15" customHeight="1" x14ac:dyDescent="0.35">
      <c r="D460" s="111">
        <v>2021</v>
      </c>
      <c r="E460" s="112">
        <v>908526</v>
      </c>
      <c r="F460" s="41"/>
    </row>
    <row r="461" spans="4:8" ht="15" customHeight="1" thickBot="1" x14ac:dyDescent="0.4">
      <c r="D461" s="101">
        <v>2022</v>
      </c>
      <c r="E461" s="95">
        <v>1000000</v>
      </c>
      <c r="G461" s="38"/>
      <c r="H461" s="38"/>
    </row>
    <row r="462" spans="4:8" ht="15" customHeight="1" thickBot="1" x14ac:dyDescent="0.4">
      <c r="D462" s="101">
        <v>2023</v>
      </c>
      <c r="E462" s="95">
        <v>1160000</v>
      </c>
      <c r="G462" s="38"/>
      <c r="H462" s="38"/>
    </row>
    <row r="463" spans="4:8" ht="24" thickBot="1" x14ac:dyDescent="0.4">
      <c r="D463" s="101">
        <v>2024</v>
      </c>
      <c r="E463" s="95">
        <v>1300000</v>
      </c>
      <c r="G463" s="38"/>
      <c r="H463" s="38"/>
    </row>
    <row r="464" spans="4:8" ht="23.5" x14ac:dyDescent="0.35">
      <c r="G464" s="38"/>
      <c r="H464" s="38"/>
    </row>
    <row r="473" spans="7:8" x14ac:dyDescent="0.35">
      <c r="G473" s="41"/>
      <c r="H473" s="41"/>
    </row>
  </sheetData>
  <sheetProtection formatCells="0" formatColumns="0" formatRows="0" insertColumns="0" insertRows="0" insertHyperlinks="0" deleteColumns="0" deleteRows="0" sort="0" autoFilter="0" pivotTables="0"/>
  <mergeCells count="647">
    <mergeCell ref="A73:H73"/>
    <mergeCell ref="M397:N397"/>
    <mergeCell ref="O397:P397"/>
    <mergeCell ref="Q397:Q398"/>
    <mergeCell ref="E392:Q396"/>
    <mergeCell ref="A394:B394"/>
    <mergeCell ref="A395:B395"/>
    <mergeCell ref="C395:D395"/>
    <mergeCell ref="A396:B396"/>
    <mergeCell ref="C396:D396"/>
    <mergeCell ref="O284:P284"/>
    <mergeCell ref="Q284:Q285"/>
    <mergeCell ref="E292:Q296"/>
    <mergeCell ref="K286:K289"/>
    <mergeCell ref="A302:G302"/>
    <mergeCell ref="A279:D279"/>
    <mergeCell ref="A281:B281"/>
    <mergeCell ref="A282:B282"/>
    <mergeCell ref="C282:D282"/>
    <mergeCell ref="A283:B283"/>
    <mergeCell ref="C283:D283"/>
    <mergeCell ref="K284:L284"/>
    <mergeCell ref="B285:C285"/>
    <mergeCell ref="B287:C287"/>
    <mergeCell ref="A408:B408"/>
    <mergeCell ref="K397:L397"/>
    <mergeCell ref="K258:L258"/>
    <mergeCell ref="E279:Q283"/>
    <mergeCell ref="B246:C246"/>
    <mergeCell ref="P311:P313"/>
    <mergeCell ref="B245:C245"/>
    <mergeCell ref="B248:C248"/>
    <mergeCell ref="A250:G250"/>
    <mergeCell ref="I250:O250"/>
    <mergeCell ref="E253:Q257"/>
    <mergeCell ref="M258:N258"/>
    <mergeCell ref="O258:P258"/>
    <mergeCell ref="Q258:Q259"/>
    <mergeCell ref="M297:N297"/>
    <mergeCell ref="O297:P297"/>
    <mergeCell ref="P286:P289"/>
    <mergeCell ref="K260:K264"/>
    <mergeCell ref="Q297:Q298"/>
    <mergeCell ref="O299:O300"/>
    <mergeCell ref="P260:P264"/>
    <mergeCell ref="M284:N284"/>
    <mergeCell ref="A253:D253"/>
    <mergeCell ref="A255:B255"/>
    <mergeCell ref="A256:B256"/>
    <mergeCell ref="C256:D256"/>
    <mergeCell ref="A257:B257"/>
    <mergeCell ref="C257:D257"/>
    <mergeCell ref="B243:C243"/>
    <mergeCell ref="A277:G277"/>
    <mergeCell ref="I277:O277"/>
    <mergeCell ref="E237:Q241"/>
    <mergeCell ref="A239:B239"/>
    <mergeCell ref="A240:B240"/>
    <mergeCell ref="C240:D240"/>
    <mergeCell ref="A241:B241"/>
    <mergeCell ref="C241:D241"/>
    <mergeCell ref="K242:L242"/>
    <mergeCell ref="M242:N242"/>
    <mergeCell ref="O242:P242"/>
    <mergeCell ref="Q242:Q243"/>
    <mergeCell ref="A242:H242"/>
    <mergeCell ref="M229:N229"/>
    <mergeCell ref="O229:P229"/>
    <mergeCell ref="Q229:Q230"/>
    <mergeCell ref="P231:P234"/>
    <mergeCell ref="I235:O235"/>
    <mergeCell ref="K229:L229"/>
    <mergeCell ref="I222:O222"/>
    <mergeCell ref="C228:D228"/>
    <mergeCell ref="B230:C230"/>
    <mergeCell ref="K231:K234"/>
    <mergeCell ref="B232:C232"/>
    <mergeCell ref="B234:C234"/>
    <mergeCell ref="A235:G235"/>
    <mergeCell ref="A229:H229"/>
    <mergeCell ref="I211:O211"/>
    <mergeCell ref="A213:D213"/>
    <mergeCell ref="E213:Q217"/>
    <mergeCell ref="A215:B215"/>
    <mergeCell ref="A216:B216"/>
    <mergeCell ref="C216:D216"/>
    <mergeCell ref="A217:B217"/>
    <mergeCell ref="C217:D217"/>
    <mergeCell ref="E224:Q228"/>
    <mergeCell ref="K218:L218"/>
    <mergeCell ref="M218:N218"/>
    <mergeCell ref="O218:P218"/>
    <mergeCell ref="Q218:Q219"/>
    <mergeCell ref="B219:C219"/>
    <mergeCell ref="P220:P221"/>
    <mergeCell ref="B221:C221"/>
    <mergeCell ref="K220:K221"/>
    <mergeCell ref="A218:H218"/>
    <mergeCell ref="A222:G222"/>
    <mergeCell ref="A224:D224"/>
    <mergeCell ref="A226:B226"/>
    <mergeCell ref="A227:B227"/>
    <mergeCell ref="C227:D227"/>
    <mergeCell ref="A228:B228"/>
    <mergeCell ref="A181:B181"/>
    <mergeCell ref="A182:B182"/>
    <mergeCell ref="C182:D182"/>
    <mergeCell ref="Q207:Q208"/>
    <mergeCell ref="O209:O210"/>
    <mergeCell ref="P209:P210"/>
    <mergeCell ref="K207:L207"/>
    <mergeCell ref="K209:K210"/>
    <mergeCell ref="B210:C210"/>
    <mergeCell ref="B208:C208"/>
    <mergeCell ref="P197:P199"/>
    <mergeCell ref="I200:O200"/>
    <mergeCell ref="A202:D202"/>
    <mergeCell ref="E202:Q206"/>
    <mergeCell ref="A204:B204"/>
    <mergeCell ref="A205:B205"/>
    <mergeCell ref="C205:D205"/>
    <mergeCell ref="A206:B206"/>
    <mergeCell ref="C206:D206"/>
    <mergeCell ref="K197:K199"/>
    <mergeCell ref="B198:C198"/>
    <mergeCell ref="B199:C199"/>
    <mergeCell ref="A200:G200"/>
    <mergeCell ref="M195:N195"/>
    <mergeCell ref="M148:N148"/>
    <mergeCell ref="O195:P195"/>
    <mergeCell ref="Q195:Q196"/>
    <mergeCell ref="A164:G164"/>
    <mergeCell ref="I164:O164"/>
    <mergeCell ref="A166:D166"/>
    <mergeCell ref="E166:Q170"/>
    <mergeCell ref="A168:B168"/>
    <mergeCell ref="A169:B169"/>
    <mergeCell ref="C169:D169"/>
    <mergeCell ref="A170:B170"/>
    <mergeCell ref="C170:D170"/>
    <mergeCell ref="K171:L171"/>
    <mergeCell ref="M171:N171"/>
    <mergeCell ref="O171:P171"/>
    <mergeCell ref="Q171:Q172"/>
    <mergeCell ref="I177:O177"/>
    <mergeCell ref="E179:Q183"/>
    <mergeCell ref="C183:D183"/>
    <mergeCell ref="K184:L184"/>
    <mergeCell ref="M184:N184"/>
    <mergeCell ref="O184:P184"/>
    <mergeCell ref="Q184:Q185"/>
    <mergeCell ref="B185:C185"/>
    <mergeCell ref="B134:C134"/>
    <mergeCell ref="Q148:Q149"/>
    <mergeCell ref="K150:K152"/>
    <mergeCell ref="P150:P152"/>
    <mergeCell ref="B151:C151"/>
    <mergeCell ref="B152:C152"/>
    <mergeCell ref="K148:L148"/>
    <mergeCell ref="P173:P176"/>
    <mergeCell ref="A155:D155"/>
    <mergeCell ref="E155:Q159"/>
    <mergeCell ref="A157:B157"/>
    <mergeCell ref="A158:B158"/>
    <mergeCell ref="C158:D158"/>
    <mergeCell ref="A159:B159"/>
    <mergeCell ref="C159:D159"/>
    <mergeCell ref="K160:L160"/>
    <mergeCell ref="M160:N160"/>
    <mergeCell ref="O160:P160"/>
    <mergeCell ref="Q160:Q161"/>
    <mergeCell ref="B161:C161"/>
    <mergeCell ref="K162:K163"/>
    <mergeCell ref="P162:P163"/>
    <mergeCell ref="B163:C163"/>
    <mergeCell ref="B172:C172"/>
    <mergeCell ref="M133:N133"/>
    <mergeCell ref="O133:P133"/>
    <mergeCell ref="Q133:Q134"/>
    <mergeCell ref="M122:N122"/>
    <mergeCell ref="O122:P122"/>
    <mergeCell ref="Q122:Q123"/>
    <mergeCell ref="P135:P140"/>
    <mergeCell ref="A146:B146"/>
    <mergeCell ref="C146:D146"/>
    <mergeCell ref="E143:Q147"/>
    <mergeCell ref="P124:P125"/>
    <mergeCell ref="I126:O126"/>
    <mergeCell ref="A128:D128"/>
    <mergeCell ref="E128:Q132"/>
    <mergeCell ref="A130:B130"/>
    <mergeCell ref="A131:B131"/>
    <mergeCell ref="C131:D131"/>
    <mergeCell ref="A132:B132"/>
    <mergeCell ref="C132:D132"/>
    <mergeCell ref="B125:C125"/>
    <mergeCell ref="A126:G126"/>
    <mergeCell ref="K133:L133"/>
    <mergeCell ref="A145:B145"/>
    <mergeCell ref="A141:G141"/>
    <mergeCell ref="A120:B120"/>
    <mergeCell ref="C120:D120"/>
    <mergeCell ref="A121:B121"/>
    <mergeCell ref="C121:D121"/>
    <mergeCell ref="B123:C123"/>
    <mergeCell ref="K122:L122"/>
    <mergeCell ref="Q99:Q100"/>
    <mergeCell ref="B100:C100"/>
    <mergeCell ref="B112:C112"/>
    <mergeCell ref="B114:C114"/>
    <mergeCell ref="C109:D109"/>
    <mergeCell ref="K111:L111"/>
    <mergeCell ref="K113:K114"/>
    <mergeCell ref="I115:O115"/>
    <mergeCell ref="P101:P103"/>
    <mergeCell ref="I104:O104"/>
    <mergeCell ref="E106:Q110"/>
    <mergeCell ref="M111:N111"/>
    <mergeCell ref="O111:P111"/>
    <mergeCell ref="Q111:Q112"/>
    <mergeCell ref="P113:P114"/>
    <mergeCell ref="O86:P86"/>
    <mergeCell ref="Q86:Q87"/>
    <mergeCell ref="P88:P91"/>
    <mergeCell ref="I92:O92"/>
    <mergeCell ref="A85:B85"/>
    <mergeCell ref="C85:D85"/>
    <mergeCell ref="A92:G92"/>
    <mergeCell ref="A117:D117"/>
    <mergeCell ref="A119:B119"/>
    <mergeCell ref="A96:B96"/>
    <mergeCell ref="A97:B97"/>
    <mergeCell ref="C97:D97"/>
    <mergeCell ref="A98:B98"/>
    <mergeCell ref="C98:D98"/>
    <mergeCell ref="A1:Q1"/>
    <mergeCell ref="B14:C14"/>
    <mergeCell ref="B16:C16"/>
    <mergeCell ref="I17:P17"/>
    <mergeCell ref="E68:Q72"/>
    <mergeCell ref="M73:N73"/>
    <mergeCell ref="O73:P73"/>
    <mergeCell ref="Q73:Q74"/>
    <mergeCell ref="P75:P78"/>
    <mergeCell ref="Q24:Q25"/>
    <mergeCell ref="I30:O30"/>
    <mergeCell ref="E32:Q36"/>
    <mergeCell ref="M37:N37"/>
    <mergeCell ref="O37:P37"/>
    <mergeCell ref="Q37:Q38"/>
    <mergeCell ref="P39:P41"/>
    <mergeCell ref="A42:G42"/>
    <mergeCell ref="E81:Q85"/>
    <mergeCell ref="M86:N86"/>
    <mergeCell ref="O51:O53"/>
    <mergeCell ref="A63:D63"/>
    <mergeCell ref="I54:O54"/>
    <mergeCell ref="A56:D56"/>
    <mergeCell ref="E56:Q60"/>
    <mergeCell ref="M61:N61"/>
    <mergeCell ref="M24:N24"/>
    <mergeCell ref="O24:P24"/>
    <mergeCell ref="A34:B34"/>
    <mergeCell ref="A54:G54"/>
    <mergeCell ref="C36:D36"/>
    <mergeCell ref="B62:C62"/>
    <mergeCell ref="B65:C65"/>
    <mergeCell ref="B64:C64"/>
    <mergeCell ref="A58:B58"/>
    <mergeCell ref="A59:B59"/>
    <mergeCell ref="C59:D59"/>
    <mergeCell ref="A60:B60"/>
    <mergeCell ref="C60:D60"/>
    <mergeCell ref="A35:B35"/>
    <mergeCell ref="C35:D35"/>
    <mergeCell ref="A36:B36"/>
    <mergeCell ref="P51:P53"/>
    <mergeCell ref="A30:G30"/>
    <mergeCell ref="A19:D19"/>
    <mergeCell ref="E19:Q23"/>
    <mergeCell ref="A5:D5"/>
    <mergeCell ref="E5:Q9"/>
    <mergeCell ref="A7:B7"/>
    <mergeCell ref="A8:B8"/>
    <mergeCell ref="A9:B9"/>
    <mergeCell ref="C9:D9"/>
    <mergeCell ref="A10:H10"/>
    <mergeCell ref="K10:L10"/>
    <mergeCell ref="M10:N10"/>
    <mergeCell ref="O10:P10"/>
    <mergeCell ref="A21:B21"/>
    <mergeCell ref="A22:B22"/>
    <mergeCell ref="C22:D22"/>
    <mergeCell ref="K24:L24"/>
    <mergeCell ref="I42:O42"/>
    <mergeCell ref="A32:D32"/>
    <mergeCell ref="B29:C29"/>
    <mergeCell ref="A3:Q3"/>
    <mergeCell ref="A2:Q2"/>
    <mergeCell ref="B15:C15"/>
    <mergeCell ref="I13:I16"/>
    <mergeCell ref="A24:H24"/>
    <mergeCell ref="Q27:Q29"/>
    <mergeCell ref="Q10:Q11"/>
    <mergeCell ref="B11:C11"/>
    <mergeCell ref="B13:C13"/>
    <mergeCell ref="A17:G17"/>
    <mergeCell ref="B25:C25"/>
    <mergeCell ref="B27:C27"/>
    <mergeCell ref="A4:Q4"/>
    <mergeCell ref="A23:B23"/>
    <mergeCell ref="C23:D23"/>
    <mergeCell ref="K26:K29"/>
    <mergeCell ref="K12:K16"/>
    <mergeCell ref="K37:L37"/>
    <mergeCell ref="B38:C38"/>
    <mergeCell ref="K49:L49"/>
    <mergeCell ref="M49:N49"/>
    <mergeCell ref="O49:P49"/>
    <mergeCell ref="Q49:Q50"/>
    <mergeCell ref="B50:C50"/>
    <mergeCell ref="A108:B108"/>
    <mergeCell ref="A104:G104"/>
    <mergeCell ref="A106:D106"/>
    <mergeCell ref="K88:K91"/>
    <mergeCell ref="Q61:Q62"/>
    <mergeCell ref="P63:P65"/>
    <mergeCell ref="A66:G66"/>
    <mergeCell ref="A81:D81"/>
    <mergeCell ref="A83:B83"/>
    <mergeCell ref="A84:B84"/>
    <mergeCell ref="C84:D84"/>
    <mergeCell ref="B74:C74"/>
    <mergeCell ref="B76:C76"/>
    <mergeCell ref="B78:C78"/>
    <mergeCell ref="A70:B70"/>
    <mergeCell ref="A71:B71"/>
    <mergeCell ref="I66:O66"/>
    <mergeCell ref="F428:I428"/>
    <mergeCell ref="A425:I425"/>
    <mergeCell ref="A426:I426"/>
    <mergeCell ref="A427:I427"/>
    <mergeCell ref="A420:B420"/>
    <mergeCell ref="A421:I421"/>
    <mergeCell ref="A417:I417"/>
    <mergeCell ref="A416:I416"/>
    <mergeCell ref="A418:I418"/>
    <mergeCell ref="A423:I423"/>
    <mergeCell ref="A424:I424"/>
    <mergeCell ref="O148:P148"/>
    <mergeCell ref="P186:P187"/>
    <mergeCell ref="I188:O188"/>
    <mergeCell ref="A68:D68"/>
    <mergeCell ref="A79:G79"/>
    <mergeCell ref="I79:O79"/>
    <mergeCell ref="K124:K125"/>
    <mergeCell ref="A110:B110"/>
    <mergeCell ref="C110:D110"/>
    <mergeCell ref="O99:P99"/>
    <mergeCell ref="E117:Q121"/>
    <mergeCell ref="B103:C103"/>
    <mergeCell ref="K101:K103"/>
    <mergeCell ref="B102:C102"/>
    <mergeCell ref="B149:C149"/>
    <mergeCell ref="B136:C136"/>
    <mergeCell ref="K135:K140"/>
    <mergeCell ref="A147:B147"/>
    <mergeCell ref="C147:D147"/>
    <mergeCell ref="I141:O141"/>
    <mergeCell ref="A143:D143"/>
    <mergeCell ref="O186:O187"/>
    <mergeCell ref="A94:D94"/>
    <mergeCell ref="E94:Q98"/>
    <mergeCell ref="K39:K41"/>
    <mergeCell ref="B40:C40"/>
    <mergeCell ref="B41:C41"/>
    <mergeCell ref="A44:D44"/>
    <mergeCell ref="E44:Q48"/>
    <mergeCell ref="A46:B46"/>
    <mergeCell ref="C47:D47"/>
    <mergeCell ref="A47:B47"/>
    <mergeCell ref="A48:B48"/>
    <mergeCell ref="C48:D48"/>
    <mergeCell ref="K61:L61"/>
    <mergeCell ref="K63:K65"/>
    <mergeCell ref="O61:P61"/>
    <mergeCell ref="B53:C53"/>
    <mergeCell ref="K51:K53"/>
    <mergeCell ref="B52:C52"/>
    <mergeCell ref="B176:C176"/>
    <mergeCell ref="A177:G177"/>
    <mergeCell ref="A183:B183"/>
    <mergeCell ref="A179:D179"/>
    <mergeCell ref="C71:D71"/>
    <mergeCell ref="A72:B72"/>
    <mergeCell ref="C72:D72"/>
    <mergeCell ref="K73:L73"/>
    <mergeCell ref="K75:K78"/>
    <mergeCell ref="K86:L86"/>
    <mergeCell ref="B89:C89"/>
    <mergeCell ref="B91:C91"/>
    <mergeCell ref="B87:C87"/>
    <mergeCell ref="K99:L99"/>
    <mergeCell ref="A153:G153"/>
    <mergeCell ref="I153:O153"/>
    <mergeCell ref="A109:B109"/>
    <mergeCell ref="M99:N99"/>
    <mergeCell ref="M207:N207"/>
    <mergeCell ref="O207:P207"/>
    <mergeCell ref="B140:C140"/>
    <mergeCell ref="B139:C139"/>
    <mergeCell ref="I136:I140"/>
    <mergeCell ref="A148:H148"/>
    <mergeCell ref="I151:I152"/>
    <mergeCell ref="A160:H160"/>
    <mergeCell ref="A171:H171"/>
    <mergeCell ref="A184:H184"/>
    <mergeCell ref="A207:H207"/>
    <mergeCell ref="K195:L195"/>
    <mergeCell ref="B196:C196"/>
    <mergeCell ref="B187:C187"/>
    <mergeCell ref="K186:K187"/>
    <mergeCell ref="K173:K176"/>
    <mergeCell ref="B174:C174"/>
    <mergeCell ref="A188:G188"/>
    <mergeCell ref="A190:D190"/>
    <mergeCell ref="A192:B192"/>
    <mergeCell ref="A193:B193"/>
    <mergeCell ref="C193:D193"/>
    <mergeCell ref="A194:B194"/>
    <mergeCell ref="C194:D194"/>
    <mergeCell ref="A211:G211"/>
    <mergeCell ref="A237:D237"/>
    <mergeCell ref="A195:H195"/>
    <mergeCell ref="E190:Q194"/>
    <mergeCell ref="B259:C259"/>
    <mergeCell ref="K274:K276"/>
    <mergeCell ref="B275:C275"/>
    <mergeCell ref="B276:C276"/>
    <mergeCell ref="A265:G265"/>
    <mergeCell ref="A267:D267"/>
    <mergeCell ref="A269:B269"/>
    <mergeCell ref="A270:B270"/>
    <mergeCell ref="C270:D270"/>
    <mergeCell ref="A271:B271"/>
    <mergeCell ref="C271:D271"/>
    <mergeCell ref="K272:L272"/>
    <mergeCell ref="B261:C261"/>
    <mergeCell ref="B262:C262"/>
    <mergeCell ref="B264:C264"/>
    <mergeCell ref="B273:C273"/>
    <mergeCell ref="I265:O265"/>
    <mergeCell ref="E267:Q271"/>
    <mergeCell ref="M272:N272"/>
    <mergeCell ref="O272:P272"/>
    <mergeCell ref="Q272:Q273"/>
    <mergeCell ref="P274:P276"/>
    <mergeCell ref="B300:C300"/>
    <mergeCell ref="A292:D292"/>
    <mergeCell ref="A294:B294"/>
    <mergeCell ref="A295:B295"/>
    <mergeCell ref="C295:D295"/>
    <mergeCell ref="A296:B296"/>
    <mergeCell ref="C296:D296"/>
    <mergeCell ref="B298:C298"/>
    <mergeCell ref="B288:C288"/>
    <mergeCell ref="A290:G290"/>
    <mergeCell ref="I290:O290"/>
    <mergeCell ref="B289:C289"/>
    <mergeCell ref="I302:O302"/>
    <mergeCell ref="K297:L297"/>
    <mergeCell ref="A314:G314"/>
    <mergeCell ref="A304:D304"/>
    <mergeCell ref="A306:B306"/>
    <mergeCell ref="A307:B307"/>
    <mergeCell ref="C307:D307"/>
    <mergeCell ref="A308:B308"/>
    <mergeCell ref="C308:D308"/>
    <mergeCell ref="K309:L309"/>
    <mergeCell ref="B310:C310"/>
    <mergeCell ref="E304:Q308"/>
    <mergeCell ref="M309:N309"/>
    <mergeCell ref="O309:P309"/>
    <mergeCell ref="Q309:Q310"/>
    <mergeCell ref="I314:O314"/>
    <mergeCell ref="A309:H309"/>
    <mergeCell ref="K311:K313"/>
    <mergeCell ref="B312:C312"/>
    <mergeCell ref="B313:C313"/>
    <mergeCell ref="P323:P326"/>
    <mergeCell ref="I327:O327"/>
    <mergeCell ref="K336:K337"/>
    <mergeCell ref="B337:C337"/>
    <mergeCell ref="K323:K326"/>
    <mergeCell ref="B324:C324"/>
    <mergeCell ref="B326:C326"/>
    <mergeCell ref="A327:G327"/>
    <mergeCell ref="A316:D316"/>
    <mergeCell ref="A318:B318"/>
    <mergeCell ref="A319:B319"/>
    <mergeCell ref="C319:D319"/>
    <mergeCell ref="A320:B320"/>
    <mergeCell ref="C320:D320"/>
    <mergeCell ref="K321:L321"/>
    <mergeCell ref="B322:C322"/>
    <mergeCell ref="E316:Q320"/>
    <mergeCell ref="M321:N321"/>
    <mergeCell ref="O321:P321"/>
    <mergeCell ref="Q321:Q322"/>
    <mergeCell ref="A321:H321"/>
    <mergeCell ref="A338:G338"/>
    <mergeCell ref="A329:D329"/>
    <mergeCell ref="A331:B331"/>
    <mergeCell ref="A332:B332"/>
    <mergeCell ref="C332:D332"/>
    <mergeCell ref="A333:B333"/>
    <mergeCell ref="C333:D333"/>
    <mergeCell ref="K334:L334"/>
    <mergeCell ref="B335:C335"/>
    <mergeCell ref="E329:Q333"/>
    <mergeCell ref="M334:N334"/>
    <mergeCell ref="O334:P334"/>
    <mergeCell ref="Q334:Q335"/>
    <mergeCell ref="P336:P337"/>
    <mergeCell ref="I338:O338"/>
    <mergeCell ref="A334:H334"/>
    <mergeCell ref="P347:P352"/>
    <mergeCell ref="A340:D340"/>
    <mergeCell ref="A342:B342"/>
    <mergeCell ref="A343:B343"/>
    <mergeCell ref="C343:D343"/>
    <mergeCell ref="A344:B344"/>
    <mergeCell ref="C344:D344"/>
    <mergeCell ref="K345:L345"/>
    <mergeCell ref="B346:C346"/>
    <mergeCell ref="E340:Q344"/>
    <mergeCell ref="M345:N345"/>
    <mergeCell ref="O345:P345"/>
    <mergeCell ref="Q345:Q346"/>
    <mergeCell ref="A345:H345"/>
    <mergeCell ref="O347:O348"/>
    <mergeCell ref="I353:O353"/>
    <mergeCell ref="K362:K364"/>
    <mergeCell ref="B363:C363"/>
    <mergeCell ref="B364:C364"/>
    <mergeCell ref="B348:C348"/>
    <mergeCell ref="A353:G353"/>
    <mergeCell ref="B352:C352"/>
    <mergeCell ref="B349:C349"/>
    <mergeCell ref="B350:C350"/>
    <mergeCell ref="B351:C351"/>
    <mergeCell ref="K348:K352"/>
    <mergeCell ref="O372:P372"/>
    <mergeCell ref="Q372:Q373"/>
    <mergeCell ref="E380:Q384"/>
    <mergeCell ref="M385:N385"/>
    <mergeCell ref="O385:P385"/>
    <mergeCell ref="A365:G365"/>
    <mergeCell ref="A355:D355"/>
    <mergeCell ref="A357:B357"/>
    <mergeCell ref="A358:B358"/>
    <mergeCell ref="C358:D358"/>
    <mergeCell ref="A359:B359"/>
    <mergeCell ref="C359:D359"/>
    <mergeCell ref="K360:L360"/>
    <mergeCell ref="B361:C361"/>
    <mergeCell ref="E355:Q359"/>
    <mergeCell ref="M360:N360"/>
    <mergeCell ref="O360:P360"/>
    <mergeCell ref="Q360:Q361"/>
    <mergeCell ref="P362:P364"/>
    <mergeCell ref="I365:O365"/>
    <mergeCell ref="A360:H360"/>
    <mergeCell ref="Q385:Q386"/>
    <mergeCell ref="A372:H372"/>
    <mergeCell ref="P374:P377"/>
    <mergeCell ref="I378:O378"/>
    <mergeCell ref="K387:K389"/>
    <mergeCell ref="A422:I422"/>
    <mergeCell ref="K385:L385"/>
    <mergeCell ref="B388:C388"/>
    <mergeCell ref="B389:C389"/>
    <mergeCell ref="K374:K377"/>
    <mergeCell ref="B375:C375"/>
    <mergeCell ref="B376:C376"/>
    <mergeCell ref="B377:C377"/>
    <mergeCell ref="A378:G378"/>
    <mergeCell ref="A415:B415"/>
    <mergeCell ref="A412:I412"/>
    <mergeCell ref="K412:L412"/>
    <mergeCell ref="B398:C398"/>
    <mergeCell ref="K399:K402"/>
    <mergeCell ref="P399:P402"/>
    <mergeCell ref="B400:C400"/>
    <mergeCell ref="B402:C402"/>
    <mergeCell ref="A392:D392"/>
    <mergeCell ref="A385:H385"/>
    <mergeCell ref="A403:G403"/>
    <mergeCell ref="I403:O403"/>
    <mergeCell ref="A37:H37"/>
    <mergeCell ref="A39:C39"/>
    <mergeCell ref="I40:I41"/>
    <mergeCell ref="A49:H49"/>
    <mergeCell ref="A51:C51"/>
    <mergeCell ref="I52:I53"/>
    <mergeCell ref="A61:H61"/>
    <mergeCell ref="A390:G390"/>
    <mergeCell ref="A380:D380"/>
    <mergeCell ref="A382:B382"/>
    <mergeCell ref="A383:B383"/>
    <mergeCell ref="C383:D383"/>
    <mergeCell ref="A384:B384"/>
    <mergeCell ref="C384:D384"/>
    <mergeCell ref="B386:C386"/>
    <mergeCell ref="A86:H86"/>
    <mergeCell ref="A99:H99"/>
    <mergeCell ref="A111:H111"/>
    <mergeCell ref="A115:G115"/>
    <mergeCell ref="A122:H122"/>
    <mergeCell ref="A133:H133"/>
    <mergeCell ref="B137:C137"/>
    <mergeCell ref="B138:C138"/>
    <mergeCell ref="A367:D367"/>
    <mergeCell ref="A397:H397"/>
    <mergeCell ref="A399:B399"/>
    <mergeCell ref="B249:C249"/>
    <mergeCell ref="K245:K249"/>
    <mergeCell ref="P245:P249"/>
    <mergeCell ref="A258:H258"/>
    <mergeCell ref="B263:C263"/>
    <mergeCell ref="A272:H272"/>
    <mergeCell ref="A284:H284"/>
    <mergeCell ref="A297:H297"/>
    <mergeCell ref="B301:C301"/>
    <mergeCell ref="K299:K301"/>
    <mergeCell ref="P299:P301"/>
    <mergeCell ref="A369:B369"/>
    <mergeCell ref="A370:B370"/>
    <mergeCell ref="C370:D370"/>
    <mergeCell ref="A371:B371"/>
    <mergeCell ref="C371:D371"/>
    <mergeCell ref="K372:L372"/>
    <mergeCell ref="B373:C373"/>
    <mergeCell ref="E367:Q371"/>
    <mergeCell ref="M372:N372"/>
    <mergeCell ref="P387:P389"/>
    <mergeCell ref="I390:O390"/>
  </mergeCells>
  <conditionalFormatting sqref="Q17">
    <cfRule type="containsText" dxfId="63" priority="1" operator="containsText" text="NO CUMPLE">
      <formula>NOT(ISERROR(SEARCH("NO CUMPLE",Q17)))</formula>
    </cfRule>
    <cfRule type="containsText" dxfId="62" priority="2" operator="containsText" text="CUMPLE">
      <formula>NOT(ISERROR(SEARCH("CUMPLE",Q17)))</formula>
    </cfRule>
  </conditionalFormatting>
  <conditionalFormatting sqref="Q30">
    <cfRule type="containsText" dxfId="61" priority="63" operator="containsText" text="NO CUMPLE">
      <formula>NOT(ISERROR(SEARCH("NO CUMPLE",Q30)))</formula>
    </cfRule>
    <cfRule type="containsText" dxfId="60" priority="64" operator="containsText" text="CUMPLE">
      <formula>NOT(ISERROR(SEARCH("CUMPLE",Q30)))</formula>
    </cfRule>
  </conditionalFormatting>
  <conditionalFormatting sqref="Q42">
    <cfRule type="containsText" dxfId="59" priority="62" operator="containsText" text="CUMPLE">
      <formula>NOT(ISERROR(SEARCH("CUMPLE",Q42)))</formula>
    </cfRule>
    <cfRule type="containsText" dxfId="58" priority="61" operator="containsText" text="NO CUMPLE">
      <formula>NOT(ISERROR(SEARCH("NO CUMPLE",Q42)))</formula>
    </cfRule>
  </conditionalFormatting>
  <conditionalFormatting sqref="Q54">
    <cfRule type="containsText" dxfId="57" priority="60" operator="containsText" text="CUMPLE">
      <formula>NOT(ISERROR(SEARCH("CUMPLE",Q54)))</formula>
    </cfRule>
    <cfRule type="containsText" dxfId="56" priority="59" operator="containsText" text="NO CUMPLE">
      <formula>NOT(ISERROR(SEARCH("NO CUMPLE",Q54)))</formula>
    </cfRule>
  </conditionalFormatting>
  <conditionalFormatting sqref="Q66">
    <cfRule type="containsText" dxfId="55" priority="58" operator="containsText" text="CUMPLE">
      <formula>NOT(ISERROR(SEARCH("CUMPLE",Q66)))</formula>
    </cfRule>
    <cfRule type="containsText" dxfId="54" priority="57" operator="containsText" text="NO CUMPLE">
      <formula>NOT(ISERROR(SEARCH("NO CUMPLE",Q66)))</formula>
    </cfRule>
  </conditionalFormatting>
  <conditionalFormatting sqref="Q79">
    <cfRule type="containsText" dxfId="53" priority="56" operator="containsText" text="CUMPLE">
      <formula>NOT(ISERROR(SEARCH("CUMPLE",Q79)))</formula>
    </cfRule>
    <cfRule type="containsText" dxfId="52" priority="55" operator="containsText" text="NO CUMPLE">
      <formula>NOT(ISERROR(SEARCH("NO CUMPLE",Q79)))</formula>
    </cfRule>
  </conditionalFormatting>
  <conditionalFormatting sqref="Q92">
    <cfRule type="containsText" dxfId="51" priority="54" operator="containsText" text="CUMPLE">
      <formula>NOT(ISERROR(SEARCH("CUMPLE",Q92)))</formula>
    </cfRule>
    <cfRule type="containsText" dxfId="50" priority="53" operator="containsText" text="NO CUMPLE">
      <formula>NOT(ISERROR(SEARCH("NO CUMPLE",Q92)))</formula>
    </cfRule>
  </conditionalFormatting>
  <conditionalFormatting sqref="Q104">
    <cfRule type="containsText" dxfId="49" priority="52" operator="containsText" text="CUMPLE">
      <formula>NOT(ISERROR(SEARCH("CUMPLE",Q104)))</formula>
    </cfRule>
    <cfRule type="containsText" dxfId="48" priority="51" operator="containsText" text="NO CUMPLE">
      <formula>NOT(ISERROR(SEARCH("NO CUMPLE",Q104)))</formula>
    </cfRule>
  </conditionalFormatting>
  <conditionalFormatting sqref="Q115">
    <cfRule type="containsText" dxfId="47" priority="50" operator="containsText" text="CUMPLE">
      <formula>NOT(ISERROR(SEARCH("CUMPLE",Q115)))</formula>
    </cfRule>
    <cfRule type="containsText" dxfId="46" priority="49" operator="containsText" text="NO CUMPLE">
      <formula>NOT(ISERROR(SEARCH("NO CUMPLE",Q115)))</formula>
    </cfRule>
  </conditionalFormatting>
  <conditionalFormatting sqref="Q126">
    <cfRule type="containsText" dxfId="45" priority="48" operator="containsText" text="CUMPLE">
      <formula>NOT(ISERROR(SEARCH("CUMPLE",Q126)))</formula>
    </cfRule>
    <cfRule type="containsText" dxfId="44" priority="47" operator="containsText" text="NO CUMPLE">
      <formula>NOT(ISERROR(SEARCH("NO CUMPLE",Q126)))</formula>
    </cfRule>
  </conditionalFormatting>
  <conditionalFormatting sqref="Q141">
    <cfRule type="containsText" dxfId="43" priority="46" operator="containsText" text="CUMPLE">
      <formula>NOT(ISERROR(SEARCH("CUMPLE",Q141)))</formula>
    </cfRule>
    <cfRule type="containsText" dxfId="42" priority="45" operator="containsText" text="NO CUMPLE">
      <formula>NOT(ISERROR(SEARCH("NO CUMPLE",Q141)))</formula>
    </cfRule>
  </conditionalFormatting>
  <conditionalFormatting sqref="Q153">
    <cfRule type="containsText" dxfId="41" priority="44" operator="containsText" text="CUMPLE">
      <formula>NOT(ISERROR(SEARCH("CUMPLE",Q153)))</formula>
    </cfRule>
    <cfRule type="containsText" dxfId="40" priority="43" operator="containsText" text="NO CUMPLE">
      <formula>NOT(ISERROR(SEARCH("NO CUMPLE",Q153)))</formula>
    </cfRule>
  </conditionalFormatting>
  <conditionalFormatting sqref="Q164">
    <cfRule type="containsText" dxfId="39" priority="41" operator="containsText" text="NO CUMPLE">
      <formula>NOT(ISERROR(SEARCH("NO CUMPLE",Q164)))</formula>
    </cfRule>
    <cfRule type="containsText" dxfId="38" priority="42" operator="containsText" text="CUMPLE">
      <formula>NOT(ISERROR(SEARCH("CUMPLE",Q164)))</formula>
    </cfRule>
  </conditionalFormatting>
  <conditionalFormatting sqref="Q177">
    <cfRule type="containsText" dxfId="37" priority="40" operator="containsText" text="CUMPLE">
      <formula>NOT(ISERROR(SEARCH("CUMPLE",Q177)))</formula>
    </cfRule>
    <cfRule type="containsText" dxfId="36" priority="39" operator="containsText" text="NO CUMPLE">
      <formula>NOT(ISERROR(SEARCH("NO CUMPLE",Q177)))</formula>
    </cfRule>
  </conditionalFormatting>
  <conditionalFormatting sqref="Q188">
    <cfRule type="containsText" dxfId="35" priority="38" operator="containsText" text="CUMPLE">
      <formula>NOT(ISERROR(SEARCH("CUMPLE",Q188)))</formula>
    </cfRule>
    <cfRule type="containsText" dxfId="34" priority="37" operator="containsText" text="NO CUMPLE">
      <formula>NOT(ISERROR(SEARCH("NO CUMPLE",Q188)))</formula>
    </cfRule>
  </conditionalFormatting>
  <conditionalFormatting sqref="Q200">
    <cfRule type="containsText" dxfId="33" priority="36" operator="containsText" text="CUMPLE">
      <formula>NOT(ISERROR(SEARCH("CUMPLE",Q200)))</formula>
    </cfRule>
    <cfRule type="containsText" dxfId="32" priority="35" operator="containsText" text="NO CUMPLE">
      <formula>NOT(ISERROR(SEARCH("NO CUMPLE",Q200)))</formula>
    </cfRule>
  </conditionalFormatting>
  <conditionalFormatting sqref="Q211">
    <cfRule type="containsText" dxfId="31" priority="33" operator="containsText" text="NO CUMPLE">
      <formula>NOT(ISERROR(SEARCH("NO CUMPLE",Q211)))</formula>
    </cfRule>
    <cfRule type="containsText" dxfId="30" priority="34" operator="containsText" text="CUMPLE">
      <formula>NOT(ISERROR(SEARCH("CUMPLE",Q211)))</formula>
    </cfRule>
  </conditionalFormatting>
  <conditionalFormatting sqref="Q222">
    <cfRule type="containsText" dxfId="29" priority="32" operator="containsText" text="CUMPLE">
      <formula>NOT(ISERROR(SEARCH("CUMPLE",Q222)))</formula>
    </cfRule>
    <cfRule type="containsText" dxfId="28" priority="31" operator="containsText" text="NO CUMPLE">
      <formula>NOT(ISERROR(SEARCH("NO CUMPLE",Q222)))</formula>
    </cfRule>
  </conditionalFormatting>
  <conditionalFormatting sqref="Q235">
    <cfRule type="containsText" dxfId="27" priority="30" operator="containsText" text="CUMPLE">
      <formula>NOT(ISERROR(SEARCH("CUMPLE",Q235)))</formula>
    </cfRule>
    <cfRule type="containsText" dxfId="26" priority="29" operator="containsText" text="NO CUMPLE">
      <formula>NOT(ISERROR(SEARCH("NO CUMPLE",Q235)))</formula>
    </cfRule>
  </conditionalFormatting>
  <conditionalFormatting sqref="Q250">
    <cfRule type="containsText" dxfId="25" priority="28" operator="containsText" text="CUMPLE">
      <formula>NOT(ISERROR(SEARCH("CUMPLE",Q250)))</formula>
    </cfRule>
    <cfRule type="containsText" dxfId="24" priority="27" operator="containsText" text="NO CUMPLE">
      <formula>NOT(ISERROR(SEARCH("NO CUMPLE",Q250)))</formula>
    </cfRule>
  </conditionalFormatting>
  <conditionalFormatting sqref="Q265">
    <cfRule type="containsText" dxfId="23" priority="25" operator="containsText" text="NO CUMPLE">
      <formula>NOT(ISERROR(SEARCH("NO CUMPLE",Q265)))</formula>
    </cfRule>
    <cfRule type="containsText" dxfId="22" priority="26" operator="containsText" text="CUMPLE">
      <formula>NOT(ISERROR(SEARCH("CUMPLE",Q265)))</formula>
    </cfRule>
  </conditionalFormatting>
  <conditionalFormatting sqref="Q277">
    <cfRule type="containsText" dxfId="21" priority="24" operator="containsText" text="CUMPLE">
      <formula>NOT(ISERROR(SEARCH("CUMPLE",Q277)))</formula>
    </cfRule>
    <cfRule type="containsText" dxfId="20" priority="23" operator="containsText" text="NO CUMPLE">
      <formula>NOT(ISERROR(SEARCH("NO CUMPLE",Q277)))</formula>
    </cfRule>
  </conditionalFormatting>
  <conditionalFormatting sqref="Q290">
    <cfRule type="containsText" dxfId="19" priority="22" operator="containsText" text="CUMPLE">
      <formula>NOT(ISERROR(SEARCH("CUMPLE",Q290)))</formula>
    </cfRule>
    <cfRule type="containsText" dxfId="18" priority="21" operator="containsText" text="NO CUMPLE">
      <formula>NOT(ISERROR(SEARCH("NO CUMPLE",Q290)))</formula>
    </cfRule>
  </conditionalFormatting>
  <conditionalFormatting sqref="Q302">
    <cfRule type="containsText" dxfId="17" priority="20" operator="containsText" text="CUMPLE">
      <formula>NOT(ISERROR(SEARCH("CUMPLE",Q302)))</formula>
    </cfRule>
    <cfRule type="containsText" dxfId="16" priority="19" operator="containsText" text="NO CUMPLE">
      <formula>NOT(ISERROR(SEARCH("NO CUMPLE",Q302)))</formula>
    </cfRule>
  </conditionalFormatting>
  <conditionalFormatting sqref="Q314">
    <cfRule type="containsText" dxfId="15" priority="18" operator="containsText" text="CUMPLE">
      <formula>NOT(ISERROR(SEARCH("CUMPLE",Q314)))</formula>
    </cfRule>
    <cfRule type="containsText" dxfId="14" priority="17" operator="containsText" text="NO CUMPLE">
      <formula>NOT(ISERROR(SEARCH("NO CUMPLE",Q314)))</formula>
    </cfRule>
  </conditionalFormatting>
  <conditionalFormatting sqref="Q327">
    <cfRule type="containsText" dxfId="13" priority="16" operator="containsText" text="CUMPLE">
      <formula>NOT(ISERROR(SEARCH("CUMPLE",Q327)))</formula>
    </cfRule>
    <cfRule type="containsText" dxfId="12" priority="15" operator="containsText" text="NO CUMPLE">
      <formula>NOT(ISERROR(SEARCH("NO CUMPLE",Q327)))</formula>
    </cfRule>
  </conditionalFormatting>
  <conditionalFormatting sqref="Q338">
    <cfRule type="containsText" dxfId="11" priority="14" operator="containsText" text="CUMPLE">
      <formula>NOT(ISERROR(SEARCH("CUMPLE",Q338)))</formula>
    </cfRule>
    <cfRule type="containsText" dxfId="10" priority="13" operator="containsText" text="NO CUMPLE">
      <formula>NOT(ISERROR(SEARCH("NO CUMPLE",Q338)))</formula>
    </cfRule>
  </conditionalFormatting>
  <conditionalFormatting sqref="Q353">
    <cfRule type="containsText" dxfId="9" priority="12" operator="containsText" text="CUMPLE">
      <formula>NOT(ISERROR(SEARCH("CUMPLE",Q353)))</formula>
    </cfRule>
    <cfRule type="containsText" dxfId="8" priority="11" operator="containsText" text="NO CUMPLE">
      <formula>NOT(ISERROR(SEARCH("NO CUMPLE",Q353)))</formula>
    </cfRule>
  </conditionalFormatting>
  <conditionalFormatting sqref="Q365">
    <cfRule type="containsText" dxfId="7" priority="9" operator="containsText" text="NO CUMPLE">
      <formula>NOT(ISERROR(SEARCH("NO CUMPLE",Q365)))</formula>
    </cfRule>
    <cfRule type="containsText" dxfId="6" priority="10" operator="containsText" text="CUMPLE">
      <formula>NOT(ISERROR(SEARCH("CUMPLE",Q365)))</formula>
    </cfRule>
  </conditionalFormatting>
  <conditionalFormatting sqref="Q378">
    <cfRule type="containsText" dxfId="5" priority="8" operator="containsText" text="CUMPLE">
      <formula>NOT(ISERROR(SEARCH("CUMPLE",Q378)))</formula>
    </cfRule>
    <cfRule type="containsText" dxfId="4" priority="7" operator="containsText" text="NO CUMPLE">
      <formula>NOT(ISERROR(SEARCH("NO CUMPLE",Q378)))</formula>
    </cfRule>
  </conditionalFormatting>
  <conditionalFormatting sqref="Q390">
    <cfRule type="containsText" dxfId="3" priority="6" operator="containsText" text="CUMPLE">
      <formula>NOT(ISERROR(SEARCH("CUMPLE",Q390)))</formula>
    </cfRule>
    <cfRule type="containsText" dxfId="2" priority="5" operator="containsText" text="NO CUMPLE">
      <formula>NOT(ISERROR(SEARCH("NO CUMPLE",Q390)))</formula>
    </cfRule>
  </conditionalFormatting>
  <conditionalFormatting sqref="Q403">
    <cfRule type="containsText" dxfId="1" priority="4" operator="containsText" text="CUMPLE">
      <formula>NOT(ISERROR(SEARCH("CUMPLE",Q403)))</formula>
    </cfRule>
    <cfRule type="containsText" dxfId="0" priority="3" operator="containsText" text="NO CUMPLE">
      <formula>NOT(ISERROR(SEARCH("NO CUMPLE",Q403)))</formula>
    </cfRule>
  </conditionalFormatting>
  <dataValidations count="1">
    <dataValidation type="list" allowBlank="1" showInputMessage="1" showErrorMessage="1" sqref="Q403 Q17 N76 Q327 N174 Q222 Q365 N176 Q211 N198:N199 Q200 Q314 N388:N389 N312:N313 N187 Q188 N152 Q177 N261 Q302 N163 Q164 N326 N64:N65 N138 Q153 N287:N289 Q290 N91 Q141 Q353 N324 Q378 N125 Q126 N263 N114 Q115 Q277 Q390 N102:N103 Q104 N78 Q92 N250 Q265 N337 N400:N402 Q79 Q338 Q66 N234 Q250 Q54 N351 Q42 N27:N29 Q30 N89 Q235 O400:O401" xr:uid="{00000000-0002-0000-0100-000000000000}">
      <formula1>$S$3:$S$4</formula1>
    </dataValidation>
  </dataValidations>
  <pageMargins left="0.7" right="0.7" top="0.75" bottom="0.75" header="0.51180555555555496" footer="0.51180555555555496"/>
  <pageSetup scale="56" firstPageNumber="0" orientation="portrait" r:id="rId1"/>
  <colBreaks count="1" manualBreakCount="1">
    <brk id="11" max="61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P741"/>
  <sheetViews>
    <sheetView zoomScale="55" zoomScaleNormal="55" zoomScalePageLayoutView="70" workbookViewId="0">
      <selection activeCell="B212" sqref="B212:M234"/>
    </sheetView>
  </sheetViews>
  <sheetFormatPr baseColWidth="10" defaultColWidth="11.453125" defaultRowHeight="14.5" x14ac:dyDescent="0.35"/>
  <cols>
    <col min="1" max="1" width="33.453125" style="2" customWidth="1"/>
    <col min="2" max="12" width="11.453125" style="2"/>
    <col min="13" max="13" width="51.453125" style="2" customWidth="1"/>
    <col min="14" max="14" width="61.08984375" style="45" customWidth="1"/>
    <col min="15" max="16384" width="11.453125" style="2"/>
  </cols>
  <sheetData>
    <row r="1" spans="1:16" ht="59.25" customHeight="1" x14ac:dyDescent="0.35">
      <c r="A1" s="389" t="s">
        <v>0</v>
      </c>
      <c r="B1" s="390"/>
      <c r="C1" s="390"/>
      <c r="D1" s="390"/>
      <c r="E1" s="390"/>
      <c r="F1" s="390"/>
      <c r="G1" s="390"/>
      <c r="H1" s="390"/>
      <c r="I1" s="390"/>
      <c r="J1" s="390"/>
      <c r="K1" s="390"/>
      <c r="L1" s="390"/>
      <c r="M1" s="390"/>
      <c r="N1" s="391"/>
      <c r="O1" s="42"/>
      <c r="P1" s="42"/>
    </row>
    <row r="2" spans="1:16" ht="35.25" customHeight="1" x14ac:dyDescent="0.35">
      <c r="A2" s="392" t="s">
        <v>59</v>
      </c>
      <c r="B2" s="253"/>
      <c r="C2" s="253"/>
      <c r="D2" s="253"/>
      <c r="E2" s="253"/>
      <c r="F2" s="253"/>
      <c r="G2" s="253"/>
      <c r="H2" s="253"/>
      <c r="I2" s="253"/>
      <c r="J2" s="253"/>
      <c r="K2" s="253"/>
      <c r="L2" s="253"/>
      <c r="M2" s="253"/>
      <c r="N2" s="393"/>
      <c r="O2" s="43"/>
      <c r="P2" s="43"/>
    </row>
    <row r="3" spans="1:16" ht="35.25" customHeight="1" thickBot="1" x14ac:dyDescent="0.4">
      <c r="A3" s="394" t="s">
        <v>43</v>
      </c>
      <c r="B3" s="395"/>
      <c r="C3" s="395"/>
      <c r="D3" s="395"/>
      <c r="E3" s="395"/>
      <c r="F3" s="395"/>
      <c r="G3" s="395"/>
      <c r="H3" s="395"/>
      <c r="I3" s="395"/>
      <c r="J3" s="395"/>
      <c r="K3" s="395"/>
      <c r="L3" s="395"/>
      <c r="M3" s="395"/>
      <c r="N3" s="396"/>
      <c r="O3" s="44"/>
      <c r="P3" s="44"/>
    </row>
    <row r="4" spans="1:16" ht="15" thickBot="1" x14ac:dyDescent="0.4"/>
    <row r="5" spans="1:16" x14ac:dyDescent="0.35">
      <c r="A5" s="364">
        <v>1</v>
      </c>
      <c r="B5" s="397" t="s">
        <v>416</v>
      </c>
      <c r="C5" s="398"/>
      <c r="D5" s="398"/>
      <c r="E5" s="398"/>
      <c r="F5" s="398"/>
      <c r="G5" s="398"/>
      <c r="H5" s="398"/>
      <c r="I5" s="398"/>
      <c r="J5" s="398"/>
      <c r="K5" s="398"/>
      <c r="L5" s="398"/>
      <c r="M5" s="399"/>
      <c r="N5" s="371" t="str">
        <f>VLOOKUP(A5,'LISTA DE OFERENTES'!$A$4:$B$34,2,FALSE)</f>
        <v>CONSORCIO ARQING</v>
      </c>
    </row>
    <row r="6" spans="1:16" x14ac:dyDescent="0.35">
      <c r="A6" s="364"/>
      <c r="B6" s="400"/>
      <c r="C6" s="401"/>
      <c r="D6" s="401"/>
      <c r="E6" s="401"/>
      <c r="F6" s="401"/>
      <c r="G6" s="401"/>
      <c r="H6" s="401"/>
      <c r="I6" s="401"/>
      <c r="J6" s="401"/>
      <c r="K6" s="401"/>
      <c r="L6" s="401"/>
      <c r="M6" s="402"/>
      <c r="N6" s="371"/>
    </row>
    <row r="7" spans="1:16" x14ac:dyDescent="0.35">
      <c r="A7" s="364"/>
      <c r="B7" s="400"/>
      <c r="C7" s="401"/>
      <c r="D7" s="401"/>
      <c r="E7" s="401"/>
      <c r="F7" s="401"/>
      <c r="G7" s="401"/>
      <c r="H7" s="401"/>
      <c r="I7" s="401"/>
      <c r="J7" s="401"/>
      <c r="K7" s="401"/>
      <c r="L7" s="401"/>
      <c r="M7" s="402"/>
      <c r="N7" s="371"/>
    </row>
    <row r="8" spans="1:16" x14ac:dyDescent="0.35">
      <c r="A8" s="364"/>
      <c r="B8" s="400"/>
      <c r="C8" s="401"/>
      <c r="D8" s="401"/>
      <c r="E8" s="401"/>
      <c r="F8" s="401"/>
      <c r="G8" s="401"/>
      <c r="H8" s="401"/>
      <c r="I8" s="401"/>
      <c r="J8" s="401"/>
      <c r="K8" s="401"/>
      <c r="L8" s="401"/>
      <c r="M8" s="402"/>
      <c r="N8" s="371"/>
    </row>
    <row r="9" spans="1:16" x14ac:dyDescent="0.35">
      <c r="A9" s="364"/>
      <c r="B9" s="400"/>
      <c r="C9" s="401"/>
      <c r="D9" s="401"/>
      <c r="E9" s="401"/>
      <c r="F9" s="401"/>
      <c r="G9" s="401"/>
      <c r="H9" s="401"/>
      <c r="I9" s="401"/>
      <c r="J9" s="401"/>
      <c r="K9" s="401"/>
      <c r="L9" s="401"/>
      <c r="M9" s="402"/>
      <c r="N9" s="371"/>
    </row>
    <row r="10" spans="1:16" ht="5.25" customHeight="1" x14ac:dyDescent="0.35">
      <c r="A10" s="364"/>
      <c r="B10" s="400"/>
      <c r="C10" s="401"/>
      <c r="D10" s="401"/>
      <c r="E10" s="401"/>
      <c r="F10" s="401"/>
      <c r="G10" s="401"/>
      <c r="H10" s="401"/>
      <c r="I10" s="401"/>
      <c r="J10" s="401"/>
      <c r="K10" s="401"/>
      <c r="L10" s="401"/>
      <c r="M10" s="402"/>
      <c r="N10" s="371"/>
    </row>
    <row r="11" spans="1:16" hidden="1" x14ac:dyDescent="0.35">
      <c r="A11" s="364"/>
      <c r="B11" s="400"/>
      <c r="C11" s="401"/>
      <c r="D11" s="401"/>
      <c r="E11" s="401"/>
      <c r="F11" s="401"/>
      <c r="G11" s="401"/>
      <c r="H11" s="401"/>
      <c r="I11" s="401"/>
      <c r="J11" s="401"/>
      <c r="K11" s="401"/>
      <c r="L11" s="401"/>
      <c r="M11" s="402"/>
      <c r="N11" s="371"/>
    </row>
    <row r="12" spans="1:16" hidden="1" x14ac:dyDescent="0.35">
      <c r="A12" s="364"/>
      <c r="B12" s="400"/>
      <c r="C12" s="401"/>
      <c r="D12" s="401"/>
      <c r="E12" s="401"/>
      <c r="F12" s="401"/>
      <c r="G12" s="401"/>
      <c r="H12" s="401"/>
      <c r="I12" s="401"/>
      <c r="J12" s="401"/>
      <c r="K12" s="401"/>
      <c r="L12" s="401"/>
      <c r="M12" s="402"/>
      <c r="N12" s="371"/>
    </row>
    <row r="13" spans="1:16" hidden="1" x14ac:dyDescent="0.35">
      <c r="A13" s="364"/>
      <c r="B13" s="400"/>
      <c r="C13" s="401"/>
      <c r="D13" s="401"/>
      <c r="E13" s="401"/>
      <c r="F13" s="401"/>
      <c r="G13" s="401"/>
      <c r="H13" s="401"/>
      <c r="I13" s="401"/>
      <c r="J13" s="401"/>
      <c r="K13" s="401"/>
      <c r="L13" s="401"/>
      <c r="M13" s="402"/>
      <c r="N13" s="371"/>
    </row>
    <row r="14" spans="1:16" hidden="1" x14ac:dyDescent="0.35">
      <c r="A14" s="364"/>
      <c r="B14" s="400"/>
      <c r="C14" s="401"/>
      <c r="D14" s="401"/>
      <c r="E14" s="401"/>
      <c r="F14" s="401"/>
      <c r="G14" s="401"/>
      <c r="H14" s="401"/>
      <c r="I14" s="401"/>
      <c r="J14" s="401"/>
      <c r="K14" s="401"/>
      <c r="L14" s="401"/>
      <c r="M14" s="402"/>
      <c r="N14" s="371"/>
    </row>
    <row r="15" spans="1:16" hidden="1" x14ac:dyDescent="0.35">
      <c r="A15" s="364"/>
      <c r="B15" s="400"/>
      <c r="C15" s="401"/>
      <c r="D15" s="401"/>
      <c r="E15" s="401"/>
      <c r="F15" s="401"/>
      <c r="G15" s="401"/>
      <c r="H15" s="401"/>
      <c r="I15" s="401"/>
      <c r="J15" s="401"/>
      <c r="K15" s="401"/>
      <c r="L15" s="401"/>
      <c r="M15" s="402"/>
      <c r="N15" s="371"/>
    </row>
    <row r="16" spans="1:16" hidden="1" x14ac:dyDescent="0.35">
      <c r="A16" s="364"/>
      <c r="B16" s="400"/>
      <c r="C16" s="401"/>
      <c r="D16" s="401"/>
      <c r="E16" s="401"/>
      <c r="F16" s="401"/>
      <c r="G16" s="401"/>
      <c r="H16" s="401"/>
      <c r="I16" s="401"/>
      <c r="J16" s="401"/>
      <c r="K16" s="401"/>
      <c r="L16" s="401"/>
      <c r="M16" s="402"/>
      <c r="N16" s="371"/>
    </row>
    <row r="17" spans="1:14" hidden="1" x14ac:dyDescent="0.35">
      <c r="A17" s="364"/>
      <c r="B17" s="400"/>
      <c r="C17" s="401"/>
      <c r="D17" s="401"/>
      <c r="E17" s="401"/>
      <c r="F17" s="401"/>
      <c r="G17" s="401"/>
      <c r="H17" s="401"/>
      <c r="I17" s="401"/>
      <c r="J17" s="401"/>
      <c r="K17" s="401"/>
      <c r="L17" s="401"/>
      <c r="M17" s="402"/>
      <c r="N17" s="371"/>
    </row>
    <row r="18" spans="1:14" ht="12" customHeight="1" x14ac:dyDescent="0.35">
      <c r="A18" s="364"/>
      <c r="B18" s="400"/>
      <c r="C18" s="401"/>
      <c r="D18" s="401"/>
      <c r="E18" s="401"/>
      <c r="F18" s="401"/>
      <c r="G18" s="401"/>
      <c r="H18" s="401"/>
      <c r="I18" s="401"/>
      <c r="J18" s="401"/>
      <c r="K18" s="401"/>
      <c r="L18" s="401"/>
      <c r="M18" s="402"/>
      <c r="N18" s="371"/>
    </row>
    <row r="19" spans="1:14" hidden="1" x14ac:dyDescent="0.35">
      <c r="A19" s="364"/>
      <c r="B19" s="400"/>
      <c r="C19" s="401"/>
      <c r="D19" s="401"/>
      <c r="E19" s="401"/>
      <c r="F19" s="401"/>
      <c r="G19" s="401"/>
      <c r="H19" s="401"/>
      <c r="I19" s="401"/>
      <c r="J19" s="401"/>
      <c r="K19" s="401"/>
      <c r="L19" s="401"/>
      <c r="M19" s="402"/>
      <c r="N19" s="371"/>
    </row>
    <row r="20" spans="1:14" hidden="1" x14ac:dyDescent="0.35">
      <c r="A20" s="364"/>
      <c r="B20" s="400"/>
      <c r="C20" s="401"/>
      <c r="D20" s="401"/>
      <c r="E20" s="401"/>
      <c r="F20" s="401"/>
      <c r="G20" s="401"/>
      <c r="H20" s="401"/>
      <c r="I20" s="401"/>
      <c r="J20" s="401"/>
      <c r="K20" s="401"/>
      <c r="L20" s="401"/>
      <c r="M20" s="402"/>
      <c r="N20" s="371"/>
    </row>
    <row r="21" spans="1:14" hidden="1" x14ac:dyDescent="0.35">
      <c r="A21" s="364"/>
      <c r="B21" s="400"/>
      <c r="C21" s="401"/>
      <c r="D21" s="401"/>
      <c r="E21" s="401"/>
      <c r="F21" s="401"/>
      <c r="G21" s="401"/>
      <c r="H21" s="401"/>
      <c r="I21" s="401"/>
      <c r="J21" s="401"/>
      <c r="K21" s="401"/>
      <c r="L21" s="401"/>
      <c r="M21" s="402"/>
      <c r="N21" s="371"/>
    </row>
    <row r="22" spans="1:14" hidden="1" x14ac:dyDescent="0.35">
      <c r="A22" s="364"/>
      <c r="B22" s="400"/>
      <c r="C22" s="401"/>
      <c r="D22" s="401"/>
      <c r="E22" s="401"/>
      <c r="F22" s="401"/>
      <c r="G22" s="401"/>
      <c r="H22" s="401"/>
      <c r="I22" s="401"/>
      <c r="J22" s="401"/>
      <c r="K22" s="401"/>
      <c r="L22" s="401"/>
      <c r="M22" s="402"/>
      <c r="N22" s="371"/>
    </row>
    <row r="23" spans="1:14" hidden="1" x14ac:dyDescent="0.35">
      <c r="A23" s="364"/>
      <c r="B23" s="400"/>
      <c r="C23" s="401"/>
      <c r="D23" s="401"/>
      <c r="E23" s="401"/>
      <c r="F23" s="401"/>
      <c r="G23" s="401"/>
      <c r="H23" s="401"/>
      <c r="I23" s="401"/>
      <c r="J23" s="401"/>
      <c r="K23" s="401"/>
      <c r="L23" s="401"/>
      <c r="M23" s="402"/>
      <c r="N23" s="371"/>
    </row>
    <row r="24" spans="1:14" hidden="1" x14ac:dyDescent="0.35">
      <c r="A24" s="364"/>
      <c r="B24" s="400"/>
      <c r="C24" s="401"/>
      <c r="D24" s="401"/>
      <c r="E24" s="401"/>
      <c r="F24" s="401"/>
      <c r="G24" s="401"/>
      <c r="H24" s="401"/>
      <c r="I24" s="401"/>
      <c r="J24" s="401"/>
      <c r="K24" s="401"/>
      <c r="L24" s="401"/>
      <c r="M24" s="402"/>
      <c r="N24" s="371"/>
    </row>
    <row r="25" spans="1:14" hidden="1" x14ac:dyDescent="0.35">
      <c r="A25" s="364"/>
      <c r="B25" s="400"/>
      <c r="C25" s="401"/>
      <c r="D25" s="401"/>
      <c r="E25" s="401"/>
      <c r="F25" s="401"/>
      <c r="G25" s="401"/>
      <c r="H25" s="401"/>
      <c r="I25" s="401"/>
      <c r="J25" s="401"/>
      <c r="K25" s="401"/>
      <c r="L25" s="401"/>
      <c r="M25" s="402"/>
      <c r="N25" s="371"/>
    </row>
    <row r="26" spans="1:14" ht="15" thickBot="1" x14ac:dyDescent="0.4">
      <c r="A26" s="364"/>
      <c r="B26" s="400"/>
      <c r="C26" s="401"/>
      <c r="D26" s="401"/>
      <c r="E26" s="401"/>
      <c r="F26" s="401"/>
      <c r="G26" s="401"/>
      <c r="H26" s="401"/>
      <c r="I26" s="401"/>
      <c r="J26" s="401"/>
      <c r="K26" s="401"/>
      <c r="L26" s="401"/>
      <c r="M26" s="402"/>
      <c r="N26" s="371"/>
    </row>
    <row r="27" spans="1:14" ht="15" hidden="1" thickBot="1" x14ac:dyDescent="0.4">
      <c r="A27" s="364"/>
      <c r="B27" s="403"/>
      <c r="C27" s="404"/>
      <c r="D27" s="404"/>
      <c r="E27" s="404"/>
      <c r="F27" s="404"/>
      <c r="G27" s="404"/>
      <c r="H27" s="404"/>
      <c r="I27" s="404"/>
      <c r="J27" s="404"/>
      <c r="K27" s="404"/>
      <c r="L27" s="404"/>
      <c r="M27" s="405"/>
      <c r="N27" s="371"/>
    </row>
    <row r="28" spans="1:14" x14ac:dyDescent="0.35">
      <c r="A28" s="364">
        <v>2</v>
      </c>
      <c r="B28" s="365" t="s">
        <v>416</v>
      </c>
      <c r="C28" s="366"/>
      <c r="D28" s="366"/>
      <c r="E28" s="366"/>
      <c r="F28" s="366"/>
      <c r="G28" s="366"/>
      <c r="H28" s="366"/>
      <c r="I28" s="366"/>
      <c r="J28" s="366"/>
      <c r="K28" s="366"/>
      <c r="L28" s="366"/>
      <c r="M28" s="366"/>
      <c r="N28" s="371" t="str">
        <f>VLOOKUP(A28,'LISTA DE OFERENTES'!$A$4:$B$34,2,FALSE)</f>
        <v>CONSORCIO CGC 2024</v>
      </c>
    </row>
    <row r="29" spans="1:14" ht="5.25" customHeight="1" x14ac:dyDescent="0.35">
      <c r="A29" s="364"/>
      <c r="B29" s="367"/>
      <c r="C29" s="368"/>
      <c r="D29" s="368"/>
      <c r="E29" s="368"/>
      <c r="F29" s="368"/>
      <c r="G29" s="368"/>
      <c r="H29" s="368"/>
      <c r="I29" s="368"/>
      <c r="J29" s="368"/>
      <c r="K29" s="368"/>
      <c r="L29" s="368"/>
      <c r="M29" s="368"/>
      <c r="N29" s="371"/>
    </row>
    <row r="30" spans="1:14" hidden="1" x14ac:dyDescent="0.35">
      <c r="A30" s="364"/>
      <c r="B30" s="367"/>
      <c r="C30" s="368"/>
      <c r="D30" s="368"/>
      <c r="E30" s="368"/>
      <c r="F30" s="368"/>
      <c r="G30" s="368"/>
      <c r="H30" s="368"/>
      <c r="I30" s="368"/>
      <c r="J30" s="368"/>
      <c r="K30" s="368"/>
      <c r="L30" s="368"/>
      <c r="M30" s="368"/>
      <c r="N30" s="371"/>
    </row>
    <row r="31" spans="1:14" hidden="1" x14ac:dyDescent="0.35">
      <c r="A31" s="364"/>
      <c r="B31" s="367"/>
      <c r="C31" s="368"/>
      <c r="D31" s="368"/>
      <c r="E31" s="368"/>
      <c r="F31" s="368"/>
      <c r="G31" s="368"/>
      <c r="H31" s="368"/>
      <c r="I31" s="368"/>
      <c r="J31" s="368"/>
      <c r="K31" s="368"/>
      <c r="L31" s="368"/>
      <c r="M31" s="368"/>
      <c r="N31" s="371"/>
    </row>
    <row r="32" spans="1:14" hidden="1" x14ac:dyDescent="0.35">
      <c r="A32" s="364"/>
      <c r="B32" s="367"/>
      <c r="C32" s="368"/>
      <c r="D32" s="368"/>
      <c r="E32" s="368"/>
      <c r="F32" s="368"/>
      <c r="G32" s="368"/>
      <c r="H32" s="368"/>
      <c r="I32" s="368"/>
      <c r="J32" s="368"/>
      <c r="K32" s="368"/>
      <c r="L32" s="368"/>
      <c r="M32" s="368"/>
      <c r="N32" s="371"/>
    </row>
    <row r="33" spans="1:14" hidden="1" x14ac:dyDescent="0.35">
      <c r="A33" s="364"/>
      <c r="B33" s="367"/>
      <c r="C33" s="368"/>
      <c r="D33" s="368"/>
      <c r="E33" s="368"/>
      <c r="F33" s="368"/>
      <c r="G33" s="368"/>
      <c r="H33" s="368"/>
      <c r="I33" s="368"/>
      <c r="J33" s="368"/>
      <c r="K33" s="368"/>
      <c r="L33" s="368"/>
      <c r="M33" s="368"/>
      <c r="N33" s="371"/>
    </row>
    <row r="34" spans="1:14" hidden="1" x14ac:dyDescent="0.35">
      <c r="A34" s="364"/>
      <c r="B34" s="367"/>
      <c r="C34" s="368"/>
      <c r="D34" s="368"/>
      <c r="E34" s="368"/>
      <c r="F34" s="368"/>
      <c r="G34" s="368"/>
      <c r="H34" s="368"/>
      <c r="I34" s="368"/>
      <c r="J34" s="368"/>
      <c r="K34" s="368"/>
      <c r="L34" s="368"/>
      <c r="M34" s="368"/>
      <c r="N34" s="371"/>
    </row>
    <row r="35" spans="1:14" hidden="1" x14ac:dyDescent="0.35">
      <c r="A35" s="364"/>
      <c r="B35" s="367"/>
      <c r="C35" s="368"/>
      <c r="D35" s="368"/>
      <c r="E35" s="368"/>
      <c r="F35" s="368"/>
      <c r="G35" s="368"/>
      <c r="H35" s="368"/>
      <c r="I35" s="368"/>
      <c r="J35" s="368"/>
      <c r="K35" s="368"/>
      <c r="L35" s="368"/>
      <c r="M35" s="368"/>
      <c r="N35" s="371"/>
    </row>
    <row r="36" spans="1:14" hidden="1" x14ac:dyDescent="0.35">
      <c r="A36" s="364"/>
      <c r="B36" s="367"/>
      <c r="C36" s="368"/>
      <c r="D36" s="368"/>
      <c r="E36" s="368"/>
      <c r="F36" s="368"/>
      <c r="G36" s="368"/>
      <c r="H36" s="368"/>
      <c r="I36" s="368"/>
      <c r="J36" s="368"/>
      <c r="K36" s="368"/>
      <c r="L36" s="368"/>
      <c r="M36" s="368"/>
      <c r="N36" s="371"/>
    </row>
    <row r="37" spans="1:14" hidden="1" x14ac:dyDescent="0.35">
      <c r="A37" s="364"/>
      <c r="B37" s="367"/>
      <c r="C37" s="368"/>
      <c r="D37" s="368"/>
      <c r="E37" s="368"/>
      <c r="F37" s="368"/>
      <c r="G37" s="368"/>
      <c r="H37" s="368"/>
      <c r="I37" s="368"/>
      <c r="J37" s="368"/>
      <c r="K37" s="368"/>
      <c r="L37" s="368"/>
      <c r="M37" s="368"/>
      <c r="N37" s="371"/>
    </row>
    <row r="38" spans="1:14" hidden="1" x14ac:dyDescent="0.35">
      <c r="A38" s="364"/>
      <c r="B38" s="367"/>
      <c r="C38" s="368"/>
      <c r="D38" s="368"/>
      <c r="E38" s="368"/>
      <c r="F38" s="368"/>
      <c r="G38" s="368"/>
      <c r="H38" s="368"/>
      <c r="I38" s="368"/>
      <c r="J38" s="368"/>
      <c r="K38" s="368"/>
      <c r="L38" s="368"/>
      <c r="M38" s="368"/>
      <c r="N38" s="371"/>
    </row>
    <row r="39" spans="1:14" hidden="1" x14ac:dyDescent="0.35">
      <c r="A39" s="364"/>
      <c r="B39" s="367"/>
      <c r="C39" s="368"/>
      <c r="D39" s="368"/>
      <c r="E39" s="368"/>
      <c r="F39" s="368"/>
      <c r="G39" s="368"/>
      <c r="H39" s="368"/>
      <c r="I39" s="368"/>
      <c r="J39" s="368"/>
      <c r="K39" s="368"/>
      <c r="L39" s="368"/>
      <c r="M39" s="368"/>
      <c r="N39" s="371"/>
    </row>
    <row r="40" spans="1:14" hidden="1" x14ac:dyDescent="0.35">
      <c r="A40" s="364"/>
      <c r="B40" s="367"/>
      <c r="C40" s="368"/>
      <c r="D40" s="368"/>
      <c r="E40" s="368"/>
      <c r="F40" s="368"/>
      <c r="G40" s="368"/>
      <c r="H40" s="368"/>
      <c r="I40" s="368"/>
      <c r="J40" s="368"/>
      <c r="K40" s="368"/>
      <c r="L40" s="368"/>
      <c r="M40" s="368"/>
      <c r="N40" s="371"/>
    </row>
    <row r="41" spans="1:14" hidden="1" x14ac:dyDescent="0.35">
      <c r="A41" s="364"/>
      <c r="B41" s="367"/>
      <c r="C41" s="368"/>
      <c r="D41" s="368"/>
      <c r="E41" s="368"/>
      <c r="F41" s="368"/>
      <c r="G41" s="368"/>
      <c r="H41" s="368"/>
      <c r="I41" s="368"/>
      <c r="J41" s="368"/>
      <c r="K41" s="368"/>
      <c r="L41" s="368"/>
      <c r="M41" s="368"/>
      <c r="N41" s="371"/>
    </row>
    <row r="42" spans="1:14" hidden="1" x14ac:dyDescent="0.35">
      <c r="A42" s="364"/>
      <c r="B42" s="367"/>
      <c r="C42" s="368"/>
      <c r="D42" s="368"/>
      <c r="E42" s="368"/>
      <c r="F42" s="368"/>
      <c r="G42" s="368"/>
      <c r="H42" s="368"/>
      <c r="I42" s="368"/>
      <c r="J42" s="368"/>
      <c r="K42" s="368"/>
      <c r="L42" s="368"/>
      <c r="M42" s="368"/>
      <c r="N42" s="371"/>
    </row>
    <row r="43" spans="1:14" hidden="1" x14ac:dyDescent="0.35">
      <c r="A43" s="364"/>
      <c r="B43" s="367"/>
      <c r="C43" s="368"/>
      <c r="D43" s="368"/>
      <c r="E43" s="368"/>
      <c r="F43" s="368"/>
      <c r="G43" s="368"/>
      <c r="H43" s="368"/>
      <c r="I43" s="368"/>
      <c r="J43" s="368"/>
      <c r="K43" s="368"/>
      <c r="L43" s="368"/>
      <c r="M43" s="368"/>
      <c r="N43" s="371"/>
    </row>
    <row r="44" spans="1:14" hidden="1" x14ac:dyDescent="0.35">
      <c r="A44" s="364"/>
      <c r="B44" s="367"/>
      <c r="C44" s="368"/>
      <c r="D44" s="368"/>
      <c r="E44" s="368"/>
      <c r="F44" s="368"/>
      <c r="G44" s="368"/>
      <c r="H44" s="368"/>
      <c r="I44" s="368"/>
      <c r="J44" s="368"/>
      <c r="K44" s="368"/>
      <c r="L44" s="368"/>
      <c r="M44" s="368"/>
      <c r="N44" s="371"/>
    </row>
    <row r="45" spans="1:14" hidden="1" x14ac:dyDescent="0.35">
      <c r="A45" s="364"/>
      <c r="B45" s="367"/>
      <c r="C45" s="368"/>
      <c r="D45" s="368"/>
      <c r="E45" s="368"/>
      <c r="F45" s="368"/>
      <c r="G45" s="368"/>
      <c r="H45" s="368"/>
      <c r="I45" s="368"/>
      <c r="J45" s="368"/>
      <c r="K45" s="368"/>
      <c r="L45" s="368"/>
      <c r="M45" s="368"/>
      <c r="N45" s="371"/>
    </row>
    <row r="46" spans="1:14" hidden="1" x14ac:dyDescent="0.35">
      <c r="A46" s="364"/>
      <c r="B46" s="367"/>
      <c r="C46" s="368"/>
      <c r="D46" s="368"/>
      <c r="E46" s="368"/>
      <c r="F46" s="368"/>
      <c r="G46" s="368"/>
      <c r="H46" s="368"/>
      <c r="I46" s="368"/>
      <c r="J46" s="368"/>
      <c r="K46" s="368"/>
      <c r="L46" s="368"/>
      <c r="M46" s="368"/>
      <c r="N46" s="371"/>
    </row>
    <row r="47" spans="1:14" x14ac:dyDescent="0.35">
      <c r="A47" s="364"/>
      <c r="B47" s="367"/>
      <c r="C47" s="368"/>
      <c r="D47" s="368"/>
      <c r="E47" s="368"/>
      <c r="F47" s="368"/>
      <c r="G47" s="368"/>
      <c r="H47" s="368"/>
      <c r="I47" s="368"/>
      <c r="J47" s="368"/>
      <c r="K47" s="368"/>
      <c r="L47" s="368"/>
      <c r="M47" s="368"/>
      <c r="N47" s="371"/>
    </row>
    <row r="48" spans="1:14" x14ac:dyDescent="0.35">
      <c r="A48" s="364"/>
      <c r="B48" s="367"/>
      <c r="C48" s="368"/>
      <c r="D48" s="368"/>
      <c r="E48" s="368"/>
      <c r="F48" s="368"/>
      <c r="G48" s="368"/>
      <c r="H48" s="368"/>
      <c r="I48" s="368"/>
      <c r="J48" s="368"/>
      <c r="K48" s="368"/>
      <c r="L48" s="368"/>
      <c r="M48" s="368"/>
      <c r="N48" s="371"/>
    </row>
    <row r="49" spans="1:14" x14ac:dyDescent="0.35">
      <c r="A49" s="364"/>
      <c r="B49" s="367"/>
      <c r="C49" s="368"/>
      <c r="D49" s="368"/>
      <c r="E49" s="368"/>
      <c r="F49" s="368"/>
      <c r="G49" s="368"/>
      <c r="H49" s="368"/>
      <c r="I49" s="368"/>
      <c r="J49" s="368"/>
      <c r="K49" s="368"/>
      <c r="L49" s="368"/>
      <c r="M49" s="368"/>
      <c r="N49" s="371"/>
    </row>
    <row r="50" spans="1:14" ht="15" thickBot="1" x14ac:dyDescent="0.4">
      <c r="A50" s="364"/>
      <c r="B50" s="369"/>
      <c r="C50" s="370"/>
      <c r="D50" s="370"/>
      <c r="E50" s="370"/>
      <c r="F50" s="370"/>
      <c r="G50" s="370"/>
      <c r="H50" s="370"/>
      <c r="I50" s="370"/>
      <c r="J50" s="370"/>
      <c r="K50" s="370"/>
      <c r="L50" s="370"/>
      <c r="M50" s="370"/>
      <c r="N50" s="371"/>
    </row>
    <row r="51" spans="1:14" x14ac:dyDescent="0.35">
      <c r="A51" s="364">
        <v>3</v>
      </c>
      <c r="B51" s="365" t="s">
        <v>416</v>
      </c>
      <c r="C51" s="366"/>
      <c r="D51" s="366"/>
      <c r="E51" s="366"/>
      <c r="F51" s="366"/>
      <c r="G51" s="366"/>
      <c r="H51" s="366"/>
      <c r="I51" s="366"/>
      <c r="J51" s="366"/>
      <c r="K51" s="366"/>
      <c r="L51" s="366"/>
      <c r="M51" s="366"/>
      <c r="N51" s="371" t="str">
        <f>VLOOKUP(A51,'LISTA DE OFERENTES'!$A$4:$B$34,2,FALSE)</f>
        <v>CONSORCIO RAFAEL URIBE URIBE 2024</v>
      </c>
    </row>
    <row r="52" spans="1:14" x14ac:dyDescent="0.35">
      <c r="A52" s="364"/>
      <c r="B52" s="367"/>
      <c r="C52" s="368"/>
      <c r="D52" s="368"/>
      <c r="E52" s="368"/>
      <c r="F52" s="368"/>
      <c r="G52" s="368"/>
      <c r="H52" s="368"/>
      <c r="I52" s="368"/>
      <c r="J52" s="368"/>
      <c r="K52" s="368"/>
      <c r="L52" s="368"/>
      <c r="M52" s="368"/>
      <c r="N52" s="371"/>
    </row>
    <row r="53" spans="1:14" ht="3" customHeight="1" x14ac:dyDescent="0.35">
      <c r="A53" s="364"/>
      <c r="B53" s="367"/>
      <c r="C53" s="368"/>
      <c r="D53" s="368"/>
      <c r="E53" s="368"/>
      <c r="F53" s="368"/>
      <c r="G53" s="368"/>
      <c r="H53" s="368"/>
      <c r="I53" s="368"/>
      <c r="J53" s="368"/>
      <c r="K53" s="368"/>
      <c r="L53" s="368"/>
      <c r="M53" s="368"/>
      <c r="N53" s="371"/>
    </row>
    <row r="54" spans="1:14" hidden="1" x14ac:dyDescent="0.35">
      <c r="A54" s="364"/>
      <c r="B54" s="367"/>
      <c r="C54" s="368"/>
      <c r="D54" s="368"/>
      <c r="E54" s="368"/>
      <c r="F54" s="368"/>
      <c r="G54" s="368"/>
      <c r="H54" s="368"/>
      <c r="I54" s="368"/>
      <c r="J54" s="368"/>
      <c r="K54" s="368"/>
      <c r="L54" s="368"/>
      <c r="M54" s="368"/>
      <c r="N54" s="371"/>
    </row>
    <row r="55" spans="1:14" ht="9.75" customHeight="1" x14ac:dyDescent="0.35">
      <c r="A55" s="364"/>
      <c r="B55" s="367"/>
      <c r="C55" s="368"/>
      <c r="D55" s="368"/>
      <c r="E55" s="368"/>
      <c r="F55" s="368"/>
      <c r="G55" s="368"/>
      <c r="H55" s="368"/>
      <c r="I55" s="368"/>
      <c r="J55" s="368"/>
      <c r="K55" s="368"/>
      <c r="L55" s="368"/>
      <c r="M55" s="368"/>
      <c r="N55" s="371"/>
    </row>
    <row r="56" spans="1:14" hidden="1" x14ac:dyDescent="0.35">
      <c r="A56" s="364"/>
      <c r="B56" s="367"/>
      <c r="C56" s="368"/>
      <c r="D56" s="368"/>
      <c r="E56" s="368"/>
      <c r="F56" s="368"/>
      <c r="G56" s="368"/>
      <c r="H56" s="368"/>
      <c r="I56" s="368"/>
      <c r="J56" s="368"/>
      <c r="K56" s="368"/>
      <c r="L56" s="368"/>
      <c r="M56" s="368"/>
      <c r="N56" s="371"/>
    </row>
    <row r="57" spans="1:14" hidden="1" x14ac:dyDescent="0.35">
      <c r="A57" s="364"/>
      <c r="B57" s="367"/>
      <c r="C57" s="368"/>
      <c r="D57" s="368"/>
      <c r="E57" s="368"/>
      <c r="F57" s="368"/>
      <c r="G57" s="368"/>
      <c r="H57" s="368"/>
      <c r="I57" s="368"/>
      <c r="J57" s="368"/>
      <c r="K57" s="368"/>
      <c r="L57" s="368"/>
      <c r="M57" s="368"/>
      <c r="N57" s="371"/>
    </row>
    <row r="58" spans="1:14" hidden="1" x14ac:dyDescent="0.35">
      <c r="A58" s="364"/>
      <c r="B58" s="367"/>
      <c r="C58" s="368"/>
      <c r="D58" s="368"/>
      <c r="E58" s="368"/>
      <c r="F58" s="368"/>
      <c r="G58" s="368"/>
      <c r="H58" s="368"/>
      <c r="I58" s="368"/>
      <c r="J58" s="368"/>
      <c r="K58" s="368"/>
      <c r="L58" s="368"/>
      <c r="M58" s="368"/>
      <c r="N58" s="371"/>
    </row>
    <row r="59" spans="1:14" hidden="1" x14ac:dyDescent="0.35">
      <c r="A59" s="364"/>
      <c r="B59" s="367"/>
      <c r="C59" s="368"/>
      <c r="D59" s="368"/>
      <c r="E59" s="368"/>
      <c r="F59" s="368"/>
      <c r="G59" s="368"/>
      <c r="H59" s="368"/>
      <c r="I59" s="368"/>
      <c r="J59" s="368"/>
      <c r="K59" s="368"/>
      <c r="L59" s="368"/>
      <c r="M59" s="368"/>
      <c r="N59" s="371"/>
    </row>
    <row r="60" spans="1:14" hidden="1" x14ac:dyDescent="0.35">
      <c r="A60" s="364"/>
      <c r="B60" s="367"/>
      <c r="C60" s="368"/>
      <c r="D60" s="368"/>
      <c r="E60" s="368"/>
      <c r="F60" s="368"/>
      <c r="G60" s="368"/>
      <c r="H60" s="368"/>
      <c r="I60" s="368"/>
      <c r="J60" s="368"/>
      <c r="K60" s="368"/>
      <c r="L60" s="368"/>
      <c r="M60" s="368"/>
      <c r="N60" s="371"/>
    </row>
    <row r="61" spans="1:14" hidden="1" x14ac:dyDescent="0.35">
      <c r="A61" s="364"/>
      <c r="B61" s="367"/>
      <c r="C61" s="368"/>
      <c r="D61" s="368"/>
      <c r="E61" s="368"/>
      <c r="F61" s="368"/>
      <c r="G61" s="368"/>
      <c r="H61" s="368"/>
      <c r="I61" s="368"/>
      <c r="J61" s="368"/>
      <c r="K61" s="368"/>
      <c r="L61" s="368"/>
      <c r="M61" s="368"/>
      <c r="N61" s="371"/>
    </row>
    <row r="62" spans="1:14" hidden="1" x14ac:dyDescent="0.35">
      <c r="A62" s="364"/>
      <c r="B62" s="367"/>
      <c r="C62" s="368"/>
      <c r="D62" s="368"/>
      <c r="E62" s="368"/>
      <c r="F62" s="368"/>
      <c r="G62" s="368"/>
      <c r="H62" s="368"/>
      <c r="I62" s="368"/>
      <c r="J62" s="368"/>
      <c r="K62" s="368"/>
      <c r="L62" s="368"/>
      <c r="M62" s="368"/>
      <c r="N62" s="371"/>
    </row>
    <row r="63" spans="1:14" hidden="1" x14ac:dyDescent="0.35">
      <c r="A63" s="364"/>
      <c r="B63" s="367"/>
      <c r="C63" s="368"/>
      <c r="D63" s="368"/>
      <c r="E63" s="368"/>
      <c r="F63" s="368"/>
      <c r="G63" s="368"/>
      <c r="H63" s="368"/>
      <c r="I63" s="368"/>
      <c r="J63" s="368"/>
      <c r="K63" s="368"/>
      <c r="L63" s="368"/>
      <c r="M63" s="368"/>
      <c r="N63" s="371"/>
    </row>
    <row r="64" spans="1:14" hidden="1" x14ac:dyDescent="0.35">
      <c r="A64" s="364"/>
      <c r="B64" s="367"/>
      <c r="C64" s="368"/>
      <c r="D64" s="368"/>
      <c r="E64" s="368"/>
      <c r="F64" s="368"/>
      <c r="G64" s="368"/>
      <c r="H64" s="368"/>
      <c r="I64" s="368"/>
      <c r="J64" s="368"/>
      <c r="K64" s="368"/>
      <c r="L64" s="368"/>
      <c r="M64" s="368"/>
      <c r="N64" s="371"/>
    </row>
    <row r="65" spans="1:14" hidden="1" x14ac:dyDescent="0.35">
      <c r="A65" s="364"/>
      <c r="B65" s="367"/>
      <c r="C65" s="368"/>
      <c r="D65" s="368"/>
      <c r="E65" s="368"/>
      <c r="F65" s="368"/>
      <c r="G65" s="368"/>
      <c r="H65" s="368"/>
      <c r="I65" s="368"/>
      <c r="J65" s="368"/>
      <c r="K65" s="368"/>
      <c r="L65" s="368"/>
      <c r="M65" s="368"/>
      <c r="N65" s="371"/>
    </row>
    <row r="66" spans="1:14" hidden="1" x14ac:dyDescent="0.35">
      <c r="A66" s="364"/>
      <c r="B66" s="367"/>
      <c r="C66" s="368"/>
      <c r="D66" s="368"/>
      <c r="E66" s="368"/>
      <c r="F66" s="368"/>
      <c r="G66" s="368"/>
      <c r="H66" s="368"/>
      <c r="I66" s="368"/>
      <c r="J66" s="368"/>
      <c r="K66" s="368"/>
      <c r="L66" s="368"/>
      <c r="M66" s="368"/>
      <c r="N66" s="371"/>
    </row>
    <row r="67" spans="1:14" hidden="1" x14ac:dyDescent="0.35">
      <c r="A67" s="364"/>
      <c r="B67" s="367"/>
      <c r="C67" s="368"/>
      <c r="D67" s="368"/>
      <c r="E67" s="368"/>
      <c r="F67" s="368"/>
      <c r="G67" s="368"/>
      <c r="H67" s="368"/>
      <c r="I67" s="368"/>
      <c r="J67" s="368"/>
      <c r="K67" s="368"/>
      <c r="L67" s="368"/>
      <c r="M67" s="368"/>
      <c r="N67" s="371"/>
    </row>
    <row r="68" spans="1:14" hidden="1" x14ac:dyDescent="0.35">
      <c r="A68" s="364"/>
      <c r="B68" s="367"/>
      <c r="C68" s="368"/>
      <c r="D68" s="368"/>
      <c r="E68" s="368"/>
      <c r="F68" s="368"/>
      <c r="G68" s="368"/>
      <c r="H68" s="368"/>
      <c r="I68" s="368"/>
      <c r="J68" s="368"/>
      <c r="K68" s="368"/>
      <c r="L68" s="368"/>
      <c r="M68" s="368"/>
      <c r="N68" s="371"/>
    </row>
    <row r="69" spans="1:14" hidden="1" x14ac:dyDescent="0.35">
      <c r="A69" s="364"/>
      <c r="B69" s="367"/>
      <c r="C69" s="368"/>
      <c r="D69" s="368"/>
      <c r="E69" s="368"/>
      <c r="F69" s="368"/>
      <c r="G69" s="368"/>
      <c r="H69" s="368"/>
      <c r="I69" s="368"/>
      <c r="J69" s="368"/>
      <c r="K69" s="368"/>
      <c r="L69" s="368"/>
      <c r="M69" s="368"/>
      <c r="N69" s="371"/>
    </row>
    <row r="70" spans="1:14" hidden="1" x14ac:dyDescent="0.35">
      <c r="A70" s="364"/>
      <c r="B70" s="367"/>
      <c r="C70" s="368"/>
      <c r="D70" s="368"/>
      <c r="E70" s="368"/>
      <c r="F70" s="368"/>
      <c r="G70" s="368"/>
      <c r="H70" s="368"/>
      <c r="I70" s="368"/>
      <c r="J70" s="368"/>
      <c r="K70" s="368"/>
      <c r="L70" s="368"/>
      <c r="M70" s="368"/>
      <c r="N70" s="371"/>
    </row>
    <row r="71" spans="1:14" hidden="1" x14ac:dyDescent="0.35">
      <c r="A71" s="364"/>
      <c r="B71" s="367"/>
      <c r="C71" s="368"/>
      <c r="D71" s="368"/>
      <c r="E71" s="368"/>
      <c r="F71" s="368"/>
      <c r="G71" s="368"/>
      <c r="H71" s="368"/>
      <c r="I71" s="368"/>
      <c r="J71" s="368"/>
      <c r="K71" s="368"/>
      <c r="L71" s="368"/>
      <c r="M71" s="368"/>
      <c r="N71" s="371"/>
    </row>
    <row r="72" spans="1:14" x14ac:dyDescent="0.35">
      <c r="A72" s="364"/>
      <c r="B72" s="367"/>
      <c r="C72" s="368"/>
      <c r="D72" s="368"/>
      <c r="E72" s="368"/>
      <c r="F72" s="368"/>
      <c r="G72" s="368"/>
      <c r="H72" s="368"/>
      <c r="I72" s="368"/>
      <c r="J72" s="368"/>
      <c r="K72" s="368"/>
      <c r="L72" s="368"/>
      <c r="M72" s="368"/>
      <c r="N72" s="371"/>
    </row>
    <row r="73" spans="1:14" ht="15" thickBot="1" x14ac:dyDescent="0.4">
      <c r="A73" s="364"/>
      <c r="B73" s="369"/>
      <c r="C73" s="370"/>
      <c r="D73" s="370"/>
      <c r="E73" s="370"/>
      <c r="F73" s="370"/>
      <c r="G73" s="370"/>
      <c r="H73" s="370"/>
      <c r="I73" s="370"/>
      <c r="J73" s="370"/>
      <c r="K73" s="370"/>
      <c r="L73" s="370"/>
      <c r="M73" s="370"/>
      <c r="N73" s="371"/>
    </row>
    <row r="74" spans="1:14" ht="11.25" customHeight="1" x14ac:dyDescent="0.35">
      <c r="A74" s="364">
        <v>4</v>
      </c>
      <c r="B74" s="365" t="s">
        <v>416</v>
      </c>
      <c r="C74" s="366"/>
      <c r="D74" s="366"/>
      <c r="E74" s="366"/>
      <c r="F74" s="366"/>
      <c r="G74" s="366"/>
      <c r="H74" s="366"/>
      <c r="I74" s="366"/>
      <c r="J74" s="366"/>
      <c r="K74" s="366"/>
      <c r="L74" s="366"/>
      <c r="M74" s="366"/>
      <c r="N74" s="371" t="str">
        <f>VLOOKUP(A74,'LISTA DE OFERENTES'!$A$4:$B$34,2,FALSE)</f>
        <v>CONSORCIO RAFAEL URIBE URIBE 002 2024</v>
      </c>
    </row>
    <row r="75" spans="1:14" ht="14.25" hidden="1" customHeight="1" x14ac:dyDescent="0.35">
      <c r="A75" s="364"/>
      <c r="B75" s="367"/>
      <c r="C75" s="368"/>
      <c r="D75" s="368"/>
      <c r="E75" s="368"/>
      <c r="F75" s="368"/>
      <c r="G75" s="368"/>
      <c r="H75" s="368"/>
      <c r="I75" s="368"/>
      <c r="J75" s="368"/>
      <c r="K75" s="368"/>
      <c r="L75" s="368"/>
      <c r="M75" s="368"/>
      <c r="N75" s="371"/>
    </row>
    <row r="76" spans="1:14" ht="14.25" hidden="1" customHeight="1" x14ac:dyDescent="0.35">
      <c r="A76" s="364"/>
      <c r="B76" s="367"/>
      <c r="C76" s="368"/>
      <c r="D76" s="368"/>
      <c r="E76" s="368"/>
      <c r="F76" s="368"/>
      <c r="G76" s="368"/>
      <c r="H76" s="368"/>
      <c r="I76" s="368"/>
      <c r="J76" s="368"/>
      <c r="K76" s="368"/>
      <c r="L76" s="368"/>
      <c r="M76" s="368"/>
      <c r="N76" s="371"/>
    </row>
    <row r="77" spans="1:14" ht="14.25" hidden="1" customHeight="1" x14ac:dyDescent="0.35">
      <c r="A77" s="364"/>
      <c r="B77" s="367"/>
      <c r="C77" s="368"/>
      <c r="D77" s="368"/>
      <c r="E77" s="368"/>
      <c r="F77" s="368"/>
      <c r="G77" s="368"/>
      <c r="H77" s="368"/>
      <c r="I77" s="368"/>
      <c r="J77" s="368"/>
      <c r="K77" s="368"/>
      <c r="L77" s="368"/>
      <c r="M77" s="368"/>
      <c r="N77" s="371"/>
    </row>
    <row r="78" spans="1:14" ht="14.25" hidden="1" customHeight="1" x14ac:dyDescent="0.35">
      <c r="A78" s="364"/>
      <c r="B78" s="367"/>
      <c r="C78" s="368"/>
      <c r="D78" s="368"/>
      <c r="E78" s="368"/>
      <c r="F78" s="368"/>
      <c r="G78" s="368"/>
      <c r="H78" s="368"/>
      <c r="I78" s="368"/>
      <c r="J78" s="368"/>
      <c r="K78" s="368"/>
      <c r="L78" s="368"/>
      <c r="M78" s="368"/>
      <c r="N78" s="371"/>
    </row>
    <row r="79" spans="1:14" ht="14.25" hidden="1" customHeight="1" x14ac:dyDescent="0.35">
      <c r="A79" s="364"/>
      <c r="B79" s="367"/>
      <c r="C79" s="368"/>
      <c r="D79" s="368"/>
      <c r="E79" s="368"/>
      <c r="F79" s="368"/>
      <c r="G79" s="368"/>
      <c r="H79" s="368"/>
      <c r="I79" s="368"/>
      <c r="J79" s="368"/>
      <c r="K79" s="368"/>
      <c r="L79" s="368"/>
      <c r="M79" s="368"/>
      <c r="N79" s="371"/>
    </row>
    <row r="80" spans="1:14" ht="14.25" hidden="1" customHeight="1" x14ac:dyDescent="0.35">
      <c r="A80" s="364"/>
      <c r="B80" s="367"/>
      <c r="C80" s="368"/>
      <c r="D80" s="368"/>
      <c r="E80" s="368"/>
      <c r="F80" s="368"/>
      <c r="G80" s="368"/>
      <c r="H80" s="368"/>
      <c r="I80" s="368"/>
      <c r="J80" s="368"/>
      <c r="K80" s="368"/>
      <c r="L80" s="368"/>
      <c r="M80" s="368"/>
      <c r="N80" s="371"/>
    </row>
    <row r="81" spans="1:14" ht="14.25" hidden="1" customHeight="1" x14ac:dyDescent="0.35">
      <c r="A81" s="364"/>
      <c r="B81" s="367"/>
      <c r="C81" s="368"/>
      <c r="D81" s="368"/>
      <c r="E81" s="368"/>
      <c r="F81" s="368"/>
      <c r="G81" s="368"/>
      <c r="H81" s="368"/>
      <c r="I81" s="368"/>
      <c r="J81" s="368"/>
      <c r="K81" s="368"/>
      <c r="L81" s="368"/>
      <c r="M81" s="368"/>
      <c r="N81" s="371"/>
    </row>
    <row r="82" spans="1:14" ht="14.25" hidden="1" customHeight="1" x14ac:dyDescent="0.35">
      <c r="A82" s="364"/>
      <c r="B82" s="367"/>
      <c r="C82" s="368"/>
      <c r="D82" s="368"/>
      <c r="E82" s="368"/>
      <c r="F82" s="368"/>
      <c r="G82" s="368"/>
      <c r="H82" s="368"/>
      <c r="I82" s="368"/>
      <c r="J82" s="368"/>
      <c r="K82" s="368"/>
      <c r="L82" s="368"/>
      <c r="M82" s="368"/>
      <c r="N82" s="371"/>
    </row>
    <row r="83" spans="1:14" ht="14.25" hidden="1" customHeight="1" x14ac:dyDescent="0.35">
      <c r="A83" s="364"/>
      <c r="B83" s="367"/>
      <c r="C83" s="368"/>
      <c r="D83" s="368"/>
      <c r="E83" s="368"/>
      <c r="F83" s="368"/>
      <c r="G83" s="368"/>
      <c r="H83" s="368"/>
      <c r="I83" s="368"/>
      <c r="J83" s="368"/>
      <c r="K83" s="368"/>
      <c r="L83" s="368"/>
      <c r="M83" s="368"/>
      <c r="N83" s="371"/>
    </row>
    <row r="84" spans="1:14" ht="14.25" hidden="1" customHeight="1" x14ac:dyDescent="0.35">
      <c r="A84" s="364"/>
      <c r="B84" s="367"/>
      <c r="C84" s="368"/>
      <c r="D84" s="368"/>
      <c r="E84" s="368"/>
      <c r="F84" s="368"/>
      <c r="G84" s="368"/>
      <c r="H84" s="368"/>
      <c r="I84" s="368"/>
      <c r="J84" s="368"/>
      <c r="K84" s="368"/>
      <c r="L84" s="368"/>
      <c r="M84" s="368"/>
      <c r="N84" s="371"/>
    </row>
    <row r="85" spans="1:14" ht="14.25" hidden="1" customHeight="1" x14ac:dyDescent="0.35">
      <c r="A85" s="364"/>
      <c r="B85" s="367"/>
      <c r="C85" s="368"/>
      <c r="D85" s="368"/>
      <c r="E85" s="368"/>
      <c r="F85" s="368"/>
      <c r="G85" s="368"/>
      <c r="H85" s="368"/>
      <c r="I85" s="368"/>
      <c r="J85" s="368"/>
      <c r="K85" s="368"/>
      <c r="L85" s="368"/>
      <c r="M85" s="368"/>
      <c r="N85" s="371"/>
    </row>
    <row r="86" spans="1:14" ht="14.25" hidden="1" customHeight="1" x14ac:dyDescent="0.35">
      <c r="A86" s="364"/>
      <c r="B86" s="367"/>
      <c r="C86" s="368"/>
      <c r="D86" s="368"/>
      <c r="E86" s="368"/>
      <c r="F86" s="368"/>
      <c r="G86" s="368"/>
      <c r="H86" s="368"/>
      <c r="I86" s="368"/>
      <c r="J86" s="368"/>
      <c r="K86" s="368"/>
      <c r="L86" s="368"/>
      <c r="M86" s="368"/>
      <c r="N86" s="371"/>
    </row>
    <row r="87" spans="1:14" ht="14.25" hidden="1" customHeight="1" x14ac:dyDescent="0.35">
      <c r="A87" s="364"/>
      <c r="B87" s="367"/>
      <c r="C87" s="368"/>
      <c r="D87" s="368"/>
      <c r="E87" s="368"/>
      <c r="F87" s="368"/>
      <c r="G87" s="368"/>
      <c r="H87" s="368"/>
      <c r="I87" s="368"/>
      <c r="J87" s="368"/>
      <c r="K87" s="368"/>
      <c r="L87" s="368"/>
      <c r="M87" s="368"/>
      <c r="N87" s="371"/>
    </row>
    <row r="88" spans="1:14" ht="14.25" customHeight="1" x14ac:dyDescent="0.35">
      <c r="A88" s="364"/>
      <c r="B88" s="367"/>
      <c r="C88" s="368"/>
      <c r="D88" s="368"/>
      <c r="E88" s="368"/>
      <c r="F88" s="368"/>
      <c r="G88" s="368"/>
      <c r="H88" s="368"/>
      <c r="I88" s="368"/>
      <c r="J88" s="368"/>
      <c r="K88" s="368"/>
      <c r="L88" s="368"/>
      <c r="M88" s="368"/>
      <c r="N88" s="371"/>
    </row>
    <row r="89" spans="1:14" ht="13.5" customHeight="1" x14ac:dyDescent="0.35">
      <c r="A89" s="364"/>
      <c r="B89" s="367"/>
      <c r="C89" s="368"/>
      <c r="D89" s="368"/>
      <c r="E89" s="368"/>
      <c r="F89" s="368"/>
      <c r="G89" s="368"/>
      <c r="H89" s="368"/>
      <c r="I89" s="368"/>
      <c r="J89" s="368"/>
      <c r="K89" s="368"/>
      <c r="L89" s="368"/>
      <c r="M89" s="368"/>
      <c r="N89" s="371"/>
    </row>
    <row r="90" spans="1:14" ht="9" hidden="1" customHeight="1" x14ac:dyDescent="0.35">
      <c r="A90" s="364"/>
      <c r="B90" s="367"/>
      <c r="C90" s="368"/>
      <c r="D90" s="368"/>
      <c r="E90" s="368"/>
      <c r="F90" s="368"/>
      <c r="G90" s="368"/>
      <c r="H90" s="368"/>
      <c r="I90" s="368"/>
      <c r="J90" s="368"/>
      <c r="K90" s="368"/>
      <c r="L90" s="368"/>
      <c r="M90" s="368"/>
      <c r="N90" s="371"/>
    </row>
    <row r="91" spans="1:14" hidden="1" x14ac:dyDescent="0.35">
      <c r="A91" s="364"/>
      <c r="B91" s="367"/>
      <c r="C91" s="368"/>
      <c r="D91" s="368"/>
      <c r="E91" s="368"/>
      <c r="F91" s="368"/>
      <c r="G91" s="368"/>
      <c r="H91" s="368"/>
      <c r="I91" s="368"/>
      <c r="J91" s="368"/>
      <c r="K91" s="368"/>
      <c r="L91" s="368"/>
      <c r="M91" s="368"/>
      <c r="N91" s="371"/>
    </row>
    <row r="92" spans="1:14" ht="14.25" hidden="1" customHeight="1" x14ac:dyDescent="0.35">
      <c r="A92" s="364"/>
      <c r="B92" s="367"/>
      <c r="C92" s="368"/>
      <c r="D92" s="368"/>
      <c r="E92" s="368"/>
      <c r="F92" s="368"/>
      <c r="G92" s="368"/>
      <c r="H92" s="368"/>
      <c r="I92" s="368"/>
      <c r="J92" s="368"/>
      <c r="K92" s="368"/>
      <c r="L92" s="368"/>
      <c r="M92" s="368"/>
      <c r="N92" s="371"/>
    </row>
    <row r="93" spans="1:14" ht="14.25" hidden="1" customHeight="1" x14ac:dyDescent="0.35">
      <c r="A93" s="364"/>
      <c r="B93" s="367"/>
      <c r="C93" s="368"/>
      <c r="D93" s="368"/>
      <c r="E93" s="368"/>
      <c r="F93" s="368"/>
      <c r="G93" s="368"/>
      <c r="H93" s="368"/>
      <c r="I93" s="368"/>
      <c r="J93" s="368"/>
      <c r="K93" s="368"/>
      <c r="L93" s="368"/>
      <c r="M93" s="368"/>
      <c r="N93" s="371"/>
    </row>
    <row r="94" spans="1:14" ht="14.25" hidden="1" customHeight="1" x14ac:dyDescent="0.35">
      <c r="A94" s="364"/>
      <c r="B94" s="367"/>
      <c r="C94" s="368"/>
      <c r="D94" s="368"/>
      <c r="E94" s="368"/>
      <c r="F94" s="368"/>
      <c r="G94" s="368"/>
      <c r="H94" s="368"/>
      <c r="I94" s="368"/>
      <c r="J94" s="368"/>
      <c r="K94" s="368"/>
      <c r="L94" s="368"/>
      <c r="M94" s="368"/>
      <c r="N94" s="371"/>
    </row>
    <row r="95" spans="1:14" ht="14.4" customHeight="1" x14ac:dyDescent="0.35">
      <c r="A95" s="364"/>
      <c r="B95" s="367"/>
      <c r="C95" s="368"/>
      <c r="D95" s="368"/>
      <c r="E95" s="368"/>
      <c r="F95" s="368"/>
      <c r="G95" s="368"/>
      <c r="H95" s="368"/>
      <c r="I95" s="368"/>
      <c r="J95" s="368"/>
      <c r="K95" s="368"/>
      <c r="L95" s="368"/>
      <c r="M95" s="368"/>
      <c r="N95" s="371"/>
    </row>
    <row r="96" spans="1:14" ht="15" customHeight="1" thickBot="1" x14ac:dyDescent="0.4">
      <c r="A96" s="364"/>
      <c r="B96" s="369"/>
      <c r="C96" s="370"/>
      <c r="D96" s="370"/>
      <c r="E96" s="370"/>
      <c r="F96" s="370"/>
      <c r="G96" s="370"/>
      <c r="H96" s="370"/>
      <c r="I96" s="370"/>
      <c r="J96" s="370"/>
      <c r="K96" s="370"/>
      <c r="L96" s="370"/>
      <c r="M96" s="370"/>
      <c r="N96" s="371"/>
    </row>
    <row r="97" spans="1:14" ht="14.4" customHeight="1" x14ac:dyDescent="0.35">
      <c r="A97" s="364">
        <v>5</v>
      </c>
      <c r="B97" s="407"/>
      <c r="C97" s="408"/>
      <c r="D97" s="408"/>
      <c r="E97" s="408"/>
      <c r="F97" s="408"/>
      <c r="G97" s="408"/>
      <c r="H97" s="408"/>
      <c r="I97" s="408"/>
      <c r="J97" s="408"/>
      <c r="K97" s="408"/>
      <c r="L97" s="408"/>
      <c r="M97" s="408"/>
      <c r="N97" s="371" t="str">
        <f>VLOOKUP(A97,'LISTA DE OFERENTES'!$A$4:$B$34,2,FALSE)</f>
        <v>CONSORCIO PROCOLOMBIA 2024</v>
      </c>
    </row>
    <row r="98" spans="1:14" ht="14.4" customHeight="1" x14ac:dyDescent="0.35">
      <c r="A98" s="364"/>
      <c r="B98" s="409"/>
      <c r="C98" s="410"/>
      <c r="D98" s="410"/>
      <c r="E98" s="410"/>
      <c r="F98" s="410"/>
      <c r="G98" s="410"/>
      <c r="H98" s="410"/>
      <c r="I98" s="410"/>
      <c r="J98" s="410"/>
      <c r="K98" s="410"/>
      <c r="L98" s="410"/>
      <c r="M98" s="410"/>
      <c r="N98" s="371"/>
    </row>
    <row r="99" spans="1:14" ht="14.4" customHeight="1" x14ac:dyDescent="0.35">
      <c r="A99" s="364"/>
      <c r="B99" s="409"/>
      <c r="C99" s="410"/>
      <c r="D99" s="410"/>
      <c r="E99" s="410"/>
      <c r="F99" s="410"/>
      <c r="G99" s="410"/>
      <c r="H99" s="410"/>
      <c r="I99" s="410"/>
      <c r="J99" s="410"/>
      <c r="K99" s="410"/>
      <c r="L99" s="410"/>
      <c r="M99" s="410"/>
      <c r="N99" s="371"/>
    </row>
    <row r="100" spans="1:14" ht="14.4" customHeight="1" x14ac:dyDescent="0.35">
      <c r="A100" s="364"/>
      <c r="B100" s="409"/>
      <c r="C100" s="410"/>
      <c r="D100" s="410"/>
      <c r="E100" s="410"/>
      <c r="F100" s="410"/>
      <c r="G100" s="410"/>
      <c r="H100" s="410"/>
      <c r="I100" s="410"/>
      <c r="J100" s="410"/>
      <c r="K100" s="410"/>
      <c r="L100" s="410"/>
      <c r="M100" s="410"/>
      <c r="N100" s="371"/>
    </row>
    <row r="101" spans="1:14" ht="14.4" customHeight="1" x14ac:dyDescent="0.35">
      <c r="A101" s="364"/>
      <c r="B101" s="409"/>
      <c r="C101" s="410"/>
      <c r="D101" s="410"/>
      <c r="E101" s="410"/>
      <c r="F101" s="410"/>
      <c r="G101" s="410"/>
      <c r="H101" s="410"/>
      <c r="I101" s="410"/>
      <c r="J101" s="410"/>
      <c r="K101" s="410"/>
      <c r="L101" s="410"/>
      <c r="M101" s="410"/>
      <c r="N101" s="371"/>
    </row>
    <row r="102" spans="1:14" ht="14.4" customHeight="1" x14ac:dyDescent="0.35">
      <c r="A102" s="364"/>
      <c r="B102" s="409"/>
      <c r="C102" s="410"/>
      <c r="D102" s="410"/>
      <c r="E102" s="410"/>
      <c r="F102" s="410"/>
      <c r="G102" s="410"/>
      <c r="H102" s="410"/>
      <c r="I102" s="410"/>
      <c r="J102" s="410"/>
      <c r="K102" s="410"/>
      <c r="L102" s="410"/>
      <c r="M102" s="410"/>
      <c r="N102" s="371"/>
    </row>
    <row r="103" spans="1:14" ht="14.4" customHeight="1" x14ac:dyDescent="0.35">
      <c r="A103" s="364"/>
      <c r="B103" s="409"/>
      <c r="C103" s="410"/>
      <c r="D103" s="410"/>
      <c r="E103" s="410"/>
      <c r="F103" s="410"/>
      <c r="G103" s="410"/>
      <c r="H103" s="410"/>
      <c r="I103" s="410"/>
      <c r="J103" s="410"/>
      <c r="K103" s="410"/>
      <c r="L103" s="410"/>
      <c r="M103" s="410"/>
      <c r="N103" s="371"/>
    </row>
    <row r="104" spans="1:14" ht="14.4" customHeight="1" x14ac:dyDescent="0.35">
      <c r="A104" s="364"/>
      <c r="B104" s="409"/>
      <c r="C104" s="410"/>
      <c r="D104" s="410"/>
      <c r="E104" s="410"/>
      <c r="F104" s="410"/>
      <c r="G104" s="410"/>
      <c r="H104" s="410"/>
      <c r="I104" s="410"/>
      <c r="J104" s="410"/>
      <c r="K104" s="410"/>
      <c r="L104" s="410"/>
      <c r="M104" s="410"/>
      <c r="N104" s="371"/>
    </row>
    <row r="105" spans="1:14" ht="14.4" customHeight="1" x14ac:dyDescent="0.35">
      <c r="A105" s="364"/>
      <c r="B105" s="409"/>
      <c r="C105" s="410"/>
      <c r="D105" s="410"/>
      <c r="E105" s="410"/>
      <c r="F105" s="410"/>
      <c r="G105" s="410"/>
      <c r="H105" s="410"/>
      <c r="I105" s="410"/>
      <c r="J105" s="410"/>
      <c r="K105" s="410"/>
      <c r="L105" s="410"/>
      <c r="M105" s="410"/>
      <c r="N105" s="371"/>
    </row>
    <row r="106" spans="1:14" ht="14.4" customHeight="1" x14ac:dyDescent="0.35">
      <c r="A106" s="364"/>
      <c r="B106" s="409"/>
      <c r="C106" s="410"/>
      <c r="D106" s="410"/>
      <c r="E106" s="410"/>
      <c r="F106" s="410"/>
      <c r="G106" s="410"/>
      <c r="H106" s="410"/>
      <c r="I106" s="410"/>
      <c r="J106" s="410"/>
      <c r="K106" s="410"/>
      <c r="L106" s="410"/>
      <c r="M106" s="410"/>
      <c r="N106" s="371"/>
    </row>
    <row r="107" spans="1:14" ht="14.4" customHeight="1" x14ac:dyDescent="0.35">
      <c r="A107" s="364"/>
      <c r="B107" s="409"/>
      <c r="C107" s="410"/>
      <c r="D107" s="410"/>
      <c r="E107" s="410"/>
      <c r="F107" s="410"/>
      <c r="G107" s="410"/>
      <c r="H107" s="410"/>
      <c r="I107" s="410"/>
      <c r="J107" s="410"/>
      <c r="K107" s="410"/>
      <c r="L107" s="410"/>
      <c r="M107" s="410"/>
      <c r="N107" s="371"/>
    </row>
    <row r="108" spans="1:14" ht="14.4" customHeight="1" x14ac:dyDescent="0.35">
      <c r="A108" s="364"/>
      <c r="B108" s="409"/>
      <c r="C108" s="410"/>
      <c r="D108" s="410"/>
      <c r="E108" s="410"/>
      <c r="F108" s="410"/>
      <c r="G108" s="410"/>
      <c r="H108" s="410"/>
      <c r="I108" s="410"/>
      <c r="J108" s="410"/>
      <c r="K108" s="410"/>
      <c r="L108" s="410"/>
      <c r="M108" s="410"/>
      <c r="N108" s="371"/>
    </row>
    <row r="109" spans="1:14" ht="14.4" customHeight="1" x14ac:dyDescent="0.35">
      <c r="A109" s="364"/>
      <c r="B109" s="409"/>
      <c r="C109" s="410"/>
      <c r="D109" s="410"/>
      <c r="E109" s="410"/>
      <c r="F109" s="410"/>
      <c r="G109" s="410"/>
      <c r="H109" s="410"/>
      <c r="I109" s="410"/>
      <c r="J109" s="410"/>
      <c r="K109" s="410"/>
      <c r="L109" s="410"/>
      <c r="M109" s="410"/>
      <c r="N109" s="371"/>
    </row>
    <row r="110" spans="1:14" ht="14.4" customHeight="1" x14ac:dyDescent="0.35">
      <c r="A110" s="364"/>
      <c r="B110" s="409"/>
      <c r="C110" s="410"/>
      <c r="D110" s="410"/>
      <c r="E110" s="410"/>
      <c r="F110" s="410"/>
      <c r="G110" s="410"/>
      <c r="H110" s="410"/>
      <c r="I110" s="410"/>
      <c r="J110" s="410"/>
      <c r="K110" s="410"/>
      <c r="L110" s="410"/>
      <c r="M110" s="410"/>
      <c r="N110" s="371"/>
    </row>
    <row r="111" spans="1:14" ht="14.4" customHeight="1" x14ac:dyDescent="0.35">
      <c r="A111" s="364"/>
      <c r="B111" s="409"/>
      <c r="C111" s="410"/>
      <c r="D111" s="410"/>
      <c r="E111" s="410"/>
      <c r="F111" s="410"/>
      <c r="G111" s="410"/>
      <c r="H111" s="410"/>
      <c r="I111" s="410"/>
      <c r="J111" s="410"/>
      <c r="K111" s="410"/>
      <c r="L111" s="410"/>
      <c r="M111" s="410"/>
      <c r="N111" s="371"/>
    </row>
    <row r="112" spans="1:14" ht="14.4" customHeight="1" x14ac:dyDescent="0.35">
      <c r="A112" s="364"/>
      <c r="B112" s="409"/>
      <c r="C112" s="410"/>
      <c r="D112" s="410"/>
      <c r="E112" s="410"/>
      <c r="F112" s="410"/>
      <c r="G112" s="410"/>
      <c r="H112" s="410"/>
      <c r="I112" s="410"/>
      <c r="J112" s="410"/>
      <c r="K112" s="410"/>
      <c r="L112" s="410"/>
      <c r="M112" s="410"/>
      <c r="N112" s="371"/>
    </row>
    <row r="113" spans="1:14" ht="14.4" customHeight="1" x14ac:dyDescent="0.35">
      <c r="A113" s="364"/>
      <c r="B113" s="409"/>
      <c r="C113" s="410"/>
      <c r="D113" s="410"/>
      <c r="E113" s="410"/>
      <c r="F113" s="410"/>
      <c r="G113" s="410"/>
      <c r="H113" s="410"/>
      <c r="I113" s="410"/>
      <c r="J113" s="410"/>
      <c r="K113" s="410"/>
      <c r="L113" s="410"/>
      <c r="M113" s="410"/>
      <c r="N113" s="371"/>
    </row>
    <row r="114" spans="1:14" ht="14.4" customHeight="1" x14ac:dyDescent="0.35">
      <c r="A114" s="364"/>
      <c r="B114" s="409"/>
      <c r="C114" s="410"/>
      <c r="D114" s="410"/>
      <c r="E114" s="410"/>
      <c r="F114" s="410"/>
      <c r="G114" s="410"/>
      <c r="H114" s="410"/>
      <c r="I114" s="410"/>
      <c r="J114" s="410"/>
      <c r="K114" s="410"/>
      <c r="L114" s="410"/>
      <c r="M114" s="410"/>
      <c r="N114" s="371"/>
    </row>
    <row r="115" spans="1:14" ht="14.4" customHeight="1" x14ac:dyDescent="0.35">
      <c r="A115" s="364"/>
      <c r="B115" s="409"/>
      <c r="C115" s="410"/>
      <c r="D115" s="410"/>
      <c r="E115" s="410"/>
      <c r="F115" s="410"/>
      <c r="G115" s="410"/>
      <c r="H115" s="410"/>
      <c r="I115" s="410"/>
      <c r="J115" s="410"/>
      <c r="K115" s="410"/>
      <c r="L115" s="410"/>
      <c r="M115" s="410"/>
      <c r="N115" s="371"/>
    </row>
    <row r="116" spans="1:14" ht="14.4" customHeight="1" x14ac:dyDescent="0.35">
      <c r="A116" s="364"/>
      <c r="B116" s="409"/>
      <c r="C116" s="410"/>
      <c r="D116" s="410"/>
      <c r="E116" s="410"/>
      <c r="F116" s="410"/>
      <c r="G116" s="410"/>
      <c r="H116" s="410"/>
      <c r="I116" s="410"/>
      <c r="J116" s="410"/>
      <c r="K116" s="410"/>
      <c r="L116" s="410"/>
      <c r="M116" s="410"/>
      <c r="N116" s="371"/>
    </row>
    <row r="117" spans="1:14" ht="14.4" customHeight="1" x14ac:dyDescent="0.35">
      <c r="A117" s="364"/>
      <c r="B117" s="409"/>
      <c r="C117" s="410"/>
      <c r="D117" s="410"/>
      <c r="E117" s="410"/>
      <c r="F117" s="410"/>
      <c r="G117" s="410"/>
      <c r="H117" s="410"/>
      <c r="I117" s="410"/>
      <c r="J117" s="410"/>
      <c r="K117" s="410"/>
      <c r="L117" s="410"/>
      <c r="M117" s="410"/>
      <c r="N117" s="371"/>
    </row>
    <row r="118" spans="1:14" ht="14.4" customHeight="1" x14ac:dyDescent="0.35">
      <c r="A118" s="364"/>
      <c r="B118" s="409"/>
      <c r="C118" s="410"/>
      <c r="D118" s="410"/>
      <c r="E118" s="410"/>
      <c r="F118" s="410"/>
      <c r="G118" s="410"/>
      <c r="H118" s="410"/>
      <c r="I118" s="410"/>
      <c r="J118" s="410"/>
      <c r="K118" s="410"/>
      <c r="L118" s="410"/>
      <c r="M118" s="410"/>
      <c r="N118" s="371"/>
    </row>
    <row r="119" spans="1:14" ht="15" customHeight="1" thickBot="1" x14ac:dyDescent="0.4">
      <c r="A119" s="364"/>
      <c r="B119" s="411"/>
      <c r="C119" s="412"/>
      <c r="D119" s="412"/>
      <c r="E119" s="412"/>
      <c r="F119" s="412"/>
      <c r="G119" s="412"/>
      <c r="H119" s="412"/>
      <c r="I119" s="412"/>
      <c r="J119" s="412"/>
      <c r="K119" s="412"/>
      <c r="L119" s="412"/>
      <c r="M119" s="412"/>
      <c r="N119" s="371"/>
    </row>
    <row r="120" spans="1:14" ht="15" customHeight="1" x14ac:dyDescent="0.35">
      <c r="A120" s="364">
        <v>6</v>
      </c>
      <c r="B120" s="407"/>
      <c r="C120" s="408"/>
      <c r="D120" s="408"/>
      <c r="E120" s="408"/>
      <c r="F120" s="408"/>
      <c r="G120" s="408"/>
      <c r="H120" s="408"/>
      <c r="I120" s="408"/>
      <c r="J120" s="408"/>
      <c r="K120" s="408"/>
      <c r="L120" s="408"/>
      <c r="M120" s="408"/>
      <c r="N120" s="371" t="str">
        <f>VLOOKUP(A120,'LISTA DE OFERENTES'!$A$4:$B$34,2,FALSE)</f>
        <v xml:space="preserve">CONSORCIO MAB RUU PARQUES </v>
      </c>
    </row>
    <row r="121" spans="1:14" ht="15" customHeight="1" x14ac:dyDescent="0.35">
      <c r="A121" s="364"/>
      <c r="B121" s="409"/>
      <c r="C121" s="410"/>
      <c r="D121" s="410"/>
      <c r="E121" s="410"/>
      <c r="F121" s="410"/>
      <c r="G121" s="410"/>
      <c r="H121" s="410"/>
      <c r="I121" s="410"/>
      <c r="J121" s="410"/>
      <c r="K121" s="410"/>
      <c r="L121" s="410"/>
      <c r="M121" s="410"/>
      <c r="N121" s="371"/>
    </row>
    <row r="122" spans="1:14" ht="15" customHeight="1" x14ac:dyDescent="0.35">
      <c r="A122" s="364"/>
      <c r="B122" s="409"/>
      <c r="C122" s="410"/>
      <c r="D122" s="410"/>
      <c r="E122" s="410"/>
      <c r="F122" s="410"/>
      <c r="G122" s="410"/>
      <c r="H122" s="410"/>
      <c r="I122" s="410"/>
      <c r="J122" s="410"/>
      <c r="K122" s="410"/>
      <c r="L122" s="410"/>
      <c r="M122" s="410"/>
      <c r="N122" s="371"/>
    </row>
    <row r="123" spans="1:14" ht="15" customHeight="1" x14ac:dyDescent="0.35">
      <c r="A123" s="364"/>
      <c r="B123" s="409"/>
      <c r="C123" s="410"/>
      <c r="D123" s="410"/>
      <c r="E123" s="410"/>
      <c r="F123" s="410"/>
      <c r="G123" s="410"/>
      <c r="H123" s="410"/>
      <c r="I123" s="410"/>
      <c r="J123" s="410"/>
      <c r="K123" s="410"/>
      <c r="L123" s="410"/>
      <c r="M123" s="410"/>
      <c r="N123" s="371"/>
    </row>
    <row r="124" spans="1:14" ht="15" customHeight="1" x14ac:dyDescent="0.35">
      <c r="A124" s="364"/>
      <c r="B124" s="409"/>
      <c r="C124" s="410"/>
      <c r="D124" s="410"/>
      <c r="E124" s="410"/>
      <c r="F124" s="410"/>
      <c r="G124" s="410"/>
      <c r="H124" s="410"/>
      <c r="I124" s="410"/>
      <c r="J124" s="410"/>
      <c r="K124" s="410"/>
      <c r="L124" s="410"/>
      <c r="M124" s="410"/>
      <c r="N124" s="371"/>
    </row>
    <row r="125" spans="1:14" ht="15" customHeight="1" x14ac:dyDescent="0.35">
      <c r="A125" s="364"/>
      <c r="B125" s="409"/>
      <c r="C125" s="410"/>
      <c r="D125" s="410"/>
      <c r="E125" s="410"/>
      <c r="F125" s="410"/>
      <c r="G125" s="410"/>
      <c r="H125" s="410"/>
      <c r="I125" s="410"/>
      <c r="J125" s="410"/>
      <c r="K125" s="410"/>
      <c r="L125" s="410"/>
      <c r="M125" s="410"/>
      <c r="N125" s="371"/>
    </row>
    <row r="126" spans="1:14" ht="15" customHeight="1" x14ac:dyDescent="0.35">
      <c r="A126" s="364"/>
      <c r="B126" s="409"/>
      <c r="C126" s="410"/>
      <c r="D126" s="410"/>
      <c r="E126" s="410"/>
      <c r="F126" s="410"/>
      <c r="G126" s="410"/>
      <c r="H126" s="410"/>
      <c r="I126" s="410"/>
      <c r="J126" s="410"/>
      <c r="K126" s="410"/>
      <c r="L126" s="410"/>
      <c r="M126" s="410"/>
      <c r="N126" s="371"/>
    </row>
    <row r="127" spans="1:14" ht="15" customHeight="1" x14ac:dyDescent="0.35">
      <c r="A127" s="364"/>
      <c r="B127" s="409"/>
      <c r="C127" s="410"/>
      <c r="D127" s="410"/>
      <c r="E127" s="410"/>
      <c r="F127" s="410"/>
      <c r="G127" s="410"/>
      <c r="H127" s="410"/>
      <c r="I127" s="410"/>
      <c r="J127" s="410"/>
      <c r="K127" s="410"/>
      <c r="L127" s="410"/>
      <c r="M127" s="410"/>
      <c r="N127" s="371"/>
    </row>
    <row r="128" spans="1:14" ht="15" customHeight="1" x14ac:dyDescent="0.35">
      <c r="A128" s="364"/>
      <c r="B128" s="409"/>
      <c r="C128" s="410"/>
      <c r="D128" s="410"/>
      <c r="E128" s="410"/>
      <c r="F128" s="410"/>
      <c r="G128" s="410"/>
      <c r="H128" s="410"/>
      <c r="I128" s="410"/>
      <c r="J128" s="410"/>
      <c r="K128" s="410"/>
      <c r="L128" s="410"/>
      <c r="M128" s="410"/>
      <c r="N128" s="371"/>
    </row>
    <row r="129" spans="1:14" ht="15" customHeight="1" x14ac:dyDescent="0.35">
      <c r="A129" s="364"/>
      <c r="B129" s="409"/>
      <c r="C129" s="410"/>
      <c r="D129" s="410"/>
      <c r="E129" s="410"/>
      <c r="F129" s="410"/>
      <c r="G129" s="410"/>
      <c r="H129" s="410"/>
      <c r="I129" s="410"/>
      <c r="J129" s="410"/>
      <c r="K129" s="410"/>
      <c r="L129" s="410"/>
      <c r="M129" s="410"/>
      <c r="N129" s="371"/>
    </row>
    <row r="130" spans="1:14" ht="15" customHeight="1" x14ac:dyDescent="0.35">
      <c r="A130" s="364"/>
      <c r="B130" s="409"/>
      <c r="C130" s="410"/>
      <c r="D130" s="410"/>
      <c r="E130" s="410"/>
      <c r="F130" s="410"/>
      <c r="G130" s="410"/>
      <c r="H130" s="410"/>
      <c r="I130" s="410"/>
      <c r="J130" s="410"/>
      <c r="K130" s="410"/>
      <c r="L130" s="410"/>
      <c r="M130" s="410"/>
      <c r="N130" s="371"/>
    </row>
    <row r="131" spans="1:14" ht="15" customHeight="1" x14ac:dyDescent="0.35">
      <c r="A131" s="364"/>
      <c r="B131" s="409"/>
      <c r="C131" s="410"/>
      <c r="D131" s="410"/>
      <c r="E131" s="410"/>
      <c r="F131" s="410"/>
      <c r="G131" s="410"/>
      <c r="H131" s="410"/>
      <c r="I131" s="410"/>
      <c r="J131" s="410"/>
      <c r="K131" s="410"/>
      <c r="L131" s="410"/>
      <c r="M131" s="410"/>
      <c r="N131" s="371"/>
    </row>
    <row r="132" spans="1:14" ht="15" customHeight="1" x14ac:dyDescent="0.35">
      <c r="A132" s="364"/>
      <c r="B132" s="409"/>
      <c r="C132" s="410"/>
      <c r="D132" s="410"/>
      <c r="E132" s="410"/>
      <c r="F132" s="410"/>
      <c r="G132" s="410"/>
      <c r="H132" s="410"/>
      <c r="I132" s="410"/>
      <c r="J132" s="410"/>
      <c r="K132" s="410"/>
      <c r="L132" s="410"/>
      <c r="M132" s="410"/>
      <c r="N132" s="371"/>
    </row>
    <row r="133" spans="1:14" ht="15" customHeight="1" x14ac:dyDescent="0.35">
      <c r="A133" s="364"/>
      <c r="B133" s="409"/>
      <c r="C133" s="410"/>
      <c r="D133" s="410"/>
      <c r="E133" s="410"/>
      <c r="F133" s="410"/>
      <c r="G133" s="410"/>
      <c r="H133" s="410"/>
      <c r="I133" s="410"/>
      <c r="J133" s="410"/>
      <c r="K133" s="410"/>
      <c r="L133" s="410"/>
      <c r="M133" s="410"/>
      <c r="N133" s="371"/>
    </row>
    <row r="134" spans="1:14" ht="15" customHeight="1" x14ac:dyDescent="0.35">
      <c r="A134" s="364"/>
      <c r="B134" s="409"/>
      <c r="C134" s="410"/>
      <c r="D134" s="410"/>
      <c r="E134" s="410"/>
      <c r="F134" s="410"/>
      <c r="G134" s="410"/>
      <c r="H134" s="410"/>
      <c r="I134" s="410"/>
      <c r="J134" s="410"/>
      <c r="K134" s="410"/>
      <c r="L134" s="410"/>
      <c r="M134" s="410"/>
      <c r="N134" s="371"/>
    </row>
    <row r="135" spans="1:14" ht="15" customHeight="1" x14ac:dyDescent="0.35">
      <c r="A135" s="364"/>
      <c r="B135" s="409"/>
      <c r="C135" s="410"/>
      <c r="D135" s="410"/>
      <c r="E135" s="410"/>
      <c r="F135" s="410"/>
      <c r="G135" s="410"/>
      <c r="H135" s="410"/>
      <c r="I135" s="410"/>
      <c r="J135" s="410"/>
      <c r="K135" s="410"/>
      <c r="L135" s="410"/>
      <c r="M135" s="410"/>
      <c r="N135" s="371"/>
    </row>
    <row r="136" spans="1:14" ht="15" customHeight="1" x14ac:dyDescent="0.35">
      <c r="A136" s="364"/>
      <c r="B136" s="409"/>
      <c r="C136" s="410"/>
      <c r="D136" s="410"/>
      <c r="E136" s="410"/>
      <c r="F136" s="410"/>
      <c r="G136" s="410"/>
      <c r="H136" s="410"/>
      <c r="I136" s="410"/>
      <c r="J136" s="410"/>
      <c r="K136" s="410"/>
      <c r="L136" s="410"/>
      <c r="M136" s="410"/>
      <c r="N136" s="371"/>
    </row>
    <row r="137" spans="1:14" ht="15" customHeight="1" x14ac:dyDescent="0.35">
      <c r="A137" s="364"/>
      <c r="B137" s="409"/>
      <c r="C137" s="410"/>
      <c r="D137" s="410"/>
      <c r="E137" s="410"/>
      <c r="F137" s="410"/>
      <c r="G137" s="410"/>
      <c r="H137" s="410"/>
      <c r="I137" s="410"/>
      <c r="J137" s="410"/>
      <c r="K137" s="410"/>
      <c r="L137" s="410"/>
      <c r="M137" s="410"/>
      <c r="N137" s="371"/>
    </row>
    <row r="138" spans="1:14" ht="15" customHeight="1" x14ac:dyDescent="0.35">
      <c r="A138" s="364"/>
      <c r="B138" s="409"/>
      <c r="C138" s="410"/>
      <c r="D138" s="410"/>
      <c r="E138" s="410"/>
      <c r="F138" s="410"/>
      <c r="G138" s="410"/>
      <c r="H138" s="410"/>
      <c r="I138" s="410"/>
      <c r="J138" s="410"/>
      <c r="K138" s="410"/>
      <c r="L138" s="410"/>
      <c r="M138" s="410"/>
      <c r="N138" s="371"/>
    </row>
    <row r="139" spans="1:14" ht="15" customHeight="1" x14ac:dyDescent="0.35">
      <c r="A139" s="364"/>
      <c r="B139" s="409"/>
      <c r="C139" s="410"/>
      <c r="D139" s="410"/>
      <c r="E139" s="410"/>
      <c r="F139" s="410"/>
      <c r="G139" s="410"/>
      <c r="H139" s="410"/>
      <c r="I139" s="410"/>
      <c r="J139" s="410"/>
      <c r="K139" s="410"/>
      <c r="L139" s="410"/>
      <c r="M139" s="410"/>
      <c r="N139" s="371"/>
    </row>
    <row r="140" spans="1:14" ht="15" customHeight="1" x14ac:dyDescent="0.35">
      <c r="A140" s="364"/>
      <c r="B140" s="409"/>
      <c r="C140" s="410"/>
      <c r="D140" s="410"/>
      <c r="E140" s="410"/>
      <c r="F140" s="410"/>
      <c r="G140" s="410"/>
      <c r="H140" s="410"/>
      <c r="I140" s="410"/>
      <c r="J140" s="410"/>
      <c r="K140" s="410"/>
      <c r="L140" s="410"/>
      <c r="M140" s="410"/>
      <c r="N140" s="371"/>
    </row>
    <row r="141" spans="1:14" ht="15" customHeight="1" x14ac:dyDescent="0.35">
      <c r="A141" s="364"/>
      <c r="B141" s="409"/>
      <c r="C141" s="410"/>
      <c r="D141" s="410"/>
      <c r="E141" s="410"/>
      <c r="F141" s="410"/>
      <c r="G141" s="410"/>
      <c r="H141" s="410"/>
      <c r="I141" s="410"/>
      <c r="J141" s="410"/>
      <c r="K141" s="410"/>
      <c r="L141" s="410"/>
      <c r="M141" s="410"/>
      <c r="N141" s="371"/>
    </row>
    <row r="142" spans="1:14" ht="15.75" customHeight="1" thickBot="1" x14ac:dyDescent="0.4">
      <c r="A142" s="364"/>
      <c r="B142" s="411"/>
      <c r="C142" s="412"/>
      <c r="D142" s="412"/>
      <c r="E142" s="412"/>
      <c r="F142" s="412"/>
      <c r="G142" s="412"/>
      <c r="H142" s="412"/>
      <c r="I142" s="412"/>
      <c r="J142" s="412"/>
      <c r="K142" s="412"/>
      <c r="L142" s="412"/>
      <c r="M142" s="412"/>
      <c r="N142" s="371"/>
    </row>
    <row r="143" spans="1:14" ht="14.4" customHeight="1" x14ac:dyDescent="0.35">
      <c r="A143" s="364">
        <v>7</v>
      </c>
      <c r="B143" s="365" t="s">
        <v>416</v>
      </c>
      <c r="C143" s="366"/>
      <c r="D143" s="366"/>
      <c r="E143" s="366"/>
      <c r="F143" s="366"/>
      <c r="G143" s="366"/>
      <c r="H143" s="366"/>
      <c r="I143" s="366"/>
      <c r="J143" s="366"/>
      <c r="K143" s="366"/>
      <c r="L143" s="366"/>
      <c r="M143" s="366"/>
      <c r="N143" s="371" t="str">
        <f>VLOOKUP(A143,'LISTA DE OFERENTES'!$A$4:$B$34,2,FALSE)</f>
        <v>CONSORCIO SAN VICENTE V</v>
      </c>
    </row>
    <row r="144" spans="1:14" ht="14.4" customHeight="1" x14ac:dyDescent="0.35">
      <c r="A144" s="364"/>
      <c r="B144" s="367"/>
      <c r="C144" s="368"/>
      <c r="D144" s="368"/>
      <c r="E144" s="368"/>
      <c r="F144" s="368"/>
      <c r="G144" s="368"/>
      <c r="H144" s="368"/>
      <c r="I144" s="368"/>
      <c r="J144" s="368"/>
      <c r="K144" s="368"/>
      <c r="L144" s="368"/>
      <c r="M144" s="368"/>
      <c r="N144" s="371"/>
    </row>
    <row r="145" spans="1:14" ht="2.25" customHeight="1" x14ac:dyDescent="0.35">
      <c r="A145" s="364"/>
      <c r="B145" s="367"/>
      <c r="C145" s="368"/>
      <c r="D145" s="368"/>
      <c r="E145" s="368"/>
      <c r="F145" s="368"/>
      <c r="G145" s="368"/>
      <c r="H145" s="368"/>
      <c r="I145" s="368"/>
      <c r="J145" s="368"/>
      <c r="K145" s="368"/>
      <c r="L145" s="368"/>
      <c r="M145" s="368"/>
      <c r="N145" s="371"/>
    </row>
    <row r="146" spans="1:14" ht="14.25" hidden="1" customHeight="1" x14ac:dyDescent="0.35">
      <c r="A146" s="364"/>
      <c r="B146" s="367"/>
      <c r="C146" s="368"/>
      <c r="D146" s="368"/>
      <c r="E146" s="368"/>
      <c r="F146" s="368"/>
      <c r="G146" s="368"/>
      <c r="H146" s="368"/>
      <c r="I146" s="368"/>
      <c r="J146" s="368"/>
      <c r="K146" s="368"/>
      <c r="L146" s="368"/>
      <c r="M146" s="368"/>
      <c r="N146" s="371"/>
    </row>
    <row r="147" spans="1:14" ht="14.25" hidden="1" customHeight="1" x14ac:dyDescent="0.35">
      <c r="A147" s="364"/>
      <c r="B147" s="367"/>
      <c r="C147" s="368"/>
      <c r="D147" s="368"/>
      <c r="E147" s="368"/>
      <c r="F147" s="368"/>
      <c r="G147" s="368"/>
      <c r="H147" s="368"/>
      <c r="I147" s="368"/>
      <c r="J147" s="368"/>
      <c r="K147" s="368"/>
      <c r="L147" s="368"/>
      <c r="M147" s="368"/>
      <c r="N147" s="371"/>
    </row>
    <row r="148" spans="1:14" ht="14.25" hidden="1" customHeight="1" x14ac:dyDescent="0.35">
      <c r="A148" s="364"/>
      <c r="B148" s="367"/>
      <c r="C148" s="368"/>
      <c r="D148" s="368"/>
      <c r="E148" s="368"/>
      <c r="F148" s="368"/>
      <c r="G148" s="368"/>
      <c r="H148" s="368"/>
      <c r="I148" s="368"/>
      <c r="J148" s="368"/>
      <c r="K148" s="368"/>
      <c r="L148" s="368"/>
      <c r="M148" s="368"/>
      <c r="N148" s="371"/>
    </row>
    <row r="149" spans="1:14" ht="14.4" customHeight="1" x14ac:dyDescent="0.35">
      <c r="A149" s="364"/>
      <c r="B149" s="367"/>
      <c r="C149" s="368"/>
      <c r="D149" s="368"/>
      <c r="E149" s="368"/>
      <c r="F149" s="368"/>
      <c r="G149" s="368"/>
      <c r="H149" s="368"/>
      <c r="I149" s="368"/>
      <c r="J149" s="368"/>
      <c r="K149" s="368"/>
      <c r="L149" s="368"/>
      <c r="M149" s="368"/>
      <c r="N149" s="371"/>
    </row>
    <row r="150" spans="1:14" ht="9.75" customHeight="1" x14ac:dyDescent="0.35">
      <c r="A150" s="364"/>
      <c r="B150" s="367"/>
      <c r="C150" s="368"/>
      <c r="D150" s="368"/>
      <c r="E150" s="368"/>
      <c r="F150" s="368"/>
      <c r="G150" s="368"/>
      <c r="H150" s="368"/>
      <c r="I150" s="368"/>
      <c r="J150" s="368"/>
      <c r="K150" s="368"/>
      <c r="L150" s="368"/>
      <c r="M150" s="368"/>
      <c r="N150" s="371"/>
    </row>
    <row r="151" spans="1:14" ht="14.25" hidden="1" customHeight="1" x14ac:dyDescent="0.35">
      <c r="A151" s="364"/>
      <c r="B151" s="367"/>
      <c r="C151" s="368"/>
      <c r="D151" s="368"/>
      <c r="E151" s="368"/>
      <c r="F151" s="368"/>
      <c r="G151" s="368"/>
      <c r="H151" s="368"/>
      <c r="I151" s="368"/>
      <c r="J151" s="368"/>
      <c r="K151" s="368"/>
      <c r="L151" s="368"/>
      <c r="M151" s="368"/>
      <c r="N151" s="371"/>
    </row>
    <row r="152" spans="1:14" ht="14.25" hidden="1" customHeight="1" x14ac:dyDescent="0.35">
      <c r="A152" s="364"/>
      <c r="B152" s="367"/>
      <c r="C152" s="368"/>
      <c r="D152" s="368"/>
      <c r="E152" s="368"/>
      <c r="F152" s="368"/>
      <c r="G152" s="368"/>
      <c r="H152" s="368"/>
      <c r="I152" s="368"/>
      <c r="J152" s="368"/>
      <c r="K152" s="368"/>
      <c r="L152" s="368"/>
      <c r="M152" s="368"/>
      <c r="N152" s="371"/>
    </row>
    <row r="153" spans="1:14" ht="14.25" hidden="1" customHeight="1" x14ac:dyDescent="0.35">
      <c r="A153" s="364"/>
      <c r="B153" s="367"/>
      <c r="C153" s="368"/>
      <c r="D153" s="368"/>
      <c r="E153" s="368"/>
      <c r="F153" s="368"/>
      <c r="G153" s="368"/>
      <c r="H153" s="368"/>
      <c r="I153" s="368"/>
      <c r="J153" s="368"/>
      <c r="K153" s="368"/>
      <c r="L153" s="368"/>
      <c r="M153" s="368"/>
      <c r="N153" s="371"/>
    </row>
    <row r="154" spans="1:14" ht="14.25" hidden="1" customHeight="1" x14ac:dyDescent="0.35">
      <c r="A154" s="364"/>
      <c r="B154" s="367"/>
      <c r="C154" s="368"/>
      <c r="D154" s="368"/>
      <c r="E154" s="368"/>
      <c r="F154" s="368"/>
      <c r="G154" s="368"/>
      <c r="H154" s="368"/>
      <c r="I154" s="368"/>
      <c r="J154" s="368"/>
      <c r="K154" s="368"/>
      <c r="L154" s="368"/>
      <c r="M154" s="368"/>
      <c r="N154" s="371"/>
    </row>
    <row r="155" spans="1:14" ht="14.25" hidden="1" customHeight="1" x14ac:dyDescent="0.35">
      <c r="A155" s="364"/>
      <c r="B155" s="367"/>
      <c r="C155" s="368"/>
      <c r="D155" s="368"/>
      <c r="E155" s="368"/>
      <c r="F155" s="368"/>
      <c r="G155" s="368"/>
      <c r="H155" s="368"/>
      <c r="I155" s="368"/>
      <c r="J155" s="368"/>
      <c r="K155" s="368"/>
      <c r="L155" s="368"/>
      <c r="M155" s="368"/>
      <c r="N155" s="371"/>
    </row>
    <row r="156" spans="1:14" ht="14.25" hidden="1" customHeight="1" x14ac:dyDescent="0.35">
      <c r="A156" s="364"/>
      <c r="B156" s="367"/>
      <c r="C156" s="368"/>
      <c r="D156" s="368"/>
      <c r="E156" s="368"/>
      <c r="F156" s="368"/>
      <c r="G156" s="368"/>
      <c r="H156" s="368"/>
      <c r="I156" s="368"/>
      <c r="J156" s="368"/>
      <c r="K156" s="368"/>
      <c r="L156" s="368"/>
      <c r="M156" s="368"/>
      <c r="N156" s="371"/>
    </row>
    <row r="157" spans="1:14" ht="14.25" hidden="1" customHeight="1" x14ac:dyDescent="0.35">
      <c r="A157" s="364"/>
      <c r="B157" s="367"/>
      <c r="C157" s="368"/>
      <c r="D157" s="368"/>
      <c r="E157" s="368"/>
      <c r="F157" s="368"/>
      <c r="G157" s="368"/>
      <c r="H157" s="368"/>
      <c r="I157" s="368"/>
      <c r="J157" s="368"/>
      <c r="K157" s="368"/>
      <c r="L157" s="368"/>
      <c r="M157" s="368"/>
      <c r="N157" s="371"/>
    </row>
    <row r="158" spans="1:14" ht="14.25" hidden="1" customHeight="1" x14ac:dyDescent="0.35">
      <c r="A158" s="364"/>
      <c r="B158" s="367"/>
      <c r="C158" s="368"/>
      <c r="D158" s="368"/>
      <c r="E158" s="368"/>
      <c r="F158" s="368"/>
      <c r="G158" s="368"/>
      <c r="H158" s="368"/>
      <c r="I158" s="368"/>
      <c r="J158" s="368"/>
      <c r="K158" s="368"/>
      <c r="L158" s="368"/>
      <c r="M158" s="368"/>
      <c r="N158" s="371"/>
    </row>
    <row r="159" spans="1:14" ht="14.25" hidden="1" customHeight="1" x14ac:dyDescent="0.35">
      <c r="A159" s="364"/>
      <c r="B159" s="367"/>
      <c r="C159" s="368"/>
      <c r="D159" s="368"/>
      <c r="E159" s="368"/>
      <c r="F159" s="368"/>
      <c r="G159" s="368"/>
      <c r="H159" s="368"/>
      <c r="I159" s="368"/>
      <c r="J159" s="368"/>
      <c r="K159" s="368"/>
      <c r="L159" s="368"/>
      <c r="M159" s="368"/>
      <c r="N159" s="371"/>
    </row>
    <row r="160" spans="1:14" ht="14.25" hidden="1" customHeight="1" x14ac:dyDescent="0.35">
      <c r="A160" s="364"/>
      <c r="B160" s="367"/>
      <c r="C160" s="368"/>
      <c r="D160" s="368"/>
      <c r="E160" s="368"/>
      <c r="F160" s="368"/>
      <c r="G160" s="368"/>
      <c r="H160" s="368"/>
      <c r="I160" s="368"/>
      <c r="J160" s="368"/>
      <c r="K160" s="368"/>
      <c r="L160" s="368"/>
      <c r="M160" s="368"/>
      <c r="N160" s="371"/>
    </row>
    <row r="161" spans="1:14" ht="14.25" hidden="1" customHeight="1" x14ac:dyDescent="0.35">
      <c r="A161" s="364"/>
      <c r="B161" s="367"/>
      <c r="C161" s="368"/>
      <c r="D161" s="368"/>
      <c r="E161" s="368"/>
      <c r="F161" s="368"/>
      <c r="G161" s="368"/>
      <c r="H161" s="368"/>
      <c r="I161" s="368"/>
      <c r="J161" s="368"/>
      <c r="K161" s="368"/>
      <c r="L161" s="368"/>
      <c r="M161" s="368"/>
      <c r="N161" s="371"/>
    </row>
    <row r="162" spans="1:14" ht="14.25" hidden="1" customHeight="1" x14ac:dyDescent="0.35">
      <c r="A162" s="364"/>
      <c r="B162" s="367"/>
      <c r="C162" s="368"/>
      <c r="D162" s="368"/>
      <c r="E162" s="368"/>
      <c r="F162" s="368"/>
      <c r="G162" s="368"/>
      <c r="H162" s="368"/>
      <c r="I162" s="368"/>
      <c r="J162" s="368"/>
      <c r="K162" s="368"/>
      <c r="L162" s="368"/>
      <c r="M162" s="368"/>
      <c r="N162" s="371"/>
    </row>
    <row r="163" spans="1:14" ht="14.25" hidden="1" customHeight="1" x14ac:dyDescent="0.35">
      <c r="A163" s="364"/>
      <c r="B163" s="367"/>
      <c r="C163" s="368"/>
      <c r="D163" s="368"/>
      <c r="E163" s="368"/>
      <c r="F163" s="368"/>
      <c r="G163" s="368"/>
      <c r="H163" s="368"/>
      <c r="I163" s="368"/>
      <c r="J163" s="368"/>
      <c r="K163" s="368"/>
      <c r="L163" s="368"/>
      <c r="M163" s="368"/>
      <c r="N163" s="371"/>
    </row>
    <row r="164" spans="1:14" ht="14.4" customHeight="1" x14ac:dyDescent="0.35">
      <c r="A164" s="364"/>
      <c r="B164" s="367"/>
      <c r="C164" s="368"/>
      <c r="D164" s="368"/>
      <c r="E164" s="368"/>
      <c r="F164" s="368"/>
      <c r="G164" s="368"/>
      <c r="H164" s="368"/>
      <c r="I164" s="368"/>
      <c r="J164" s="368"/>
      <c r="K164" s="368"/>
      <c r="L164" s="368"/>
      <c r="M164" s="368"/>
      <c r="N164" s="371"/>
    </row>
    <row r="165" spans="1:14" ht="15" customHeight="1" thickBot="1" x14ac:dyDescent="0.4">
      <c r="A165" s="364"/>
      <c r="B165" s="369"/>
      <c r="C165" s="370"/>
      <c r="D165" s="370"/>
      <c r="E165" s="370"/>
      <c r="F165" s="370"/>
      <c r="G165" s="370"/>
      <c r="H165" s="370"/>
      <c r="I165" s="370"/>
      <c r="J165" s="370"/>
      <c r="K165" s="370"/>
      <c r="L165" s="370"/>
      <c r="M165" s="370"/>
      <c r="N165" s="371"/>
    </row>
    <row r="166" spans="1:14" x14ac:dyDescent="0.35">
      <c r="A166" s="364">
        <v>8</v>
      </c>
      <c r="B166" s="413" t="s">
        <v>416</v>
      </c>
      <c r="C166" s="414"/>
      <c r="D166" s="414"/>
      <c r="E166" s="414"/>
      <c r="F166" s="414"/>
      <c r="G166" s="414"/>
      <c r="H166" s="414"/>
      <c r="I166" s="414"/>
      <c r="J166" s="414"/>
      <c r="K166" s="414"/>
      <c r="L166" s="414"/>
      <c r="M166" s="415"/>
      <c r="N166" s="371" t="str">
        <f>VLOOKUP(A166,'LISTA DE OFERENTES'!$A$4:$B$34,2,FALSE)</f>
        <v>CONSORCIO CONSTRU-PARQUES UU</v>
      </c>
    </row>
    <row r="167" spans="1:14" x14ac:dyDescent="0.35">
      <c r="A167" s="364"/>
      <c r="B167" s="416"/>
      <c r="C167" s="417"/>
      <c r="D167" s="417"/>
      <c r="E167" s="417"/>
      <c r="F167" s="417"/>
      <c r="G167" s="417"/>
      <c r="H167" s="417"/>
      <c r="I167" s="417"/>
      <c r="J167" s="417"/>
      <c r="K167" s="417"/>
      <c r="L167" s="417"/>
      <c r="M167" s="418"/>
      <c r="N167" s="371"/>
    </row>
    <row r="168" spans="1:14" x14ac:dyDescent="0.35">
      <c r="A168" s="364"/>
      <c r="B168" s="416"/>
      <c r="C168" s="417"/>
      <c r="D168" s="417"/>
      <c r="E168" s="417"/>
      <c r="F168" s="417"/>
      <c r="G168" s="417"/>
      <c r="H168" s="417"/>
      <c r="I168" s="417"/>
      <c r="J168" s="417"/>
      <c r="K168" s="417"/>
      <c r="L168" s="417"/>
      <c r="M168" s="418"/>
      <c r="N168" s="371"/>
    </row>
    <row r="169" spans="1:14" x14ac:dyDescent="0.35">
      <c r="A169" s="364"/>
      <c r="B169" s="416"/>
      <c r="C169" s="417"/>
      <c r="D169" s="417"/>
      <c r="E169" s="417"/>
      <c r="F169" s="417"/>
      <c r="G169" s="417"/>
      <c r="H169" s="417"/>
      <c r="I169" s="417"/>
      <c r="J169" s="417"/>
      <c r="K169" s="417"/>
      <c r="L169" s="417"/>
      <c r="M169" s="418"/>
      <c r="N169" s="371"/>
    </row>
    <row r="170" spans="1:14" x14ac:dyDescent="0.35">
      <c r="A170" s="364"/>
      <c r="B170" s="416"/>
      <c r="C170" s="417"/>
      <c r="D170" s="417"/>
      <c r="E170" s="417"/>
      <c r="F170" s="417"/>
      <c r="G170" s="417"/>
      <c r="H170" s="417"/>
      <c r="I170" s="417"/>
      <c r="J170" s="417"/>
      <c r="K170" s="417"/>
      <c r="L170" s="417"/>
      <c r="M170" s="418"/>
      <c r="N170" s="371"/>
    </row>
    <row r="171" spans="1:14" x14ac:dyDescent="0.35">
      <c r="A171" s="364"/>
      <c r="B171" s="416"/>
      <c r="C171" s="417"/>
      <c r="D171" s="417"/>
      <c r="E171" s="417"/>
      <c r="F171" s="417"/>
      <c r="G171" s="417"/>
      <c r="H171" s="417"/>
      <c r="I171" s="417"/>
      <c r="J171" s="417"/>
      <c r="K171" s="417"/>
      <c r="L171" s="417"/>
      <c r="M171" s="418"/>
      <c r="N171" s="371"/>
    </row>
    <row r="172" spans="1:14" x14ac:dyDescent="0.35">
      <c r="A172" s="364"/>
      <c r="B172" s="416"/>
      <c r="C172" s="417"/>
      <c r="D172" s="417"/>
      <c r="E172" s="417"/>
      <c r="F172" s="417"/>
      <c r="G172" s="417"/>
      <c r="H172" s="417"/>
      <c r="I172" s="417"/>
      <c r="J172" s="417"/>
      <c r="K172" s="417"/>
      <c r="L172" s="417"/>
      <c r="M172" s="418"/>
      <c r="N172" s="371"/>
    </row>
    <row r="173" spans="1:14" x14ac:dyDescent="0.35">
      <c r="A173" s="364"/>
      <c r="B173" s="416"/>
      <c r="C173" s="417"/>
      <c r="D173" s="417"/>
      <c r="E173" s="417"/>
      <c r="F173" s="417"/>
      <c r="G173" s="417"/>
      <c r="H173" s="417"/>
      <c r="I173" s="417"/>
      <c r="J173" s="417"/>
      <c r="K173" s="417"/>
      <c r="L173" s="417"/>
      <c r="M173" s="418"/>
      <c r="N173" s="371"/>
    </row>
    <row r="174" spans="1:14" ht="1.5" customHeight="1" x14ac:dyDescent="0.35">
      <c r="A174" s="364"/>
      <c r="B174" s="416"/>
      <c r="C174" s="417"/>
      <c r="D174" s="417"/>
      <c r="E174" s="417"/>
      <c r="F174" s="417"/>
      <c r="G174" s="417"/>
      <c r="H174" s="417"/>
      <c r="I174" s="417"/>
      <c r="J174" s="417"/>
      <c r="K174" s="417"/>
      <c r="L174" s="417"/>
      <c r="M174" s="418"/>
      <c r="N174" s="371"/>
    </row>
    <row r="175" spans="1:14" hidden="1" x14ac:dyDescent="0.35">
      <c r="A175" s="364"/>
      <c r="B175" s="416"/>
      <c r="C175" s="417"/>
      <c r="D175" s="417"/>
      <c r="E175" s="417"/>
      <c r="F175" s="417"/>
      <c r="G175" s="417"/>
      <c r="H175" s="417"/>
      <c r="I175" s="417"/>
      <c r="J175" s="417"/>
      <c r="K175" s="417"/>
      <c r="L175" s="417"/>
      <c r="M175" s="418"/>
      <c r="N175" s="371"/>
    </row>
    <row r="176" spans="1:14" hidden="1" x14ac:dyDescent="0.35">
      <c r="A176" s="364"/>
      <c r="B176" s="416"/>
      <c r="C176" s="417"/>
      <c r="D176" s="417"/>
      <c r="E176" s="417"/>
      <c r="F176" s="417"/>
      <c r="G176" s="417"/>
      <c r="H176" s="417"/>
      <c r="I176" s="417"/>
      <c r="J176" s="417"/>
      <c r="K176" s="417"/>
      <c r="L176" s="417"/>
      <c r="M176" s="418"/>
      <c r="N176" s="371"/>
    </row>
    <row r="177" spans="1:14" hidden="1" x14ac:dyDescent="0.35">
      <c r="A177" s="364"/>
      <c r="B177" s="416"/>
      <c r="C177" s="417"/>
      <c r="D177" s="417"/>
      <c r="E177" s="417"/>
      <c r="F177" s="417"/>
      <c r="G177" s="417"/>
      <c r="H177" s="417"/>
      <c r="I177" s="417"/>
      <c r="J177" s="417"/>
      <c r="K177" s="417"/>
      <c r="L177" s="417"/>
      <c r="M177" s="418"/>
      <c r="N177" s="371"/>
    </row>
    <row r="178" spans="1:14" hidden="1" x14ac:dyDescent="0.35">
      <c r="A178" s="364"/>
      <c r="B178" s="416"/>
      <c r="C178" s="417"/>
      <c r="D178" s="417"/>
      <c r="E178" s="417"/>
      <c r="F178" s="417"/>
      <c r="G178" s="417"/>
      <c r="H178" s="417"/>
      <c r="I178" s="417"/>
      <c r="J178" s="417"/>
      <c r="K178" s="417"/>
      <c r="L178" s="417"/>
      <c r="M178" s="418"/>
      <c r="N178" s="371"/>
    </row>
    <row r="179" spans="1:14" hidden="1" x14ac:dyDescent="0.35">
      <c r="A179" s="364"/>
      <c r="B179" s="416"/>
      <c r="C179" s="417"/>
      <c r="D179" s="417"/>
      <c r="E179" s="417"/>
      <c r="F179" s="417"/>
      <c r="G179" s="417"/>
      <c r="H179" s="417"/>
      <c r="I179" s="417"/>
      <c r="J179" s="417"/>
      <c r="K179" s="417"/>
      <c r="L179" s="417"/>
      <c r="M179" s="418"/>
      <c r="N179" s="371"/>
    </row>
    <row r="180" spans="1:14" hidden="1" x14ac:dyDescent="0.35">
      <c r="A180" s="364"/>
      <c r="B180" s="416"/>
      <c r="C180" s="417"/>
      <c r="D180" s="417"/>
      <c r="E180" s="417"/>
      <c r="F180" s="417"/>
      <c r="G180" s="417"/>
      <c r="H180" s="417"/>
      <c r="I180" s="417"/>
      <c r="J180" s="417"/>
      <c r="K180" s="417"/>
      <c r="L180" s="417"/>
      <c r="M180" s="418"/>
      <c r="N180" s="371"/>
    </row>
    <row r="181" spans="1:14" hidden="1" x14ac:dyDescent="0.35">
      <c r="A181" s="364"/>
      <c r="B181" s="416"/>
      <c r="C181" s="417"/>
      <c r="D181" s="417"/>
      <c r="E181" s="417"/>
      <c r="F181" s="417"/>
      <c r="G181" s="417"/>
      <c r="H181" s="417"/>
      <c r="I181" s="417"/>
      <c r="J181" s="417"/>
      <c r="K181" s="417"/>
      <c r="L181" s="417"/>
      <c r="M181" s="418"/>
      <c r="N181" s="371"/>
    </row>
    <row r="182" spans="1:14" hidden="1" x14ac:dyDescent="0.35">
      <c r="A182" s="364"/>
      <c r="B182" s="416"/>
      <c r="C182" s="417"/>
      <c r="D182" s="417"/>
      <c r="E182" s="417"/>
      <c r="F182" s="417"/>
      <c r="G182" s="417"/>
      <c r="H182" s="417"/>
      <c r="I182" s="417"/>
      <c r="J182" s="417"/>
      <c r="K182" s="417"/>
      <c r="L182" s="417"/>
      <c r="M182" s="418"/>
      <c r="N182" s="371"/>
    </row>
    <row r="183" spans="1:14" hidden="1" x14ac:dyDescent="0.35">
      <c r="A183" s="364"/>
      <c r="B183" s="416"/>
      <c r="C183" s="417"/>
      <c r="D183" s="417"/>
      <c r="E183" s="417"/>
      <c r="F183" s="417"/>
      <c r="G183" s="417"/>
      <c r="H183" s="417"/>
      <c r="I183" s="417"/>
      <c r="J183" s="417"/>
      <c r="K183" s="417"/>
      <c r="L183" s="417"/>
      <c r="M183" s="418"/>
      <c r="N183" s="371"/>
    </row>
    <row r="184" spans="1:14" hidden="1" x14ac:dyDescent="0.35">
      <c r="A184" s="364"/>
      <c r="B184" s="416"/>
      <c r="C184" s="417"/>
      <c r="D184" s="417"/>
      <c r="E184" s="417"/>
      <c r="F184" s="417"/>
      <c r="G184" s="417"/>
      <c r="H184" s="417"/>
      <c r="I184" s="417"/>
      <c r="J184" s="417"/>
      <c r="K184" s="417"/>
      <c r="L184" s="417"/>
      <c r="M184" s="418"/>
      <c r="N184" s="371"/>
    </row>
    <row r="185" spans="1:14" hidden="1" x14ac:dyDescent="0.35">
      <c r="A185" s="364"/>
      <c r="B185" s="416"/>
      <c r="C185" s="417"/>
      <c r="D185" s="417"/>
      <c r="E185" s="417"/>
      <c r="F185" s="417"/>
      <c r="G185" s="417"/>
      <c r="H185" s="417"/>
      <c r="I185" s="417"/>
      <c r="J185" s="417"/>
      <c r="K185" s="417"/>
      <c r="L185" s="417"/>
      <c r="M185" s="418"/>
      <c r="N185" s="371"/>
    </row>
    <row r="186" spans="1:14" hidden="1" x14ac:dyDescent="0.35">
      <c r="A186" s="364"/>
      <c r="B186" s="416"/>
      <c r="C186" s="417"/>
      <c r="D186" s="417"/>
      <c r="E186" s="417"/>
      <c r="F186" s="417"/>
      <c r="G186" s="417"/>
      <c r="H186" s="417"/>
      <c r="I186" s="417"/>
      <c r="J186" s="417"/>
      <c r="K186" s="417"/>
      <c r="L186" s="417"/>
      <c r="M186" s="418"/>
      <c r="N186" s="371"/>
    </row>
    <row r="187" spans="1:14" hidden="1" x14ac:dyDescent="0.35">
      <c r="A187" s="364"/>
      <c r="B187" s="416"/>
      <c r="C187" s="417"/>
      <c r="D187" s="417"/>
      <c r="E187" s="417"/>
      <c r="F187" s="417"/>
      <c r="G187" s="417"/>
      <c r="H187" s="417"/>
      <c r="I187" s="417"/>
      <c r="J187" s="417"/>
      <c r="K187" s="417"/>
      <c r="L187" s="417"/>
      <c r="M187" s="418"/>
      <c r="N187" s="371"/>
    </row>
    <row r="188" spans="1:14" ht="15" thickBot="1" x14ac:dyDescent="0.4">
      <c r="A188" s="364"/>
      <c r="B188" s="419"/>
      <c r="C188" s="420"/>
      <c r="D188" s="420"/>
      <c r="E188" s="420"/>
      <c r="F188" s="420"/>
      <c r="G188" s="420"/>
      <c r="H188" s="420"/>
      <c r="I188" s="420"/>
      <c r="J188" s="420"/>
      <c r="K188" s="420"/>
      <c r="L188" s="420"/>
      <c r="M188" s="421"/>
      <c r="N188" s="371"/>
    </row>
    <row r="189" spans="1:14" x14ac:dyDescent="0.35">
      <c r="A189" s="364">
        <v>9</v>
      </c>
      <c r="B189" s="422"/>
      <c r="C189" s="423"/>
      <c r="D189" s="423"/>
      <c r="E189" s="423"/>
      <c r="F189" s="423"/>
      <c r="G189" s="423"/>
      <c r="H189" s="423"/>
      <c r="I189" s="423"/>
      <c r="J189" s="423"/>
      <c r="K189" s="423"/>
      <c r="L189" s="423"/>
      <c r="M189" s="424"/>
      <c r="N189" s="371" t="str">
        <f>VLOOKUP(A189,'LISTA DE OFERENTES'!$A$4:$B$34,2,FALSE)</f>
        <v>CONSORCIO PARQUES UNIDOS 2024</v>
      </c>
    </row>
    <row r="190" spans="1:14" x14ac:dyDescent="0.35">
      <c r="A190" s="364"/>
      <c r="B190" s="425"/>
      <c r="C190" s="426"/>
      <c r="D190" s="426"/>
      <c r="E190" s="426"/>
      <c r="F190" s="426"/>
      <c r="G190" s="426"/>
      <c r="H190" s="426"/>
      <c r="I190" s="426"/>
      <c r="J190" s="426"/>
      <c r="K190" s="426"/>
      <c r="L190" s="426"/>
      <c r="M190" s="427"/>
      <c r="N190" s="371"/>
    </row>
    <row r="191" spans="1:14" x14ac:dyDescent="0.35">
      <c r="A191" s="364"/>
      <c r="B191" s="425"/>
      <c r="C191" s="426"/>
      <c r="D191" s="426"/>
      <c r="E191" s="426"/>
      <c r="F191" s="426"/>
      <c r="G191" s="426"/>
      <c r="H191" s="426"/>
      <c r="I191" s="426"/>
      <c r="J191" s="426"/>
      <c r="K191" s="426"/>
      <c r="L191" s="426"/>
      <c r="M191" s="427"/>
      <c r="N191" s="371"/>
    </row>
    <row r="192" spans="1:14" x14ac:dyDescent="0.35">
      <c r="A192" s="364"/>
      <c r="B192" s="425"/>
      <c r="C192" s="426"/>
      <c r="D192" s="426"/>
      <c r="E192" s="426"/>
      <c r="F192" s="426"/>
      <c r="G192" s="426"/>
      <c r="H192" s="426"/>
      <c r="I192" s="426"/>
      <c r="J192" s="426"/>
      <c r="K192" s="426"/>
      <c r="L192" s="426"/>
      <c r="M192" s="427"/>
      <c r="N192" s="371"/>
    </row>
    <row r="193" spans="1:14" x14ac:dyDescent="0.35">
      <c r="A193" s="364"/>
      <c r="B193" s="425"/>
      <c r="C193" s="426"/>
      <c r="D193" s="426"/>
      <c r="E193" s="426"/>
      <c r="F193" s="426"/>
      <c r="G193" s="426"/>
      <c r="H193" s="426"/>
      <c r="I193" s="426"/>
      <c r="J193" s="426"/>
      <c r="K193" s="426"/>
      <c r="L193" s="426"/>
      <c r="M193" s="427"/>
      <c r="N193" s="371"/>
    </row>
    <row r="194" spans="1:14" x14ac:dyDescent="0.35">
      <c r="A194" s="364"/>
      <c r="B194" s="425"/>
      <c r="C194" s="426"/>
      <c r="D194" s="426"/>
      <c r="E194" s="426"/>
      <c r="F194" s="426"/>
      <c r="G194" s="426"/>
      <c r="H194" s="426"/>
      <c r="I194" s="426"/>
      <c r="J194" s="426"/>
      <c r="K194" s="426"/>
      <c r="L194" s="426"/>
      <c r="M194" s="427"/>
      <c r="N194" s="371"/>
    </row>
    <row r="195" spans="1:14" x14ac:dyDescent="0.35">
      <c r="A195" s="364"/>
      <c r="B195" s="425"/>
      <c r="C195" s="426"/>
      <c r="D195" s="426"/>
      <c r="E195" s="426"/>
      <c r="F195" s="426"/>
      <c r="G195" s="426"/>
      <c r="H195" s="426"/>
      <c r="I195" s="426"/>
      <c r="J195" s="426"/>
      <c r="K195" s="426"/>
      <c r="L195" s="426"/>
      <c r="M195" s="427"/>
      <c r="N195" s="371"/>
    </row>
    <row r="196" spans="1:14" x14ac:dyDescent="0.35">
      <c r="A196" s="364"/>
      <c r="B196" s="425"/>
      <c r="C196" s="426"/>
      <c r="D196" s="426"/>
      <c r="E196" s="426"/>
      <c r="F196" s="426"/>
      <c r="G196" s="426"/>
      <c r="H196" s="426"/>
      <c r="I196" s="426"/>
      <c r="J196" s="426"/>
      <c r="K196" s="426"/>
      <c r="L196" s="426"/>
      <c r="M196" s="427"/>
      <c r="N196" s="371"/>
    </row>
    <row r="197" spans="1:14" x14ac:dyDescent="0.35">
      <c r="A197" s="364"/>
      <c r="B197" s="425"/>
      <c r="C197" s="426"/>
      <c r="D197" s="426"/>
      <c r="E197" s="426"/>
      <c r="F197" s="426"/>
      <c r="G197" s="426"/>
      <c r="H197" s="426"/>
      <c r="I197" s="426"/>
      <c r="J197" s="426"/>
      <c r="K197" s="426"/>
      <c r="L197" s="426"/>
      <c r="M197" s="427"/>
      <c r="N197" s="371"/>
    </row>
    <row r="198" spans="1:14" x14ac:dyDescent="0.35">
      <c r="A198" s="364"/>
      <c r="B198" s="425"/>
      <c r="C198" s="426"/>
      <c r="D198" s="426"/>
      <c r="E198" s="426"/>
      <c r="F198" s="426"/>
      <c r="G198" s="426"/>
      <c r="H198" s="426"/>
      <c r="I198" s="426"/>
      <c r="J198" s="426"/>
      <c r="K198" s="426"/>
      <c r="L198" s="426"/>
      <c r="M198" s="427"/>
      <c r="N198" s="371"/>
    </row>
    <row r="199" spans="1:14" x14ac:dyDescent="0.35">
      <c r="A199" s="364"/>
      <c r="B199" s="425"/>
      <c r="C199" s="426"/>
      <c r="D199" s="426"/>
      <c r="E199" s="426"/>
      <c r="F199" s="426"/>
      <c r="G199" s="426"/>
      <c r="H199" s="426"/>
      <c r="I199" s="426"/>
      <c r="J199" s="426"/>
      <c r="K199" s="426"/>
      <c r="L199" s="426"/>
      <c r="M199" s="427"/>
      <c r="N199" s="371"/>
    </row>
    <row r="200" spans="1:14" x14ac:dyDescent="0.35">
      <c r="A200" s="364"/>
      <c r="B200" s="425"/>
      <c r="C200" s="426"/>
      <c r="D200" s="426"/>
      <c r="E200" s="426"/>
      <c r="F200" s="426"/>
      <c r="G200" s="426"/>
      <c r="H200" s="426"/>
      <c r="I200" s="426"/>
      <c r="J200" s="426"/>
      <c r="K200" s="426"/>
      <c r="L200" s="426"/>
      <c r="M200" s="427"/>
      <c r="N200" s="371"/>
    </row>
    <row r="201" spans="1:14" x14ac:dyDescent="0.35">
      <c r="A201" s="364"/>
      <c r="B201" s="425"/>
      <c r="C201" s="426"/>
      <c r="D201" s="426"/>
      <c r="E201" s="426"/>
      <c r="F201" s="426"/>
      <c r="G201" s="426"/>
      <c r="H201" s="426"/>
      <c r="I201" s="426"/>
      <c r="J201" s="426"/>
      <c r="K201" s="426"/>
      <c r="L201" s="426"/>
      <c r="M201" s="427"/>
      <c r="N201" s="371"/>
    </row>
    <row r="202" spans="1:14" x14ac:dyDescent="0.35">
      <c r="A202" s="364"/>
      <c r="B202" s="425"/>
      <c r="C202" s="426"/>
      <c r="D202" s="426"/>
      <c r="E202" s="426"/>
      <c r="F202" s="426"/>
      <c r="G202" s="426"/>
      <c r="H202" s="426"/>
      <c r="I202" s="426"/>
      <c r="J202" s="426"/>
      <c r="K202" s="426"/>
      <c r="L202" s="426"/>
      <c r="M202" s="427"/>
      <c r="N202" s="371"/>
    </row>
    <row r="203" spans="1:14" x14ac:dyDescent="0.35">
      <c r="A203" s="364"/>
      <c r="B203" s="425"/>
      <c r="C203" s="426"/>
      <c r="D203" s="426"/>
      <c r="E203" s="426"/>
      <c r="F203" s="426"/>
      <c r="G203" s="426"/>
      <c r="H203" s="426"/>
      <c r="I203" s="426"/>
      <c r="J203" s="426"/>
      <c r="K203" s="426"/>
      <c r="L203" s="426"/>
      <c r="M203" s="427"/>
      <c r="N203" s="371"/>
    </row>
    <row r="204" spans="1:14" x14ac:dyDescent="0.35">
      <c r="A204" s="364"/>
      <c r="B204" s="425"/>
      <c r="C204" s="426"/>
      <c r="D204" s="426"/>
      <c r="E204" s="426"/>
      <c r="F204" s="426"/>
      <c r="G204" s="426"/>
      <c r="H204" s="426"/>
      <c r="I204" s="426"/>
      <c r="J204" s="426"/>
      <c r="K204" s="426"/>
      <c r="L204" s="426"/>
      <c r="M204" s="427"/>
      <c r="N204" s="371"/>
    </row>
    <row r="205" spans="1:14" x14ac:dyDescent="0.35">
      <c r="A205" s="364"/>
      <c r="B205" s="425"/>
      <c r="C205" s="426"/>
      <c r="D205" s="426"/>
      <c r="E205" s="426"/>
      <c r="F205" s="426"/>
      <c r="G205" s="426"/>
      <c r="H205" s="426"/>
      <c r="I205" s="426"/>
      <c r="J205" s="426"/>
      <c r="K205" s="426"/>
      <c r="L205" s="426"/>
      <c r="M205" s="427"/>
      <c r="N205" s="371"/>
    </row>
    <row r="206" spans="1:14" x14ac:dyDescent="0.35">
      <c r="A206" s="364"/>
      <c r="B206" s="425"/>
      <c r="C206" s="426"/>
      <c r="D206" s="426"/>
      <c r="E206" s="426"/>
      <c r="F206" s="426"/>
      <c r="G206" s="426"/>
      <c r="H206" s="426"/>
      <c r="I206" s="426"/>
      <c r="J206" s="426"/>
      <c r="K206" s="426"/>
      <c r="L206" s="426"/>
      <c r="M206" s="427"/>
      <c r="N206" s="371"/>
    </row>
    <row r="207" spans="1:14" x14ac:dyDescent="0.35">
      <c r="A207" s="364"/>
      <c r="B207" s="425"/>
      <c r="C207" s="426"/>
      <c r="D207" s="426"/>
      <c r="E207" s="426"/>
      <c r="F207" s="426"/>
      <c r="G207" s="426"/>
      <c r="H207" s="426"/>
      <c r="I207" s="426"/>
      <c r="J207" s="426"/>
      <c r="K207" s="426"/>
      <c r="L207" s="426"/>
      <c r="M207" s="427"/>
      <c r="N207" s="371"/>
    </row>
    <row r="208" spans="1:14" x14ac:dyDescent="0.35">
      <c r="A208" s="364"/>
      <c r="B208" s="425"/>
      <c r="C208" s="426"/>
      <c r="D208" s="426"/>
      <c r="E208" s="426"/>
      <c r="F208" s="426"/>
      <c r="G208" s="426"/>
      <c r="H208" s="426"/>
      <c r="I208" s="426"/>
      <c r="J208" s="426"/>
      <c r="K208" s="426"/>
      <c r="L208" s="426"/>
      <c r="M208" s="427"/>
      <c r="N208" s="371"/>
    </row>
    <row r="209" spans="1:14" x14ac:dyDescent="0.35">
      <c r="A209" s="364"/>
      <c r="B209" s="425"/>
      <c r="C209" s="426"/>
      <c r="D209" s="426"/>
      <c r="E209" s="426"/>
      <c r="F209" s="426"/>
      <c r="G209" s="426"/>
      <c r="H209" s="426"/>
      <c r="I209" s="426"/>
      <c r="J209" s="426"/>
      <c r="K209" s="426"/>
      <c r="L209" s="426"/>
      <c r="M209" s="427"/>
      <c r="N209" s="371"/>
    </row>
    <row r="210" spans="1:14" x14ac:dyDescent="0.35">
      <c r="A210" s="364"/>
      <c r="B210" s="425"/>
      <c r="C210" s="426"/>
      <c r="D210" s="426"/>
      <c r="E210" s="426"/>
      <c r="F210" s="426"/>
      <c r="G210" s="426"/>
      <c r="H210" s="426"/>
      <c r="I210" s="426"/>
      <c r="J210" s="426"/>
      <c r="K210" s="426"/>
      <c r="L210" s="426"/>
      <c r="M210" s="427"/>
      <c r="N210" s="371"/>
    </row>
    <row r="211" spans="1:14" ht="15" thickBot="1" x14ac:dyDescent="0.4">
      <c r="A211" s="364"/>
      <c r="B211" s="428"/>
      <c r="C211" s="429"/>
      <c r="D211" s="429"/>
      <c r="E211" s="429"/>
      <c r="F211" s="429"/>
      <c r="G211" s="429"/>
      <c r="H211" s="429"/>
      <c r="I211" s="429"/>
      <c r="J211" s="429"/>
      <c r="K211" s="429"/>
      <c r="L211" s="429"/>
      <c r="M211" s="430"/>
      <c r="N211" s="371"/>
    </row>
    <row r="212" spans="1:14" x14ac:dyDescent="0.35">
      <c r="A212" s="364">
        <v>10</v>
      </c>
      <c r="B212" s="365" t="s">
        <v>416</v>
      </c>
      <c r="C212" s="366"/>
      <c r="D212" s="366"/>
      <c r="E212" s="366"/>
      <c r="F212" s="366"/>
      <c r="G212" s="366"/>
      <c r="H212" s="366"/>
      <c r="I212" s="366"/>
      <c r="J212" s="366"/>
      <c r="K212" s="366"/>
      <c r="L212" s="366"/>
      <c r="M212" s="366"/>
      <c r="N212" s="371" t="str">
        <f>VLOOKUP(A212,'LISTA DE OFERENTES'!$A$4:$B$34,2,FALSE)</f>
        <v xml:space="preserve">CONSORCIO PARQUES C&amp;DIM 2025 </v>
      </c>
    </row>
    <row r="213" spans="1:14" x14ac:dyDescent="0.35">
      <c r="A213" s="364"/>
      <c r="B213" s="367"/>
      <c r="C213" s="368"/>
      <c r="D213" s="368"/>
      <c r="E213" s="368"/>
      <c r="F213" s="368"/>
      <c r="G213" s="368"/>
      <c r="H213" s="368"/>
      <c r="I213" s="368"/>
      <c r="J213" s="368"/>
      <c r="K213" s="368"/>
      <c r="L213" s="368"/>
      <c r="M213" s="368"/>
      <c r="N213" s="371"/>
    </row>
    <row r="214" spans="1:14" x14ac:dyDescent="0.35">
      <c r="A214" s="364"/>
      <c r="B214" s="367"/>
      <c r="C214" s="368"/>
      <c r="D214" s="368"/>
      <c r="E214" s="368"/>
      <c r="F214" s="368"/>
      <c r="G214" s="368"/>
      <c r="H214" s="368"/>
      <c r="I214" s="368"/>
      <c r="J214" s="368"/>
      <c r="K214" s="368"/>
      <c r="L214" s="368"/>
      <c r="M214" s="368"/>
      <c r="N214" s="371"/>
    </row>
    <row r="215" spans="1:14" x14ac:dyDescent="0.35">
      <c r="A215" s="364"/>
      <c r="B215" s="367"/>
      <c r="C215" s="368"/>
      <c r="D215" s="368"/>
      <c r="E215" s="368"/>
      <c r="F215" s="368"/>
      <c r="G215" s="368"/>
      <c r="H215" s="368"/>
      <c r="I215" s="368"/>
      <c r="J215" s="368"/>
      <c r="K215" s="368"/>
      <c r="L215" s="368"/>
      <c r="M215" s="368"/>
      <c r="N215" s="371"/>
    </row>
    <row r="216" spans="1:14" ht="13.5" customHeight="1" x14ac:dyDescent="0.35">
      <c r="A216" s="364"/>
      <c r="B216" s="367"/>
      <c r="C216" s="368"/>
      <c r="D216" s="368"/>
      <c r="E216" s="368"/>
      <c r="F216" s="368"/>
      <c r="G216" s="368"/>
      <c r="H216" s="368"/>
      <c r="I216" s="368"/>
      <c r="J216" s="368"/>
      <c r="K216" s="368"/>
      <c r="L216" s="368"/>
      <c r="M216" s="368"/>
      <c r="N216" s="371"/>
    </row>
    <row r="217" spans="1:14" hidden="1" x14ac:dyDescent="0.35">
      <c r="A217" s="364"/>
      <c r="B217" s="367"/>
      <c r="C217" s="368"/>
      <c r="D217" s="368"/>
      <c r="E217" s="368"/>
      <c r="F217" s="368"/>
      <c r="G217" s="368"/>
      <c r="H217" s="368"/>
      <c r="I217" s="368"/>
      <c r="J217" s="368"/>
      <c r="K217" s="368"/>
      <c r="L217" s="368"/>
      <c r="M217" s="368"/>
      <c r="N217" s="371"/>
    </row>
    <row r="218" spans="1:14" hidden="1" x14ac:dyDescent="0.35">
      <c r="A218" s="364"/>
      <c r="B218" s="367"/>
      <c r="C218" s="368"/>
      <c r="D218" s="368"/>
      <c r="E218" s="368"/>
      <c r="F218" s="368"/>
      <c r="G218" s="368"/>
      <c r="H218" s="368"/>
      <c r="I218" s="368"/>
      <c r="J218" s="368"/>
      <c r="K218" s="368"/>
      <c r="L218" s="368"/>
      <c r="M218" s="368"/>
      <c r="N218" s="371"/>
    </row>
    <row r="219" spans="1:14" hidden="1" x14ac:dyDescent="0.35">
      <c r="A219" s="364"/>
      <c r="B219" s="367"/>
      <c r="C219" s="368"/>
      <c r="D219" s="368"/>
      <c r="E219" s="368"/>
      <c r="F219" s="368"/>
      <c r="G219" s="368"/>
      <c r="H219" s="368"/>
      <c r="I219" s="368"/>
      <c r="J219" s="368"/>
      <c r="K219" s="368"/>
      <c r="L219" s="368"/>
      <c r="M219" s="368"/>
      <c r="N219" s="371"/>
    </row>
    <row r="220" spans="1:14" hidden="1" x14ac:dyDescent="0.35">
      <c r="A220" s="364"/>
      <c r="B220" s="367"/>
      <c r="C220" s="368"/>
      <c r="D220" s="368"/>
      <c r="E220" s="368"/>
      <c r="F220" s="368"/>
      <c r="G220" s="368"/>
      <c r="H220" s="368"/>
      <c r="I220" s="368"/>
      <c r="J220" s="368"/>
      <c r="K220" s="368"/>
      <c r="L220" s="368"/>
      <c r="M220" s="368"/>
      <c r="N220" s="371"/>
    </row>
    <row r="221" spans="1:14" hidden="1" x14ac:dyDescent="0.35">
      <c r="A221" s="364"/>
      <c r="B221" s="367"/>
      <c r="C221" s="368"/>
      <c r="D221" s="368"/>
      <c r="E221" s="368"/>
      <c r="F221" s="368"/>
      <c r="G221" s="368"/>
      <c r="H221" s="368"/>
      <c r="I221" s="368"/>
      <c r="J221" s="368"/>
      <c r="K221" s="368"/>
      <c r="L221" s="368"/>
      <c r="M221" s="368"/>
      <c r="N221" s="371"/>
    </row>
    <row r="222" spans="1:14" hidden="1" x14ac:dyDescent="0.35">
      <c r="A222" s="364"/>
      <c r="B222" s="367"/>
      <c r="C222" s="368"/>
      <c r="D222" s="368"/>
      <c r="E222" s="368"/>
      <c r="F222" s="368"/>
      <c r="G222" s="368"/>
      <c r="H222" s="368"/>
      <c r="I222" s="368"/>
      <c r="J222" s="368"/>
      <c r="K222" s="368"/>
      <c r="L222" s="368"/>
      <c r="M222" s="368"/>
      <c r="N222" s="371"/>
    </row>
    <row r="223" spans="1:14" hidden="1" x14ac:dyDescent="0.35">
      <c r="A223" s="364"/>
      <c r="B223" s="367"/>
      <c r="C223" s="368"/>
      <c r="D223" s="368"/>
      <c r="E223" s="368"/>
      <c r="F223" s="368"/>
      <c r="G223" s="368"/>
      <c r="H223" s="368"/>
      <c r="I223" s="368"/>
      <c r="J223" s="368"/>
      <c r="K223" s="368"/>
      <c r="L223" s="368"/>
      <c r="M223" s="368"/>
      <c r="N223" s="371"/>
    </row>
    <row r="224" spans="1:14" hidden="1" x14ac:dyDescent="0.35">
      <c r="A224" s="364"/>
      <c r="B224" s="367"/>
      <c r="C224" s="368"/>
      <c r="D224" s="368"/>
      <c r="E224" s="368"/>
      <c r="F224" s="368"/>
      <c r="G224" s="368"/>
      <c r="H224" s="368"/>
      <c r="I224" s="368"/>
      <c r="J224" s="368"/>
      <c r="K224" s="368"/>
      <c r="L224" s="368"/>
      <c r="M224" s="368"/>
      <c r="N224" s="371"/>
    </row>
    <row r="225" spans="1:14" hidden="1" x14ac:dyDescent="0.35">
      <c r="A225" s="364"/>
      <c r="B225" s="367"/>
      <c r="C225" s="368"/>
      <c r="D225" s="368"/>
      <c r="E225" s="368"/>
      <c r="F225" s="368"/>
      <c r="G225" s="368"/>
      <c r="H225" s="368"/>
      <c r="I225" s="368"/>
      <c r="J225" s="368"/>
      <c r="K225" s="368"/>
      <c r="L225" s="368"/>
      <c r="M225" s="368"/>
      <c r="N225" s="371"/>
    </row>
    <row r="226" spans="1:14" hidden="1" x14ac:dyDescent="0.35">
      <c r="A226" s="364"/>
      <c r="B226" s="367"/>
      <c r="C226" s="368"/>
      <c r="D226" s="368"/>
      <c r="E226" s="368"/>
      <c r="F226" s="368"/>
      <c r="G226" s="368"/>
      <c r="H226" s="368"/>
      <c r="I226" s="368"/>
      <c r="J226" s="368"/>
      <c r="K226" s="368"/>
      <c r="L226" s="368"/>
      <c r="M226" s="368"/>
      <c r="N226" s="371"/>
    </row>
    <row r="227" spans="1:14" hidden="1" x14ac:dyDescent="0.35">
      <c r="A227" s="364"/>
      <c r="B227" s="367"/>
      <c r="C227" s="368"/>
      <c r="D227" s="368"/>
      <c r="E227" s="368"/>
      <c r="F227" s="368"/>
      <c r="G227" s="368"/>
      <c r="H227" s="368"/>
      <c r="I227" s="368"/>
      <c r="J227" s="368"/>
      <c r="K227" s="368"/>
      <c r="L227" s="368"/>
      <c r="M227" s="368"/>
      <c r="N227" s="371"/>
    </row>
    <row r="228" spans="1:14" hidden="1" x14ac:dyDescent="0.35">
      <c r="A228" s="364"/>
      <c r="B228" s="367"/>
      <c r="C228" s="368"/>
      <c r="D228" s="368"/>
      <c r="E228" s="368"/>
      <c r="F228" s="368"/>
      <c r="G228" s="368"/>
      <c r="H228" s="368"/>
      <c r="I228" s="368"/>
      <c r="J228" s="368"/>
      <c r="K228" s="368"/>
      <c r="L228" s="368"/>
      <c r="M228" s="368"/>
      <c r="N228" s="371"/>
    </row>
    <row r="229" spans="1:14" hidden="1" x14ac:dyDescent="0.35">
      <c r="A229" s="364"/>
      <c r="B229" s="367"/>
      <c r="C229" s="368"/>
      <c r="D229" s="368"/>
      <c r="E229" s="368"/>
      <c r="F229" s="368"/>
      <c r="G229" s="368"/>
      <c r="H229" s="368"/>
      <c r="I229" s="368"/>
      <c r="J229" s="368"/>
      <c r="K229" s="368"/>
      <c r="L229" s="368"/>
      <c r="M229" s="368"/>
      <c r="N229" s="371"/>
    </row>
    <row r="230" spans="1:14" hidden="1" x14ac:dyDescent="0.35">
      <c r="A230" s="364"/>
      <c r="B230" s="367"/>
      <c r="C230" s="368"/>
      <c r="D230" s="368"/>
      <c r="E230" s="368"/>
      <c r="F230" s="368"/>
      <c r="G230" s="368"/>
      <c r="H230" s="368"/>
      <c r="I230" s="368"/>
      <c r="J230" s="368"/>
      <c r="K230" s="368"/>
      <c r="L230" s="368"/>
      <c r="M230" s="368"/>
      <c r="N230" s="371"/>
    </row>
    <row r="231" spans="1:14" hidden="1" x14ac:dyDescent="0.35">
      <c r="A231" s="364"/>
      <c r="B231" s="367"/>
      <c r="C231" s="368"/>
      <c r="D231" s="368"/>
      <c r="E231" s="368"/>
      <c r="F231" s="368"/>
      <c r="G231" s="368"/>
      <c r="H231" s="368"/>
      <c r="I231" s="368"/>
      <c r="J231" s="368"/>
      <c r="K231" s="368"/>
      <c r="L231" s="368"/>
      <c r="M231" s="368"/>
      <c r="N231" s="371"/>
    </row>
    <row r="232" spans="1:14" x14ac:dyDescent="0.35">
      <c r="A232" s="364"/>
      <c r="B232" s="367"/>
      <c r="C232" s="368"/>
      <c r="D232" s="368"/>
      <c r="E232" s="368"/>
      <c r="F232" s="368"/>
      <c r="G232" s="368"/>
      <c r="H232" s="368"/>
      <c r="I232" s="368"/>
      <c r="J232" s="368"/>
      <c r="K232" s="368"/>
      <c r="L232" s="368"/>
      <c r="M232" s="368"/>
      <c r="N232" s="371"/>
    </row>
    <row r="233" spans="1:14" x14ac:dyDescent="0.35">
      <c r="A233" s="364"/>
      <c r="B233" s="367"/>
      <c r="C233" s="368"/>
      <c r="D233" s="368"/>
      <c r="E233" s="368"/>
      <c r="F233" s="368"/>
      <c r="G233" s="368"/>
      <c r="H233" s="368"/>
      <c r="I233" s="368"/>
      <c r="J233" s="368"/>
      <c r="K233" s="368"/>
      <c r="L233" s="368"/>
      <c r="M233" s="368"/>
      <c r="N233" s="371"/>
    </row>
    <row r="234" spans="1:14" ht="15" thickBot="1" x14ac:dyDescent="0.4">
      <c r="A234" s="364"/>
      <c r="B234" s="369"/>
      <c r="C234" s="370"/>
      <c r="D234" s="370"/>
      <c r="E234" s="370"/>
      <c r="F234" s="370"/>
      <c r="G234" s="370"/>
      <c r="H234" s="370"/>
      <c r="I234" s="370"/>
      <c r="J234" s="370"/>
      <c r="K234" s="370"/>
      <c r="L234" s="370"/>
      <c r="M234" s="370"/>
      <c r="N234" s="371"/>
    </row>
    <row r="235" spans="1:14" ht="15" customHeight="1" x14ac:dyDescent="0.35">
      <c r="A235" s="364">
        <v>11</v>
      </c>
      <c r="B235" s="365" t="s">
        <v>416</v>
      </c>
      <c r="C235" s="366"/>
      <c r="D235" s="366"/>
      <c r="E235" s="366"/>
      <c r="F235" s="366"/>
      <c r="G235" s="366"/>
      <c r="H235" s="366"/>
      <c r="I235" s="366"/>
      <c r="J235" s="366"/>
      <c r="K235" s="366"/>
      <c r="L235" s="366"/>
      <c r="M235" s="366"/>
      <c r="N235" s="371" t="str">
        <f>VLOOKUP(A235,'LISTA DE OFERENTES'!$A$4:$B$34,2,FALSE)</f>
        <v>INVERSIONES GUERFOR S.A.S.</v>
      </c>
    </row>
    <row r="236" spans="1:14" ht="5.25" customHeight="1" x14ac:dyDescent="0.35">
      <c r="A236" s="364"/>
      <c r="B236" s="367"/>
      <c r="C236" s="368"/>
      <c r="D236" s="368"/>
      <c r="E236" s="368"/>
      <c r="F236" s="368"/>
      <c r="G236" s="368"/>
      <c r="H236" s="368"/>
      <c r="I236" s="368"/>
      <c r="J236" s="368"/>
      <c r="K236" s="368"/>
      <c r="L236" s="368"/>
      <c r="M236" s="368"/>
      <c r="N236" s="371"/>
    </row>
    <row r="237" spans="1:14" hidden="1" x14ac:dyDescent="0.35">
      <c r="A237" s="364"/>
      <c r="B237" s="367"/>
      <c r="C237" s="368"/>
      <c r="D237" s="368"/>
      <c r="E237" s="368"/>
      <c r="F237" s="368"/>
      <c r="G237" s="368"/>
      <c r="H237" s="368"/>
      <c r="I237" s="368"/>
      <c r="J237" s="368"/>
      <c r="K237" s="368"/>
      <c r="L237" s="368"/>
      <c r="M237" s="368"/>
      <c r="N237" s="371"/>
    </row>
    <row r="238" spans="1:14" hidden="1" x14ac:dyDescent="0.35">
      <c r="A238" s="364"/>
      <c r="B238" s="367"/>
      <c r="C238" s="368"/>
      <c r="D238" s="368"/>
      <c r="E238" s="368"/>
      <c r="F238" s="368"/>
      <c r="G238" s="368"/>
      <c r="H238" s="368"/>
      <c r="I238" s="368"/>
      <c r="J238" s="368"/>
      <c r="K238" s="368"/>
      <c r="L238" s="368"/>
      <c r="M238" s="368"/>
      <c r="N238" s="371"/>
    </row>
    <row r="239" spans="1:14" hidden="1" x14ac:dyDescent="0.35">
      <c r="A239" s="364"/>
      <c r="B239" s="367"/>
      <c r="C239" s="368"/>
      <c r="D239" s="368"/>
      <c r="E239" s="368"/>
      <c r="F239" s="368"/>
      <c r="G239" s="368"/>
      <c r="H239" s="368"/>
      <c r="I239" s="368"/>
      <c r="J239" s="368"/>
      <c r="K239" s="368"/>
      <c r="L239" s="368"/>
      <c r="M239" s="368"/>
      <c r="N239" s="371"/>
    </row>
    <row r="240" spans="1:14" ht="9.75" hidden="1" customHeight="1" x14ac:dyDescent="0.35">
      <c r="A240" s="364"/>
      <c r="B240" s="367"/>
      <c r="C240" s="368"/>
      <c r="D240" s="368"/>
      <c r="E240" s="368"/>
      <c r="F240" s="368"/>
      <c r="G240" s="368"/>
      <c r="H240" s="368"/>
      <c r="I240" s="368"/>
      <c r="J240" s="368"/>
      <c r="K240" s="368"/>
      <c r="L240" s="368"/>
      <c r="M240" s="368"/>
      <c r="N240" s="371"/>
    </row>
    <row r="241" spans="1:14" hidden="1" x14ac:dyDescent="0.35">
      <c r="A241" s="364"/>
      <c r="B241" s="367"/>
      <c r="C241" s="368"/>
      <c r="D241" s="368"/>
      <c r="E241" s="368"/>
      <c r="F241" s="368"/>
      <c r="G241" s="368"/>
      <c r="H241" s="368"/>
      <c r="I241" s="368"/>
      <c r="J241" s="368"/>
      <c r="K241" s="368"/>
      <c r="L241" s="368"/>
      <c r="M241" s="368"/>
      <c r="N241" s="371"/>
    </row>
    <row r="242" spans="1:14" hidden="1" x14ac:dyDescent="0.35">
      <c r="A242" s="364"/>
      <c r="B242" s="367"/>
      <c r="C242" s="368"/>
      <c r="D242" s="368"/>
      <c r="E242" s="368"/>
      <c r="F242" s="368"/>
      <c r="G242" s="368"/>
      <c r="H242" s="368"/>
      <c r="I242" s="368"/>
      <c r="J242" s="368"/>
      <c r="K242" s="368"/>
      <c r="L242" s="368"/>
      <c r="M242" s="368"/>
      <c r="N242" s="371"/>
    </row>
    <row r="243" spans="1:14" hidden="1" x14ac:dyDescent="0.35">
      <c r="A243" s="364"/>
      <c r="B243" s="367"/>
      <c r="C243" s="368"/>
      <c r="D243" s="368"/>
      <c r="E243" s="368"/>
      <c r="F243" s="368"/>
      <c r="G243" s="368"/>
      <c r="H243" s="368"/>
      <c r="I243" s="368"/>
      <c r="J243" s="368"/>
      <c r="K243" s="368"/>
      <c r="L243" s="368"/>
      <c r="M243" s="368"/>
      <c r="N243" s="371"/>
    </row>
    <row r="244" spans="1:14" hidden="1" x14ac:dyDescent="0.35">
      <c r="A244" s="364"/>
      <c r="B244" s="367"/>
      <c r="C244" s="368"/>
      <c r="D244" s="368"/>
      <c r="E244" s="368"/>
      <c r="F244" s="368"/>
      <c r="G244" s="368"/>
      <c r="H244" s="368"/>
      <c r="I244" s="368"/>
      <c r="J244" s="368"/>
      <c r="K244" s="368"/>
      <c r="L244" s="368"/>
      <c r="M244" s="368"/>
      <c r="N244" s="371"/>
    </row>
    <row r="245" spans="1:14" hidden="1" x14ac:dyDescent="0.35">
      <c r="A245" s="364"/>
      <c r="B245" s="367"/>
      <c r="C245" s="368"/>
      <c r="D245" s="368"/>
      <c r="E245" s="368"/>
      <c r="F245" s="368"/>
      <c r="G245" s="368"/>
      <c r="H245" s="368"/>
      <c r="I245" s="368"/>
      <c r="J245" s="368"/>
      <c r="K245" s="368"/>
      <c r="L245" s="368"/>
      <c r="M245" s="368"/>
      <c r="N245" s="371"/>
    </row>
    <row r="246" spans="1:14" hidden="1" x14ac:dyDescent="0.35">
      <c r="A246" s="364"/>
      <c r="B246" s="367"/>
      <c r="C246" s="368"/>
      <c r="D246" s="368"/>
      <c r="E246" s="368"/>
      <c r="F246" s="368"/>
      <c r="G246" s="368"/>
      <c r="H246" s="368"/>
      <c r="I246" s="368"/>
      <c r="J246" s="368"/>
      <c r="K246" s="368"/>
      <c r="L246" s="368"/>
      <c r="M246" s="368"/>
      <c r="N246" s="371"/>
    </row>
    <row r="247" spans="1:14" hidden="1" x14ac:dyDescent="0.35">
      <c r="A247" s="364"/>
      <c r="B247" s="367"/>
      <c r="C247" s="368"/>
      <c r="D247" s="368"/>
      <c r="E247" s="368"/>
      <c r="F247" s="368"/>
      <c r="G247" s="368"/>
      <c r="H247" s="368"/>
      <c r="I247" s="368"/>
      <c r="J247" s="368"/>
      <c r="K247" s="368"/>
      <c r="L247" s="368"/>
      <c r="M247" s="368"/>
      <c r="N247" s="371"/>
    </row>
    <row r="248" spans="1:14" hidden="1" x14ac:dyDescent="0.35">
      <c r="A248" s="364"/>
      <c r="B248" s="367"/>
      <c r="C248" s="368"/>
      <c r="D248" s="368"/>
      <c r="E248" s="368"/>
      <c r="F248" s="368"/>
      <c r="G248" s="368"/>
      <c r="H248" s="368"/>
      <c r="I248" s="368"/>
      <c r="J248" s="368"/>
      <c r="K248" s="368"/>
      <c r="L248" s="368"/>
      <c r="M248" s="368"/>
      <c r="N248" s="371"/>
    </row>
    <row r="249" spans="1:14" hidden="1" x14ac:dyDescent="0.35">
      <c r="A249" s="364"/>
      <c r="B249" s="367"/>
      <c r="C249" s="368"/>
      <c r="D249" s="368"/>
      <c r="E249" s="368"/>
      <c r="F249" s="368"/>
      <c r="G249" s="368"/>
      <c r="H249" s="368"/>
      <c r="I249" s="368"/>
      <c r="J249" s="368"/>
      <c r="K249" s="368"/>
      <c r="L249" s="368"/>
      <c r="M249" s="368"/>
      <c r="N249" s="371"/>
    </row>
    <row r="250" spans="1:14" hidden="1" x14ac:dyDescent="0.35">
      <c r="A250" s="364"/>
      <c r="B250" s="367"/>
      <c r="C250" s="368"/>
      <c r="D250" s="368"/>
      <c r="E250" s="368"/>
      <c r="F250" s="368"/>
      <c r="G250" s="368"/>
      <c r="H250" s="368"/>
      <c r="I250" s="368"/>
      <c r="J250" s="368"/>
      <c r="K250" s="368"/>
      <c r="L250" s="368"/>
      <c r="M250" s="368"/>
      <c r="N250" s="371"/>
    </row>
    <row r="251" spans="1:14" hidden="1" x14ac:dyDescent="0.35">
      <c r="A251" s="364"/>
      <c r="B251" s="367"/>
      <c r="C251" s="368"/>
      <c r="D251" s="368"/>
      <c r="E251" s="368"/>
      <c r="F251" s="368"/>
      <c r="G251" s="368"/>
      <c r="H251" s="368"/>
      <c r="I251" s="368"/>
      <c r="J251" s="368"/>
      <c r="K251" s="368"/>
      <c r="L251" s="368"/>
      <c r="M251" s="368"/>
      <c r="N251" s="371"/>
    </row>
    <row r="252" spans="1:14" hidden="1" x14ac:dyDescent="0.35">
      <c r="A252" s="364"/>
      <c r="B252" s="367"/>
      <c r="C252" s="368"/>
      <c r="D252" s="368"/>
      <c r="E252" s="368"/>
      <c r="F252" s="368"/>
      <c r="G252" s="368"/>
      <c r="H252" s="368"/>
      <c r="I252" s="368"/>
      <c r="J252" s="368"/>
      <c r="K252" s="368"/>
      <c r="L252" s="368"/>
      <c r="M252" s="368"/>
      <c r="N252" s="371"/>
    </row>
    <row r="253" spans="1:14" hidden="1" x14ac:dyDescent="0.35">
      <c r="A253" s="364"/>
      <c r="B253" s="367"/>
      <c r="C253" s="368"/>
      <c r="D253" s="368"/>
      <c r="E253" s="368"/>
      <c r="F253" s="368"/>
      <c r="G253" s="368"/>
      <c r="H253" s="368"/>
      <c r="I253" s="368"/>
      <c r="J253" s="368"/>
      <c r="K253" s="368"/>
      <c r="L253" s="368"/>
      <c r="M253" s="368"/>
      <c r="N253" s="371"/>
    </row>
    <row r="254" spans="1:14" x14ac:dyDescent="0.35">
      <c r="A254" s="364"/>
      <c r="B254" s="367"/>
      <c r="C254" s="368"/>
      <c r="D254" s="368"/>
      <c r="E254" s="368"/>
      <c r="F254" s="368"/>
      <c r="G254" s="368"/>
      <c r="H254" s="368"/>
      <c r="I254" s="368"/>
      <c r="J254" s="368"/>
      <c r="K254" s="368"/>
      <c r="L254" s="368"/>
      <c r="M254" s="368"/>
      <c r="N254" s="371"/>
    </row>
    <row r="255" spans="1:14" x14ac:dyDescent="0.35">
      <c r="A255" s="364"/>
      <c r="B255" s="367"/>
      <c r="C255" s="368"/>
      <c r="D255" s="368"/>
      <c r="E255" s="368"/>
      <c r="F255" s="368"/>
      <c r="G255" s="368"/>
      <c r="H255" s="368"/>
      <c r="I255" s="368"/>
      <c r="J255" s="368"/>
      <c r="K255" s="368"/>
      <c r="L255" s="368"/>
      <c r="M255" s="368"/>
      <c r="N255" s="371"/>
    </row>
    <row r="256" spans="1:14" x14ac:dyDescent="0.35">
      <c r="A256" s="364"/>
      <c r="B256" s="367"/>
      <c r="C256" s="368"/>
      <c r="D256" s="368"/>
      <c r="E256" s="368"/>
      <c r="F256" s="368"/>
      <c r="G256" s="368"/>
      <c r="H256" s="368"/>
      <c r="I256" s="368"/>
      <c r="J256" s="368"/>
      <c r="K256" s="368"/>
      <c r="L256" s="368"/>
      <c r="M256" s="368"/>
      <c r="N256" s="371"/>
    </row>
    <row r="257" spans="1:14" ht="15" thickBot="1" x14ac:dyDescent="0.4">
      <c r="A257" s="364"/>
      <c r="B257" s="369"/>
      <c r="C257" s="370"/>
      <c r="D257" s="370"/>
      <c r="E257" s="370"/>
      <c r="F257" s="370"/>
      <c r="G257" s="370"/>
      <c r="H257" s="370"/>
      <c r="I257" s="370"/>
      <c r="J257" s="370"/>
      <c r="K257" s="370"/>
      <c r="L257" s="370"/>
      <c r="M257" s="370"/>
      <c r="N257" s="371"/>
    </row>
    <row r="258" spans="1:14" x14ac:dyDescent="0.35">
      <c r="A258" s="364">
        <v>12</v>
      </c>
      <c r="B258" s="365" t="s">
        <v>416</v>
      </c>
      <c r="C258" s="366"/>
      <c r="D258" s="366"/>
      <c r="E258" s="366"/>
      <c r="F258" s="366"/>
      <c r="G258" s="366"/>
      <c r="H258" s="366"/>
      <c r="I258" s="366"/>
      <c r="J258" s="366"/>
      <c r="K258" s="366"/>
      <c r="L258" s="366"/>
      <c r="M258" s="366"/>
      <c r="N258" s="371" t="str">
        <f>VLOOKUP(A258,'LISTA DE OFERENTES'!$A$4:$B$34,2,FALSE)</f>
        <v>MLG</v>
      </c>
    </row>
    <row r="259" spans="1:14" x14ac:dyDescent="0.35">
      <c r="A259" s="364"/>
      <c r="B259" s="367"/>
      <c r="C259" s="368"/>
      <c r="D259" s="368"/>
      <c r="E259" s="368"/>
      <c r="F259" s="368"/>
      <c r="G259" s="368"/>
      <c r="H259" s="368"/>
      <c r="I259" s="368"/>
      <c r="J259" s="368"/>
      <c r="K259" s="368"/>
      <c r="L259" s="368"/>
      <c r="M259" s="368"/>
      <c r="N259" s="371"/>
    </row>
    <row r="260" spans="1:14" x14ac:dyDescent="0.35">
      <c r="A260" s="364"/>
      <c r="B260" s="367"/>
      <c r="C260" s="368"/>
      <c r="D260" s="368"/>
      <c r="E260" s="368"/>
      <c r="F260" s="368"/>
      <c r="G260" s="368"/>
      <c r="H260" s="368"/>
      <c r="I260" s="368"/>
      <c r="J260" s="368"/>
      <c r="K260" s="368"/>
      <c r="L260" s="368"/>
      <c r="M260" s="368"/>
      <c r="N260" s="371"/>
    </row>
    <row r="261" spans="1:14" x14ac:dyDescent="0.35">
      <c r="A261" s="364"/>
      <c r="B261" s="367"/>
      <c r="C261" s="368"/>
      <c r="D261" s="368"/>
      <c r="E261" s="368"/>
      <c r="F261" s="368"/>
      <c r="G261" s="368"/>
      <c r="H261" s="368"/>
      <c r="I261" s="368"/>
      <c r="J261" s="368"/>
      <c r="K261" s="368"/>
      <c r="L261" s="368"/>
      <c r="M261" s="368"/>
      <c r="N261" s="371"/>
    </row>
    <row r="262" spans="1:14" ht="11.25" customHeight="1" x14ac:dyDescent="0.35">
      <c r="A262" s="364"/>
      <c r="B262" s="367"/>
      <c r="C262" s="368"/>
      <c r="D262" s="368"/>
      <c r="E262" s="368"/>
      <c r="F262" s="368"/>
      <c r="G262" s="368"/>
      <c r="H262" s="368"/>
      <c r="I262" s="368"/>
      <c r="J262" s="368"/>
      <c r="K262" s="368"/>
      <c r="L262" s="368"/>
      <c r="M262" s="368"/>
      <c r="N262" s="371"/>
    </row>
    <row r="263" spans="1:14" hidden="1" x14ac:dyDescent="0.35">
      <c r="A263" s="364"/>
      <c r="B263" s="367"/>
      <c r="C263" s="368"/>
      <c r="D263" s="368"/>
      <c r="E263" s="368"/>
      <c r="F263" s="368"/>
      <c r="G263" s="368"/>
      <c r="H263" s="368"/>
      <c r="I263" s="368"/>
      <c r="J263" s="368"/>
      <c r="K263" s="368"/>
      <c r="L263" s="368"/>
      <c r="M263" s="368"/>
      <c r="N263" s="371"/>
    </row>
    <row r="264" spans="1:14" hidden="1" x14ac:dyDescent="0.35">
      <c r="A264" s="364"/>
      <c r="B264" s="367"/>
      <c r="C264" s="368"/>
      <c r="D264" s="368"/>
      <c r="E264" s="368"/>
      <c r="F264" s="368"/>
      <c r="G264" s="368"/>
      <c r="H264" s="368"/>
      <c r="I264" s="368"/>
      <c r="J264" s="368"/>
      <c r="K264" s="368"/>
      <c r="L264" s="368"/>
      <c r="M264" s="368"/>
      <c r="N264" s="371"/>
    </row>
    <row r="265" spans="1:14" hidden="1" x14ac:dyDescent="0.35">
      <c r="A265" s="364"/>
      <c r="B265" s="367"/>
      <c r="C265" s="368"/>
      <c r="D265" s="368"/>
      <c r="E265" s="368"/>
      <c r="F265" s="368"/>
      <c r="G265" s="368"/>
      <c r="H265" s="368"/>
      <c r="I265" s="368"/>
      <c r="J265" s="368"/>
      <c r="K265" s="368"/>
      <c r="L265" s="368"/>
      <c r="M265" s="368"/>
      <c r="N265" s="371"/>
    </row>
    <row r="266" spans="1:14" hidden="1" x14ac:dyDescent="0.35">
      <c r="A266" s="364"/>
      <c r="B266" s="367"/>
      <c r="C266" s="368"/>
      <c r="D266" s="368"/>
      <c r="E266" s="368"/>
      <c r="F266" s="368"/>
      <c r="G266" s="368"/>
      <c r="H266" s="368"/>
      <c r="I266" s="368"/>
      <c r="J266" s="368"/>
      <c r="K266" s="368"/>
      <c r="L266" s="368"/>
      <c r="M266" s="368"/>
      <c r="N266" s="371"/>
    </row>
    <row r="267" spans="1:14" hidden="1" x14ac:dyDescent="0.35">
      <c r="A267" s="364"/>
      <c r="B267" s="367"/>
      <c r="C267" s="368"/>
      <c r="D267" s="368"/>
      <c r="E267" s="368"/>
      <c r="F267" s="368"/>
      <c r="G267" s="368"/>
      <c r="H267" s="368"/>
      <c r="I267" s="368"/>
      <c r="J267" s="368"/>
      <c r="K267" s="368"/>
      <c r="L267" s="368"/>
      <c r="M267" s="368"/>
      <c r="N267" s="371"/>
    </row>
    <row r="268" spans="1:14" hidden="1" x14ac:dyDescent="0.35">
      <c r="A268" s="364"/>
      <c r="B268" s="367"/>
      <c r="C268" s="368"/>
      <c r="D268" s="368"/>
      <c r="E268" s="368"/>
      <c r="F268" s="368"/>
      <c r="G268" s="368"/>
      <c r="H268" s="368"/>
      <c r="I268" s="368"/>
      <c r="J268" s="368"/>
      <c r="K268" s="368"/>
      <c r="L268" s="368"/>
      <c r="M268" s="368"/>
      <c r="N268" s="371"/>
    </row>
    <row r="269" spans="1:14" hidden="1" x14ac:dyDescent="0.35">
      <c r="A269" s="364"/>
      <c r="B269" s="367"/>
      <c r="C269" s="368"/>
      <c r="D269" s="368"/>
      <c r="E269" s="368"/>
      <c r="F269" s="368"/>
      <c r="G269" s="368"/>
      <c r="H269" s="368"/>
      <c r="I269" s="368"/>
      <c r="J269" s="368"/>
      <c r="K269" s="368"/>
      <c r="L269" s="368"/>
      <c r="M269" s="368"/>
      <c r="N269" s="371"/>
    </row>
    <row r="270" spans="1:14" hidden="1" x14ac:dyDescent="0.35">
      <c r="A270" s="364"/>
      <c r="B270" s="367"/>
      <c r="C270" s="368"/>
      <c r="D270" s="368"/>
      <c r="E270" s="368"/>
      <c r="F270" s="368"/>
      <c r="G270" s="368"/>
      <c r="H270" s="368"/>
      <c r="I270" s="368"/>
      <c r="J270" s="368"/>
      <c r="K270" s="368"/>
      <c r="L270" s="368"/>
      <c r="M270" s="368"/>
      <c r="N270" s="371"/>
    </row>
    <row r="271" spans="1:14" hidden="1" x14ac:dyDescent="0.35">
      <c r="A271" s="364"/>
      <c r="B271" s="367"/>
      <c r="C271" s="368"/>
      <c r="D271" s="368"/>
      <c r="E271" s="368"/>
      <c r="F271" s="368"/>
      <c r="G271" s="368"/>
      <c r="H271" s="368"/>
      <c r="I271" s="368"/>
      <c r="J271" s="368"/>
      <c r="K271" s="368"/>
      <c r="L271" s="368"/>
      <c r="M271" s="368"/>
      <c r="N271" s="371"/>
    </row>
    <row r="272" spans="1:14" hidden="1" x14ac:dyDescent="0.35">
      <c r="A272" s="364"/>
      <c r="B272" s="367"/>
      <c r="C272" s="368"/>
      <c r="D272" s="368"/>
      <c r="E272" s="368"/>
      <c r="F272" s="368"/>
      <c r="G272" s="368"/>
      <c r="H272" s="368"/>
      <c r="I272" s="368"/>
      <c r="J272" s="368"/>
      <c r="K272" s="368"/>
      <c r="L272" s="368"/>
      <c r="M272" s="368"/>
      <c r="N272" s="371"/>
    </row>
    <row r="273" spans="1:14" hidden="1" x14ac:dyDescent="0.35">
      <c r="A273" s="364"/>
      <c r="B273" s="367"/>
      <c r="C273" s="368"/>
      <c r="D273" s="368"/>
      <c r="E273" s="368"/>
      <c r="F273" s="368"/>
      <c r="G273" s="368"/>
      <c r="H273" s="368"/>
      <c r="I273" s="368"/>
      <c r="J273" s="368"/>
      <c r="K273" s="368"/>
      <c r="L273" s="368"/>
      <c r="M273" s="368"/>
      <c r="N273" s="371"/>
    </row>
    <row r="274" spans="1:14" hidden="1" x14ac:dyDescent="0.35">
      <c r="A274" s="364"/>
      <c r="B274" s="367"/>
      <c r="C274" s="368"/>
      <c r="D274" s="368"/>
      <c r="E274" s="368"/>
      <c r="F274" s="368"/>
      <c r="G274" s="368"/>
      <c r="H274" s="368"/>
      <c r="I274" s="368"/>
      <c r="J274" s="368"/>
      <c r="K274" s="368"/>
      <c r="L274" s="368"/>
      <c r="M274" s="368"/>
      <c r="N274" s="371"/>
    </row>
    <row r="275" spans="1:14" hidden="1" x14ac:dyDescent="0.35">
      <c r="A275" s="364"/>
      <c r="B275" s="367"/>
      <c r="C275" s="368"/>
      <c r="D275" s="368"/>
      <c r="E275" s="368"/>
      <c r="F275" s="368"/>
      <c r="G275" s="368"/>
      <c r="H275" s="368"/>
      <c r="I275" s="368"/>
      <c r="J275" s="368"/>
      <c r="K275" s="368"/>
      <c r="L275" s="368"/>
      <c r="M275" s="368"/>
      <c r="N275" s="371"/>
    </row>
    <row r="276" spans="1:14" hidden="1" x14ac:dyDescent="0.35">
      <c r="A276" s="364"/>
      <c r="B276" s="367"/>
      <c r="C276" s="368"/>
      <c r="D276" s="368"/>
      <c r="E276" s="368"/>
      <c r="F276" s="368"/>
      <c r="G276" s="368"/>
      <c r="H276" s="368"/>
      <c r="I276" s="368"/>
      <c r="J276" s="368"/>
      <c r="K276" s="368"/>
      <c r="L276" s="368"/>
      <c r="M276" s="368"/>
      <c r="N276" s="371"/>
    </row>
    <row r="277" spans="1:14" hidden="1" x14ac:dyDescent="0.35">
      <c r="A277" s="364"/>
      <c r="B277" s="367"/>
      <c r="C277" s="368"/>
      <c r="D277" s="368"/>
      <c r="E277" s="368"/>
      <c r="F277" s="368"/>
      <c r="G277" s="368"/>
      <c r="H277" s="368"/>
      <c r="I277" s="368"/>
      <c r="J277" s="368"/>
      <c r="K277" s="368"/>
      <c r="L277" s="368"/>
      <c r="M277" s="368"/>
      <c r="N277" s="371"/>
    </row>
    <row r="278" spans="1:14" hidden="1" x14ac:dyDescent="0.35">
      <c r="A278" s="364"/>
      <c r="B278" s="367"/>
      <c r="C278" s="368"/>
      <c r="D278" s="368"/>
      <c r="E278" s="368"/>
      <c r="F278" s="368"/>
      <c r="G278" s="368"/>
      <c r="H278" s="368"/>
      <c r="I278" s="368"/>
      <c r="J278" s="368"/>
      <c r="K278" s="368"/>
      <c r="L278" s="368"/>
      <c r="M278" s="368"/>
      <c r="N278" s="371"/>
    </row>
    <row r="279" spans="1:14" hidden="1" x14ac:dyDescent="0.35">
      <c r="A279" s="364"/>
      <c r="B279" s="367"/>
      <c r="C279" s="368"/>
      <c r="D279" s="368"/>
      <c r="E279" s="368"/>
      <c r="F279" s="368"/>
      <c r="G279" s="368"/>
      <c r="H279" s="368"/>
      <c r="I279" s="368"/>
      <c r="J279" s="368"/>
      <c r="K279" s="368"/>
      <c r="L279" s="368"/>
      <c r="M279" s="368"/>
      <c r="N279" s="371"/>
    </row>
    <row r="280" spans="1:14" ht="15" thickBot="1" x14ac:dyDescent="0.4">
      <c r="A280" s="364"/>
      <c r="B280" s="369"/>
      <c r="C280" s="370"/>
      <c r="D280" s="370"/>
      <c r="E280" s="370"/>
      <c r="F280" s="370"/>
      <c r="G280" s="370"/>
      <c r="H280" s="370"/>
      <c r="I280" s="370"/>
      <c r="J280" s="370"/>
      <c r="K280" s="370"/>
      <c r="L280" s="370"/>
      <c r="M280" s="370"/>
      <c r="N280" s="371"/>
    </row>
    <row r="281" spans="1:14" ht="14.4" customHeight="1" x14ac:dyDescent="0.35">
      <c r="A281" s="364">
        <v>13</v>
      </c>
      <c r="B281" s="365" t="s">
        <v>416</v>
      </c>
      <c r="C281" s="366"/>
      <c r="D281" s="366"/>
      <c r="E281" s="366"/>
      <c r="F281" s="366"/>
      <c r="G281" s="366"/>
      <c r="H281" s="366"/>
      <c r="I281" s="366"/>
      <c r="J281" s="366"/>
      <c r="K281" s="366"/>
      <c r="L281" s="366"/>
      <c r="M281" s="366"/>
      <c r="N281" s="371" t="str">
        <f>VLOOKUP(A281,'LISTA DE OFERENTES'!$A$4:$B$34,2,FALSE)</f>
        <v>CONSORCIO PARQUES VERDES</v>
      </c>
    </row>
    <row r="282" spans="1:14" ht="14.4" customHeight="1" x14ac:dyDescent="0.35">
      <c r="A282" s="364"/>
      <c r="B282" s="367"/>
      <c r="C282" s="368"/>
      <c r="D282" s="368"/>
      <c r="E282" s="368"/>
      <c r="F282" s="368"/>
      <c r="G282" s="368"/>
      <c r="H282" s="368"/>
      <c r="I282" s="368"/>
      <c r="J282" s="368"/>
      <c r="K282" s="368"/>
      <c r="L282" s="368"/>
      <c r="M282" s="368"/>
      <c r="N282" s="371"/>
    </row>
    <row r="283" spans="1:14" ht="0.75" customHeight="1" x14ac:dyDescent="0.35">
      <c r="A283" s="364"/>
      <c r="B283" s="367"/>
      <c r="C283" s="368"/>
      <c r="D283" s="368"/>
      <c r="E283" s="368"/>
      <c r="F283" s="368"/>
      <c r="G283" s="368"/>
      <c r="H283" s="368"/>
      <c r="I283" s="368"/>
      <c r="J283" s="368"/>
      <c r="K283" s="368"/>
      <c r="L283" s="368"/>
      <c r="M283" s="368"/>
      <c r="N283" s="371"/>
    </row>
    <row r="284" spans="1:14" ht="14.25" hidden="1" customHeight="1" x14ac:dyDescent="0.35">
      <c r="A284" s="364"/>
      <c r="B284" s="367"/>
      <c r="C284" s="368"/>
      <c r="D284" s="368"/>
      <c r="E284" s="368"/>
      <c r="F284" s="368"/>
      <c r="G284" s="368"/>
      <c r="H284" s="368"/>
      <c r="I284" s="368"/>
      <c r="J284" s="368"/>
      <c r="K284" s="368"/>
      <c r="L284" s="368"/>
      <c r="M284" s="368"/>
      <c r="N284" s="371"/>
    </row>
    <row r="285" spans="1:14" ht="14.25" hidden="1" customHeight="1" x14ac:dyDescent="0.35">
      <c r="A285" s="364"/>
      <c r="B285" s="367"/>
      <c r="C285" s="368"/>
      <c r="D285" s="368"/>
      <c r="E285" s="368"/>
      <c r="F285" s="368"/>
      <c r="G285" s="368"/>
      <c r="H285" s="368"/>
      <c r="I285" s="368"/>
      <c r="J285" s="368"/>
      <c r="K285" s="368"/>
      <c r="L285" s="368"/>
      <c r="M285" s="368"/>
      <c r="N285" s="371"/>
    </row>
    <row r="286" spans="1:14" ht="8.25" hidden="1" customHeight="1" x14ac:dyDescent="0.35">
      <c r="A286" s="364"/>
      <c r="B286" s="367"/>
      <c r="C286" s="368"/>
      <c r="D286" s="368"/>
      <c r="E286" s="368"/>
      <c r="F286" s="368"/>
      <c r="G286" s="368"/>
      <c r="H286" s="368"/>
      <c r="I286" s="368"/>
      <c r="J286" s="368"/>
      <c r="K286" s="368"/>
      <c r="L286" s="368"/>
      <c r="M286" s="368"/>
      <c r="N286" s="371"/>
    </row>
    <row r="287" spans="1:14" ht="14.25" hidden="1" customHeight="1" x14ac:dyDescent="0.35">
      <c r="A287" s="364"/>
      <c r="B287" s="367"/>
      <c r="C287" s="368"/>
      <c r="D287" s="368"/>
      <c r="E287" s="368"/>
      <c r="F287" s="368"/>
      <c r="G287" s="368"/>
      <c r="H287" s="368"/>
      <c r="I287" s="368"/>
      <c r="J287" s="368"/>
      <c r="K287" s="368"/>
      <c r="L287" s="368"/>
      <c r="M287" s="368"/>
      <c r="N287" s="371"/>
    </row>
    <row r="288" spans="1:14" ht="14.25" hidden="1" customHeight="1" x14ac:dyDescent="0.35">
      <c r="A288" s="364"/>
      <c r="B288" s="367"/>
      <c r="C288" s="368"/>
      <c r="D288" s="368"/>
      <c r="E288" s="368"/>
      <c r="F288" s="368"/>
      <c r="G288" s="368"/>
      <c r="H288" s="368"/>
      <c r="I288" s="368"/>
      <c r="J288" s="368"/>
      <c r="K288" s="368"/>
      <c r="L288" s="368"/>
      <c r="M288" s="368"/>
      <c r="N288" s="371"/>
    </row>
    <row r="289" spans="1:14" ht="14.25" hidden="1" customHeight="1" x14ac:dyDescent="0.35">
      <c r="A289" s="364"/>
      <c r="B289" s="367"/>
      <c r="C289" s="368"/>
      <c r="D289" s="368"/>
      <c r="E289" s="368"/>
      <c r="F289" s="368"/>
      <c r="G289" s="368"/>
      <c r="H289" s="368"/>
      <c r="I289" s="368"/>
      <c r="J289" s="368"/>
      <c r="K289" s="368"/>
      <c r="L289" s="368"/>
      <c r="M289" s="368"/>
      <c r="N289" s="371"/>
    </row>
    <row r="290" spans="1:14" ht="14.25" hidden="1" customHeight="1" x14ac:dyDescent="0.35">
      <c r="A290" s="364"/>
      <c r="B290" s="367"/>
      <c r="C290" s="368"/>
      <c r="D290" s="368"/>
      <c r="E290" s="368"/>
      <c r="F290" s="368"/>
      <c r="G290" s="368"/>
      <c r="H290" s="368"/>
      <c r="I290" s="368"/>
      <c r="J290" s="368"/>
      <c r="K290" s="368"/>
      <c r="L290" s="368"/>
      <c r="M290" s="368"/>
      <c r="N290" s="371"/>
    </row>
    <row r="291" spans="1:14" ht="14.25" hidden="1" customHeight="1" x14ac:dyDescent="0.35">
      <c r="A291" s="364"/>
      <c r="B291" s="367"/>
      <c r="C291" s="368"/>
      <c r="D291" s="368"/>
      <c r="E291" s="368"/>
      <c r="F291" s="368"/>
      <c r="G291" s="368"/>
      <c r="H291" s="368"/>
      <c r="I291" s="368"/>
      <c r="J291" s="368"/>
      <c r="K291" s="368"/>
      <c r="L291" s="368"/>
      <c r="M291" s="368"/>
      <c r="N291" s="371"/>
    </row>
    <row r="292" spans="1:14" ht="14.25" hidden="1" customHeight="1" x14ac:dyDescent="0.35">
      <c r="A292" s="364"/>
      <c r="B292" s="367"/>
      <c r="C292" s="368"/>
      <c r="D292" s="368"/>
      <c r="E292" s="368"/>
      <c r="F292" s="368"/>
      <c r="G292" s="368"/>
      <c r="H292" s="368"/>
      <c r="I292" s="368"/>
      <c r="J292" s="368"/>
      <c r="K292" s="368"/>
      <c r="L292" s="368"/>
      <c r="M292" s="368"/>
      <c r="N292" s="371"/>
    </row>
    <row r="293" spans="1:14" ht="14.25" hidden="1" customHeight="1" x14ac:dyDescent="0.35">
      <c r="A293" s="364"/>
      <c r="B293" s="367"/>
      <c r="C293" s="368"/>
      <c r="D293" s="368"/>
      <c r="E293" s="368"/>
      <c r="F293" s="368"/>
      <c r="G293" s="368"/>
      <c r="H293" s="368"/>
      <c r="I293" s="368"/>
      <c r="J293" s="368"/>
      <c r="K293" s="368"/>
      <c r="L293" s="368"/>
      <c r="M293" s="368"/>
      <c r="N293" s="371"/>
    </row>
    <row r="294" spans="1:14" ht="14.25" hidden="1" customHeight="1" x14ac:dyDescent="0.35">
      <c r="A294" s="364"/>
      <c r="B294" s="367"/>
      <c r="C294" s="368"/>
      <c r="D294" s="368"/>
      <c r="E294" s="368"/>
      <c r="F294" s="368"/>
      <c r="G294" s="368"/>
      <c r="H294" s="368"/>
      <c r="I294" s="368"/>
      <c r="J294" s="368"/>
      <c r="K294" s="368"/>
      <c r="L294" s="368"/>
      <c r="M294" s="368"/>
      <c r="N294" s="371"/>
    </row>
    <row r="295" spans="1:14" ht="14.25" hidden="1" customHeight="1" x14ac:dyDescent="0.35">
      <c r="A295" s="364"/>
      <c r="B295" s="367"/>
      <c r="C295" s="368"/>
      <c r="D295" s="368"/>
      <c r="E295" s="368"/>
      <c r="F295" s="368"/>
      <c r="G295" s="368"/>
      <c r="H295" s="368"/>
      <c r="I295" s="368"/>
      <c r="J295" s="368"/>
      <c r="K295" s="368"/>
      <c r="L295" s="368"/>
      <c r="M295" s="368"/>
      <c r="N295" s="371"/>
    </row>
    <row r="296" spans="1:14" ht="14.25" hidden="1" customHeight="1" x14ac:dyDescent="0.35">
      <c r="A296" s="364"/>
      <c r="B296" s="367"/>
      <c r="C296" s="368"/>
      <c r="D296" s="368"/>
      <c r="E296" s="368"/>
      <c r="F296" s="368"/>
      <c r="G296" s="368"/>
      <c r="H296" s="368"/>
      <c r="I296" s="368"/>
      <c r="J296" s="368"/>
      <c r="K296" s="368"/>
      <c r="L296" s="368"/>
      <c r="M296" s="368"/>
      <c r="N296" s="371"/>
    </row>
    <row r="297" spans="1:14" ht="14.25" hidden="1" customHeight="1" x14ac:dyDescent="0.35">
      <c r="A297" s="364"/>
      <c r="B297" s="367"/>
      <c r="C297" s="368"/>
      <c r="D297" s="368"/>
      <c r="E297" s="368"/>
      <c r="F297" s="368"/>
      <c r="G297" s="368"/>
      <c r="H297" s="368"/>
      <c r="I297" s="368"/>
      <c r="J297" s="368"/>
      <c r="K297" s="368"/>
      <c r="L297" s="368"/>
      <c r="M297" s="368"/>
      <c r="N297" s="371"/>
    </row>
    <row r="298" spans="1:14" ht="14.25" hidden="1" customHeight="1" x14ac:dyDescent="0.35">
      <c r="A298" s="364"/>
      <c r="B298" s="367"/>
      <c r="C298" s="368"/>
      <c r="D298" s="368"/>
      <c r="E298" s="368"/>
      <c r="F298" s="368"/>
      <c r="G298" s="368"/>
      <c r="H298" s="368"/>
      <c r="I298" s="368"/>
      <c r="J298" s="368"/>
      <c r="K298" s="368"/>
      <c r="L298" s="368"/>
      <c r="M298" s="368"/>
      <c r="N298" s="371"/>
    </row>
    <row r="299" spans="1:14" ht="1.5" hidden="1" customHeight="1" x14ac:dyDescent="0.35">
      <c r="A299" s="364"/>
      <c r="B299" s="367"/>
      <c r="C299" s="368"/>
      <c r="D299" s="368"/>
      <c r="E299" s="368"/>
      <c r="F299" s="368"/>
      <c r="G299" s="368"/>
      <c r="H299" s="368"/>
      <c r="I299" s="368"/>
      <c r="J299" s="368"/>
      <c r="K299" s="368"/>
      <c r="L299" s="368"/>
      <c r="M299" s="368"/>
      <c r="N299" s="371"/>
    </row>
    <row r="300" spans="1:14" ht="14.25" hidden="1" customHeight="1" x14ac:dyDescent="0.35">
      <c r="A300" s="364"/>
      <c r="B300" s="367"/>
      <c r="C300" s="368"/>
      <c r="D300" s="368"/>
      <c r="E300" s="368"/>
      <c r="F300" s="368"/>
      <c r="G300" s="368"/>
      <c r="H300" s="368"/>
      <c r="I300" s="368"/>
      <c r="J300" s="368"/>
      <c r="K300" s="368"/>
      <c r="L300" s="368"/>
      <c r="M300" s="368"/>
      <c r="N300" s="371"/>
    </row>
    <row r="301" spans="1:14" ht="14.4" customHeight="1" x14ac:dyDescent="0.35">
      <c r="A301" s="364"/>
      <c r="B301" s="367"/>
      <c r="C301" s="368"/>
      <c r="D301" s="368"/>
      <c r="E301" s="368"/>
      <c r="F301" s="368"/>
      <c r="G301" s="368"/>
      <c r="H301" s="368"/>
      <c r="I301" s="368"/>
      <c r="J301" s="368"/>
      <c r="K301" s="368"/>
      <c r="L301" s="368"/>
      <c r="M301" s="368"/>
      <c r="N301" s="371"/>
    </row>
    <row r="302" spans="1:14" ht="14.4" customHeight="1" x14ac:dyDescent="0.35">
      <c r="A302" s="364"/>
      <c r="B302" s="367"/>
      <c r="C302" s="368"/>
      <c r="D302" s="368"/>
      <c r="E302" s="368"/>
      <c r="F302" s="368"/>
      <c r="G302" s="368"/>
      <c r="H302" s="368"/>
      <c r="I302" s="368"/>
      <c r="J302" s="368"/>
      <c r="K302" s="368"/>
      <c r="L302" s="368"/>
      <c r="M302" s="368"/>
      <c r="N302" s="371"/>
    </row>
    <row r="303" spans="1:14" ht="15" customHeight="1" thickBot="1" x14ac:dyDescent="0.4">
      <c r="A303" s="364"/>
      <c r="B303" s="369"/>
      <c r="C303" s="370"/>
      <c r="D303" s="370"/>
      <c r="E303" s="370"/>
      <c r="F303" s="370"/>
      <c r="G303" s="370"/>
      <c r="H303" s="370"/>
      <c r="I303" s="370"/>
      <c r="J303" s="370"/>
      <c r="K303" s="370"/>
      <c r="L303" s="370"/>
      <c r="M303" s="370"/>
      <c r="N303" s="371"/>
    </row>
    <row r="304" spans="1:14" ht="14.4" customHeight="1" x14ac:dyDescent="0.35">
      <c r="A304" s="364">
        <v>14</v>
      </c>
      <c r="B304" s="365" t="s">
        <v>416</v>
      </c>
      <c r="C304" s="366"/>
      <c r="D304" s="366"/>
      <c r="E304" s="366"/>
      <c r="F304" s="366"/>
      <c r="G304" s="366"/>
      <c r="H304" s="366"/>
      <c r="I304" s="366"/>
      <c r="J304" s="366"/>
      <c r="K304" s="366"/>
      <c r="L304" s="366"/>
      <c r="M304" s="366"/>
      <c r="N304" s="371" t="str">
        <f>VLOOKUP(A304,'LISTA DE OFERENTES'!$A$4:$B$34,2,FALSE)</f>
        <v>CONSORCIO PARQUES RUU-5G</v>
      </c>
    </row>
    <row r="305" spans="1:14" ht="14.4" customHeight="1" x14ac:dyDescent="0.35">
      <c r="A305" s="364"/>
      <c r="B305" s="367"/>
      <c r="C305" s="368"/>
      <c r="D305" s="368"/>
      <c r="E305" s="368"/>
      <c r="F305" s="368"/>
      <c r="G305" s="368"/>
      <c r="H305" s="368"/>
      <c r="I305" s="368"/>
      <c r="J305" s="368"/>
      <c r="K305" s="368"/>
      <c r="L305" s="368"/>
      <c r="M305" s="368"/>
      <c r="N305" s="371"/>
    </row>
    <row r="306" spans="1:14" ht="14.4" customHeight="1" x14ac:dyDescent="0.35">
      <c r="A306" s="364"/>
      <c r="B306" s="367"/>
      <c r="C306" s="368"/>
      <c r="D306" s="368"/>
      <c r="E306" s="368"/>
      <c r="F306" s="368"/>
      <c r="G306" s="368"/>
      <c r="H306" s="368"/>
      <c r="I306" s="368"/>
      <c r="J306" s="368"/>
      <c r="K306" s="368"/>
      <c r="L306" s="368"/>
      <c r="M306" s="368"/>
      <c r="N306" s="371"/>
    </row>
    <row r="307" spans="1:14" ht="14.4" customHeight="1" x14ac:dyDescent="0.35">
      <c r="A307" s="364"/>
      <c r="B307" s="367"/>
      <c r="C307" s="368"/>
      <c r="D307" s="368"/>
      <c r="E307" s="368"/>
      <c r="F307" s="368"/>
      <c r="G307" s="368"/>
      <c r="H307" s="368"/>
      <c r="I307" s="368"/>
      <c r="J307" s="368"/>
      <c r="K307" s="368"/>
      <c r="L307" s="368"/>
      <c r="M307" s="368"/>
      <c r="N307" s="371"/>
    </row>
    <row r="308" spans="1:14" ht="14.4" customHeight="1" x14ac:dyDescent="0.35">
      <c r="A308" s="364"/>
      <c r="B308" s="367"/>
      <c r="C308" s="368"/>
      <c r="D308" s="368"/>
      <c r="E308" s="368"/>
      <c r="F308" s="368"/>
      <c r="G308" s="368"/>
      <c r="H308" s="368"/>
      <c r="I308" s="368"/>
      <c r="J308" s="368"/>
      <c r="K308" s="368"/>
      <c r="L308" s="368"/>
      <c r="M308" s="368"/>
      <c r="N308" s="371"/>
    </row>
    <row r="309" spans="1:14" ht="14.4" customHeight="1" x14ac:dyDescent="0.35">
      <c r="A309" s="364"/>
      <c r="B309" s="367"/>
      <c r="C309" s="368"/>
      <c r="D309" s="368"/>
      <c r="E309" s="368"/>
      <c r="F309" s="368"/>
      <c r="G309" s="368"/>
      <c r="H309" s="368"/>
      <c r="I309" s="368"/>
      <c r="J309" s="368"/>
      <c r="K309" s="368"/>
      <c r="L309" s="368"/>
      <c r="M309" s="368"/>
      <c r="N309" s="371"/>
    </row>
    <row r="310" spans="1:14" ht="14.4" customHeight="1" x14ac:dyDescent="0.35">
      <c r="A310" s="364"/>
      <c r="B310" s="367"/>
      <c r="C310" s="368"/>
      <c r="D310" s="368"/>
      <c r="E310" s="368"/>
      <c r="F310" s="368"/>
      <c r="G310" s="368"/>
      <c r="H310" s="368"/>
      <c r="I310" s="368"/>
      <c r="J310" s="368"/>
      <c r="K310" s="368"/>
      <c r="L310" s="368"/>
      <c r="M310" s="368"/>
      <c r="N310" s="371"/>
    </row>
    <row r="311" spans="1:14" ht="3.75" customHeight="1" x14ac:dyDescent="0.35">
      <c r="A311" s="364"/>
      <c r="B311" s="367"/>
      <c r="C311" s="368"/>
      <c r="D311" s="368"/>
      <c r="E311" s="368"/>
      <c r="F311" s="368"/>
      <c r="G311" s="368"/>
      <c r="H311" s="368"/>
      <c r="I311" s="368"/>
      <c r="J311" s="368"/>
      <c r="K311" s="368"/>
      <c r="L311" s="368"/>
      <c r="M311" s="368"/>
      <c r="N311" s="371"/>
    </row>
    <row r="312" spans="1:14" ht="14.25" hidden="1" customHeight="1" x14ac:dyDescent="0.35">
      <c r="A312" s="364"/>
      <c r="B312" s="367"/>
      <c r="C312" s="368"/>
      <c r="D312" s="368"/>
      <c r="E312" s="368"/>
      <c r="F312" s="368"/>
      <c r="G312" s="368"/>
      <c r="H312" s="368"/>
      <c r="I312" s="368"/>
      <c r="J312" s="368"/>
      <c r="K312" s="368"/>
      <c r="L312" s="368"/>
      <c r="M312" s="368"/>
      <c r="N312" s="371"/>
    </row>
    <row r="313" spans="1:14" ht="14.25" hidden="1" customHeight="1" x14ac:dyDescent="0.35">
      <c r="A313" s="364"/>
      <c r="B313" s="367"/>
      <c r="C313" s="368"/>
      <c r="D313" s="368"/>
      <c r="E313" s="368"/>
      <c r="F313" s="368"/>
      <c r="G313" s="368"/>
      <c r="H313" s="368"/>
      <c r="I313" s="368"/>
      <c r="J313" s="368"/>
      <c r="K313" s="368"/>
      <c r="L313" s="368"/>
      <c r="M313" s="368"/>
      <c r="N313" s="371"/>
    </row>
    <row r="314" spans="1:14" ht="14.25" hidden="1" customHeight="1" x14ac:dyDescent="0.35">
      <c r="A314" s="364"/>
      <c r="B314" s="367"/>
      <c r="C314" s="368"/>
      <c r="D314" s="368"/>
      <c r="E314" s="368"/>
      <c r="F314" s="368"/>
      <c r="G314" s="368"/>
      <c r="H314" s="368"/>
      <c r="I314" s="368"/>
      <c r="J314" s="368"/>
      <c r="K314" s="368"/>
      <c r="L314" s="368"/>
      <c r="M314" s="368"/>
      <c r="N314" s="371"/>
    </row>
    <row r="315" spans="1:14" ht="14.25" hidden="1" customHeight="1" x14ac:dyDescent="0.35">
      <c r="A315" s="364"/>
      <c r="B315" s="367"/>
      <c r="C315" s="368"/>
      <c r="D315" s="368"/>
      <c r="E315" s="368"/>
      <c r="F315" s="368"/>
      <c r="G315" s="368"/>
      <c r="H315" s="368"/>
      <c r="I315" s="368"/>
      <c r="J315" s="368"/>
      <c r="K315" s="368"/>
      <c r="L315" s="368"/>
      <c r="M315" s="368"/>
      <c r="N315" s="371"/>
    </row>
    <row r="316" spans="1:14" ht="14.25" hidden="1" customHeight="1" x14ac:dyDescent="0.35">
      <c r="A316" s="364"/>
      <c r="B316" s="367"/>
      <c r="C316" s="368"/>
      <c r="D316" s="368"/>
      <c r="E316" s="368"/>
      <c r="F316" s="368"/>
      <c r="G316" s="368"/>
      <c r="H316" s="368"/>
      <c r="I316" s="368"/>
      <c r="J316" s="368"/>
      <c r="K316" s="368"/>
      <c r="L316" s="368"/>
      <c r="M316" s="368"/>
      <c r="N316" s="371"/>
    </row>
    <row r="317" spans="1:14" ht="14.25" hidden="1" customHeight="1" x14ac:dyDescent="0.35">
      <c r="A317" s="364"/>
      <c r="B317" s="367"/>
      <c r="C317" s="368"/>
      <c r="D317" s="368"/>
      <c r="E317" s="368"/>
      <c r="F317" s="368"/>
      <c r="G317" s="368"/>
      <c r="H317" s="368"/>
      <c r="I317" s="368"/>
      <c r="J317" s="368"/>
      <c r="K317" s="368"/>
      <c r="L317" s="368"/>
      <c r="M317" s="368"/>
      <c r="N317" s="371"/>
    </row>
    <row r="318" spans="1:14" ht="14.25" hidden="1" customHeight="1" x14ac:dyDescent="0.35">
      <c r="A318" s="364"/>
      <c r="B318" s="367"/>
      <c r="C318" s="368"/>
      <c r="D318" s="368"/>
      <c r="E318" s="368"/>
      <c r="F318" s="368"/>
      <c r="G318" s="368"/>
      <c r="H318" s="368"/>
      <c r="I318" s="368"/>
      <c r="J318" s="368"/>
      <c r="K318" s="368"/>
      <c r="L318" s="368"/>
      <c r="M318" s="368"/>
      <c r="N318" s="371"/>
    </row>
    <row r="319" spans="1:14" ht="14.25" hidden="1" customHeight="1" x14ac:dyDescent="0.35">
      <c r="A319" s="364"/>
      <c r="B319" s="367"/>
      <c r="C319" s="368"/>
      <c r="D319" s="368"/>
      <c r="E319" s="368"/>
      <c r="F319" s="368"/>
      <c r="G319" s="368"/>
      <c r="H319" s="368"/>
      <c r="I319" s="368"/>
      <c r="J319" s="368"/>
      <c r="K319" s="368"/>
      <c r="L319" s="368"/>
      <c r="M319" s="368"/>
      <c r="N319" s="371"/>
    </row>
    <row r="320" spans="1:14" ht="14.25" hidden="1" customHeight="1" x14ac:dyDescent="0.35">
      <c r="A320" s="364"/>
      <c r="B320" s="367"/>
      <c r="C320" s="368"/>
      <c r="D320" s="368"/>
      <c r="E320" s="368"/>
      <c r="F320" s="368"/>
      <c r="G320" s="368"/>
      <c r="H320" s="368"/>
      <c r="I320" s="368"/>
      <c r="J320" s="368"/>
      <c r="K320" s="368"/>
      <c r="L320" s="368"/>
      <c r="M320" s="368"/>
      <c r="N320" s="371"/>
    </row>
    <row r="321" spans="1:14" ht="14.25" hidden="1" customHeight="1" x14ac:dyDescent="0.35">
      <c r="A321" s="364"/>
      <c r="B321" s="367"/>
      <c r="C321" s="368"/>
      <c r="D321" s="368"/>
      <c r="E321" s="368"/>
      <c r="F321" s="368"/>
      <c r="G321" s="368"/>
      <c r="H321" s="368"/>
      <c r="I321" s="368"/>
      <c r="J321" s="368"/>
      <c r="K321" s="368"/>
      <c r="L321" s="368"/>
      <c r="M321" s="368"/>
      <c r="N321" s="371"/>
    </row>
    <row r="322" spans="1:14" ht="14.25" hidden="1" customHeight="1" x14ac:dyDescent="0.35">
      <c r="A322" s="364"/>
      <c r="B322" s="367"/>
      <c r="C322" s="368"/>
      <c r="D322" s="368"/>
      <c r="E322" s="368"/>
      <c r="F322" s="368"/>
      <c r="G322" s="368"/>
      <c r="H322" s="368"/>
      <c r="I322" s="368"/>
      <c r="J322" s="368"/>
      <c r="K322" s="368"/>
      <c r="L322" s="368"/>
      <c r="M322" s="368"/>
      <c r="N322" s="371"/>
    </row>
    <row r="323" spans="1:14" ht="14.25" hidden="1" customHeight="1" x14ac:dyDescent="0.35">
      <c r="A323" s="364"/>
      <c r="B323" s="367"/>
      <c r="C323" s="368"/>
      <c r="D323" s="368"/>
      <c r="E323" s="368"/>
      <c r="F323" s="368"/>
      <c r="G323" s="368"/>
      <c r="H323" s="368"/>
      <c r="I323" s="368"/>
      <c r="J323" s="368"/>
      <c r="K323" s="368"/>
      <c r="L323" s="368"/>
      <c r="M323" s="368"/>
      <c r="N323" s="371"/>
    </row>
    <row r="324" spans="1:14" ht="14.25" hidden="1" customHeight="1" x14ac:dyDescent="0.35">
      <c r="A324" s="364"/>
      <c r="B324" s="367"/>
      <c r="C324" s="368"/>
      <c r="D324" s="368"/>
      <c r="E324" s="368"/>
      <c r="F324" s="368"/>
      <c r="G324" s="368"/>
      <c r="H324" s="368"/>
      <c r="I324" s="368"/>
      <c r="J324" s="368"/>
      <c r="K324" s="368"/>
      <c r="L324" s="368"/>
      <c r="M324" s="368"/>
      <c r="N324" s="371"/>
    </row>
    <row r="325" spans="1:14" ht="14.25" hidden="1" customHeight="1" x14ac:dyDescent="0.35">
      <c r="A325" s="364"/>
      <c r="B325" s="367"/>
      <c r="C325" s="368"/>
      <c r="D325" s="368"/>
      <c r="E325" s="368"/>
      <c r="F325" s="368"/>
      <c r="G325" s="368"/>
      <c r="H325" s="368"/>
      <c r="I325" s="368"/>
      <c r="J325" s="368"/>
      <c r="K325" s="368"/>
      <c r="L325" s="368"/>
      <c r="M325" s="368"/>
      <c r="N325" s="371"/>
    </row>
    <row r="326" spans="1:14" ht="15" customHeight="1" thickBot="1" x14ac:dyDescent="0.4">
      <c r="A326" s="364"/>
      <c r="B326" s="369"/>
      <c r="C326" s="370"/>
      <c r="D326" s="370"/>
      <c r="E326" s="370"/>
      <c r="F326" s="370"/>
      <c r="G326" s="370"/>
      <c r="H326" s="370"/>
      <c r="I326" s="370"/>
      <c r="J326" s="370"/>
      <c r="K326" s="370"/>
      <c r="L326" s="370"/>
      <c r="M326" s="370"/>
      <c r="N326" s="371"/>
    </row>
    <row r="327" spans="1:14" ht="15" customHeight="1" x14ac:dyDescent="0.35">
      <c r="A327" s="364">
        <v>15</v>
      </c>
      <c r="B327" s="365" t="s">
        <v>416</v>
      </c>
      <c r="C327" s="366"/>
      <c r="D327" s="366"/>
      <c r="E327" s="366"/>
      <c r="F327" s="366"/>
      <c r="G327" s="366"/>
      <c r="H327" s="366"/>
      <c r="I327" s="366"/>
      <c r="J327" s="366"/>
      <c r="K327" s="366"/>
      <c r="L327" s="366"/>
      <c r="M327" s="366"/>
      <c r="N327" s="371" t="str">
        <f>VLOOKUP(A327,'LISTA DE OFERENTES'!$A$4:$B$34,2,FALSE)</f>
        <v xml:space="preserve">CONSORCIO NUEVA PARK </v>
      </c>
    </row>
    <row r="328" spans="1:14" x14ac:dyDescent="0.35">
      <c r="A328" s="364"/>
      <c r="B328" s="367"/>
      <c r="C328" s="368"/>
      <c r="D328" s="368"/>
      <c r="E328" s="368"/>
      <c r="F328" s="368"/>
      <c r="G328" s="368"/>
      <c r="H328" s="368"/>
      <c r="I328" s="368"/>
      <c r="J328" s="368"/>
      <c r="K328" s="368"/>
      <c r="L328" s="368"/>
      <c r="M328" s="368"/>
      <c r="N328" s="371"/>
    </row>
    <row r="329" spans="1:14" ht="3" customHeight="1" x14ac:dyDescent="0.35">
      <c r="A329" s="364"/>
      <c r="B329" s="367"/>
      <c r="C329" s="368"/>
      <c r="D329" s="368"/>
      <c r="E329" s="368"/>
      <c r="F329" s="368"/>
      <c r="G329" s="368"/>
      <c r="H329" s="368"/>
      <c r="I329" s="368"/>
      <c r="J329" s="368"/>
      <c r="K329" s="368"/>
      <c r="L329" s="368"/>
      <c r="M329" s="368"/>
      <c r="N329" s="371"/>
    </row>
    <row r="330" spans="1:14" hidden="1" x14ac:dyDescent="0.35">
      <c r="A330" s="364"/>
      <c r="B330" s="367"/>
      <c r="C330" s="368"/>
      <c r="D330" s="368"/>
      <c r="E330" s="368"/>
      <c r="F330" s="368"/>
      <c r="G330" s="368"/>
      <c r="H330" s="368"/>
      <c r="I330" s="368"/>
      <c r="J330" s="368"/>
      <c r="K330" s="368"/>
      <c r="L330" s="368"/>
      <c r="M330" s="368"/>
      <c r="N330" s="371"/>
    </row>
    <row r="331" spans="1:14" hidden="1" x14ac:dyDescent="0.35">
      <c r="A331" s="364"/>
      <c r="B331" s="367"/>
      <c r="C331" s="368"/>
      <c r="D331" s="368"/>
      <c r="E331" s="368"/>
      <c r="F331" s="368"/>
      <c r="G331" s="368"/>
      <c r="H331" s="368"/>
      <c r="I331" s="368"/>
      <c r="J331" s="368"/>
      <c r="K331" s="368"/>
      <c r="L331" s="368"/>
      <c r="M331" s="368"/>
      <c r="N331" s="371"/>
    </row>
    <row r="332" spans="1:14" hidden="1" x14ac:dyDescent="0.35">
      <c r="A332" s="364"/>
      <c r="B332" s="367"/>
      <c r="C332" s="368"/>
      <c r="D332" s="368"/>
      <c r="E332" s="368"/>
      <c r="F332" s="368"/>
      <c r="G332" s="368"/>
      <c r="H332" s="368"/>
      <c r="I332" s="368"/>
      <c r="J332" s="368"/>
      <c r="K332" s="368"/>
      <c r="L332" s="368"/>
      <c r="M332" s="368"/>
      <c r="N332" s="371"/>
    </row>
    <row r="333" spans="1:14" hidden="1" x14ac:dyDescent="0.35">
      <c r="A333" s="364"/>
      <c r="B333" s="367"/>
      <c r="C333" s="368"/>
      <c r="D333" s="368"/>
      <c r="E333" s="368"/>
      <c r="F333" s="368"/>
      <c r="G333" s="368"/>
      <c r="H333" s="368"/>
      <c r="I333" s="368"/>
      <c r="J333" s="368"/>
      <c r="K333" s="368"/>
      <c r="L333" s="368"/>
      <c r="M333" s="368"/>
      <c r="N333" s="371"/>
    </row>
    <row r="334" spans="1:14" hidden="1" x14ac:dyDescent="0.35">
      <c r="A334" s="364"/>
      <c r="B334" s="367"/>
      <c r="C334" s="368"/>
      <c r="D334" s="368"/>
      <c r="E334" s="368"/>
      <c r="F334" s="368"/>
      <c r="G334" s="368"/>
      <c r="H334" s="368"/>
      <c r="I334" s="368"/>
      <c r="J334" s="368"/>
      <c r="K334" s="368"/>
      <c r="L334" s="368"/>
      <c r="M334" s="368"/>
      <c r="N334" s="371"/>
    </row>
    <row r="335" spans="1:14" ht="6.75" hidden="1" customHeight="1" x14ac:dyDescent="0.35">
      <c r="A335" s="364"/>
      <c r="B335" s="367"/>
      <c r="C335" s="368"/>
      <c r="D335" s="368"/>
      <c r="E335" s="368"/>
      <c r="F335" s="368"/>
      <c r="G335" s="368"/>
      <c r="H335" s="368"/>
      <c r="I335" s="368"/>
      <c r="J335" s="368"/>
      <c r="K335" s="368"/>
      <c r="L335" s="368"/>
      <c r="M335" s="368"/>
      <c r="N335" s="371"/>
    </row>
    <row r="336" spans="1:14" hidden="1" x14ac:dyDescent="0.35">
      <c r="A336" s="364"/>
      <c r="B336" s="367"/>
      <c r="C336" s="368"/>
      <c r="D336" s="368"/>
      <c r="E336" s="368"/>
      <c r="F336" s="368"/>
      <c r="G336" s="368"/>
      <c r="H336" s="368"/>
      <c r="I336" s="368"/>
      <c r="J336" s="368"/>
      <c r="K336" s="368"/>
      <c r="L336" s="368"/>
      <c r="M336" s="368"/>
      <c r="N336" s="371"/>
    </row>
    <row r="337" spans="1:14" hidden="1" x14ac:dyDescent="0.35">
      <c r="A337" s="364"/>
      <c r="B337" s="367"/>
      <c r="C337" s="368"/>
      <c r="D337" s="368"/>
      <c r="E337" s="368"/>
      <c r="F337" s="368"/>
      <c r="G337" s="368"/>
      <c r="H337" s="368"/>
      <c r="I337" s="368"/>
      <c r="J337" s="368"/>
      <c r="K337" s="368"/>
      <c r="L337" s="368"/>
      <c r="M337" s="368"/>
      <c r="N337" s="371"/>
    </row>
    <row r="338" spans="1:14" hidden="1" x14ac:dyDescent="0.35">
      <c r="A338" s="364"/>
      <c r="B338" s="367"/>
      <c r="C338" s="368"/>
      <c r="D338" s="368"/>
      <c r="E338" s="368"/>
      <c r="F338" s="368"/>
      <c r="G338" s="368"/>
      <c r="H338" s="368"/>
      <c r="I338" s="368"/>
      <c r="J338" s="368"/>
      <c r="K338" s="368"/>
      <c r="L338" s="368"/>
      <c r="M338" s="368"/>
      <c r="N338" s="371"/>
    </row>
    <row r="339" spans="1:14" hidden="1" x14ac:dyDescent="0.35">
      <c r="A339" s="364"/>
      <c r="B339" s="367"/>
      <c r="C339" s="368"/>
      <c r="D339" s="368"/>
      <c r="E339" s="368"/>
      <c r="F339" s="368"/>
      <c r="G339" s="368"/>
      <c r="H339" s="368"/>
      <c r="I339" s="368"/>
      <c r="J339" s="368"/>
      <c r="K339" s="368"/>
      <c r="L339" s="368"/>
      <c r="M339" s="368"/>
      <c r="N339" s="371"/>
    </row>
    <row r="340" spans="1:14" hidden="1" x14ac:dyDescent="0.35">
      <c r="A340" s="364"/>
      <c r="B340" s="367"/>
      <c r="C340" s="368"/>
      <c r="D340" s="368"/>
      <c r="E340" s="368"/>
      <c r="F340" s="368"/>
      <c r="G340" s="368"/>
      <c r="H340" s="368"/>
      <c r="I340" s="368"/>
      <c r="J340" s="368"/>
      <c r="K340" s="368"/>
      <c r="L340" s="368"/>
      <c r="M340" s="368"/>
      <c r="N340" s="371"/>
    </row>
    <row r="341" spans="1:14" hidden="1" x14ac:dyDescent="0.35">
      <c r="A341" s="364"/>
      <c r="B341" s="367"/>
      <c r="C341" s="368"/>
      <c r="D341" s="368"/>
      <c r="E341" s="368"/>
      <c r="F341" s="368"/>
      <c r="G341" s="368"/>
      <c r="H341" s="368"/>
      <c r="I341" s="368"/>
      <c r="J341" s="368"/>
      <c r="K341" s="368"/>
      <c r="L341" s="368"/>
      <c r="M341" s="368"/>
      <c r="N341" s="371"/>
    </row>
    <row r="342" spans="1:14" hidden="1" x14ac:dyDescent="0.35">
      <c r="A342" s="364"/>
      <c r="B342" s="367"/>
      <c r="C342" s="368"/>
      <c r="D342" s="368"/>
      <c r="E342" s="368"/>
      <c r="F342" s="368"/>
      <c r="G342" s="368"/>
      <c r="H342" s="368"/>
      <c r="I342" s="368"/>
      <c r="J342" s="368"/>
      <c r="K342" s="368"/>
      <c r="L342" s="368"/>
      <c r="M342" s="368"/>
      <c r="N342" s="371"/>
    </row>
    <row r="343" spans="1:14" hidden="1" x14ac:dyDescent="0.35">
      <c r="A343" s="364"/>
      <c r="B343" s="367"/>
      <c r="C343" s="368"/>
      <c r="D343" s="368"/>
      <c r="E343" s="368"/>
      <c r="F343" s="368"/>
      <c r="G343" s="368"/>
      <c r="H343" s="368"/>
      <c r="I343" s="368"/>
      <c r="J343" s="368"/>
      <c r="K343" s="368"/>
      <c r="L343" s="368"/>
      <c r="M343" s="368"/>
      <c r="N343" s="371"/>
    </row>
    <row r="344" spans="1:14" hidden="1" x14ac:dyDescent="0.35">
      <c r="A344" s="364"/>
      <c r="B344" s="367"/>
      <c r="C344" s="368"/>
      <c r="D344" s="368"/>
      <c r="E344" s="368"/>
      <c r="F344" s="368"/>
      <c r="G344" s="368"/>
      <c r="H344" s="368"/>
      <c r="I344" s="368"/>
      <c r="J344" s="368"/>
      <c r="K344" s="368"/>
      <c r="L344" s="368"/>
      <c r="M344" s="368"/>
      <c r="N344" s="371"/>
    </row>
    <row r="345" spans="1:14" hidden="1" x14ac:dyDescent="0.35">
      <c r="A345" s="364"/>
      <c r="B345" s="367"/>
      <c r="C345" s="368"/>
      <c r="D345" s="368"/>
      <c r="E345" s="368"/>
      <c r="F345" s="368"/>
      <c r="G345" s="368"/>
      <c r="H345" s="368"/>
      <c r="I345" s="368"/>
      <c r="J345" s="368"/>
      <c r="K345" s="368"/>
      <c r="L345" s="368"/>
      <c r="M345" s="368"/>
      <c r="N345" s="371"/>
    </row>
    <row r="346" spans="1:14" hidden="1" x14ac:dyDescent="0.35">
      <c r="A346" s="364"/>
      <c r="B346" s="367"/>
      <c r="C346" s="368"/>
      <c r="D346" s="368"/>
      <c r="E346" s="368"/>
      <c r="F346" s="368"/>
      <c r="G346" s="368"/>
      <c r="H346" s="368"/>
      <c r="I346" s="368"/>
      <c r="J346" s="368"/>
      <c r="K346" s="368"/>
      <c r="L346" s="368"/>
      <c r="M346" s="368"/>
      <c r="N346" s="371"/>
    </row>
    <row r="347" spans="1:14" x14ac:dyDescent="0.35">
      <c r="A347" s="364"/>
      <c r="B347" s="367"/>
      <c r="C347" s="368"/>
      <c r="D347" s="368"/>
      <c r="E347" s="368"/>
      <c r="F347" s="368"/>
      <c r="G347" s="368"/>
      <c r="H347" s="368"/>
      <c r="I347" s="368"/>
      <c r="J347" s="368"/>
      <c r="K347" s="368"/>
      <c r="L347" s="368"/>
      <c r="M347" s="368"/>
      <c r="N347" s="371"/>
    </row>
    <row r="348" spans="1:14" x14ac:dyDescent="0.35">
      <c r="A348" s="364"/>
      <c r="B348" s="367"/>
      <c r="C348" s="368"/>
      <c r="D348" s="368"/>
      <c r="E348" s="368"/>
      <c r="F348" s="368"/>
      <c r="G348" s="368"/>
      <c r="H348" s="368"/>
      <c r="I348" s="368"/>
      <c r="J348" s="368"/>
      <c r="K348" s="368"/>
      <c r="L348" s="368"/>
      <c r="M348" s="368"/>
      <c r="N348" s="371"/>
    </row>
    <row r="349" spans="1:14" ht="15" thickBot="1" x14ac:dyDescent="0.4">
      <c r="A349" s="364"/>
      <c r="B349" s="369"/>
      <c r="C349" s="370"/>
      <c r="D349" s="370"/>
      <c r="E349" s="370"/>
      <c r="F349" s="370"/>
      <c r="G349" s="370"/>
      <c r="H349" s="370"/>
      <c r="I349" s="370"/>
      <c r="J349" s="370"/>
      <c r="K349" s="370"/>
      <c r="L349" s="370"/>
      <c r="M349" s="370"/>
      <c r="N349" s="371"/>
    </row>
    <row r="350" spans="1:14" hidden="1" x14ac:dyDescent="0.35">
      <c r="A350" s="364">
        <v>16</v>
      </c>
      <c r="B350" s="365" t="s">
        <v>416</v>
      </c>
      <c r="C350" s="366"/>
      <c r="D350" s="366"/>
      <c r="E350" s="366"/>
      <c r="F350" s="366"/>
      <c r="G350" s="366"/>
      <c r="H350" s="366"/>
      <c r="I350" s="366"/>
      <c r="J350" s="366"/>
      <c r="K350" s="366"/>
      <c r="L350" s="366"/>
      <c r="M350" s="366"/>
      <c r="N350" s="371" t="str">
        <f>VLOOKUP(A350,'LISTA DE OFERENTES'!$A$4:$B$34,2,FALSE)</f>
        <v>T&amp;G PARQUES IV</v>
      </c>
    </row>
    <row r="351" spans="1:14" hidden="1" x14ac:dyDescent="0.35">
      <c r="A351" s="364"/>
      <c r="B351" s="367"/>
      <c r="C351" s="368"/>
      <c r="D351" s="368"/>
      <c r="E351" s="368"/>
      <c r="F351" s="368"/>
      <c r="G351" s="368"/>
      <c r="H351" s="368"/>
      <c r="I351" s="368"/>
      <c r="J351" s="368"/>
      <c r="K351" s="368"/>
      <c r="L351" s="368"/>
      <c r="M351" s="368"/>
      <c r="N351" s="371"/>
    </row>
    <row r="352" spans="1:14" hidden="1" x14ac:dyDescent="0.35">
      <c r="A352" s="364"/>
      <c r="B352" s="367"/>
      <c r="C352" s="368"/>
      <c r="D352" s="368"/>
      <c r="E352" s="368"/>
      <c r="F352" s="368"/>
      <c r="G352" s="368"/>
      <c r="H352" s="368"/>
      <c r="I352" s="368"/>
      <c r="J352" s="368"/>
      <c r="K352" s="368"/>
      <c r="L352" s="368"/>
      <c r="M352" s="368"/>
      <c r="N352" s="371"/>
    </row>
    <row r="353" spans="1:14" hidden="1" x14ac:dyDescent="0.35">
      <c r="A353" s="364"/>
      <c r="B353" s="367"/>
      <c r="C353" s="368"/>
      <c r="D353" s="368"/>
      <c r="E353" s="368"/>
      <c r="F353" s="368"/>
      <c r="G353" s="368"/>
      <c r="H353" s="368"/>
      <c r="I353" s="368"/>
      <c r="J353" s="368"/>
      <c r="K353" s="368"/>
      <c r="L353" s="368"/>
      <c r="M353" s="368"/>
      <c r="N353" s="371"/>
    </row>
    <row r="354" spans="1:14" hidden="1" x14ac:dyDescent="0.35">
      <c r="A354" s="364"/>
      <c r="B354" s="367"/>
      <c r="C354" s="368"/>
      <c r="D354" s="368"/>
      <c r="E354" s="368"/>
      <c r="F354" s="368"/>
      <c r="G354" s="368"/>
      <c r="H354" s="368"/>
      <c r="I354" s="368"/>
      <c r="J354" s="368"/>
      <c r="K354" s="368"/>
      <c r="L354" s="368"/>
      <c r="M354" s="368"/>
      <c r="N354" s="371"/>
    </row>
    <row r="355" spans="1:14" hidden="1" x14ac:dyDescent="0.35">
      <c r="A355" s="364"/>
      <c r="B355" s="367"/>
      <c r="C355" s="368"/>
      <c r="D355" s="368"/>
      <c r="E355" s="368"/>
      <c r="F355" s="368"/>
      <c r="G355" s="368"/>
      <c r="H355" s="368"/>
      <c r="I355" s="368"/>
      <c r="J355" s="368"/>
      <c r="K355" s="368"/>
      <c r="L355" s="368"/>
      <c r="M355" s="368"/>
      <c r="N355" s="371"/>
    </row>
    <row r="356" spans="1:14" hidden="1" x14ac:dyDescent="0.35">
      <c r="A356" s="364"/>
      <c r="B356" s="367"/>
      <c r="C356" s="368"/>
      <c r="D356" s="368"/>
      <c r="E356" s="368"/>
      <c r="F356" s="368"/>
      <c r="G356" s="368"/>
      <c r="H356" s="368"/>
      <c r="I356" s="368"/>
      <c r="J356" s="368"/>
      <c r="K356" s="368"/>
      <c r="L356" s="368"/>
      <c r="M356" s="368"/>
      <c r="N356" s="371"/>
    </row>
    <row r="357" spans="1:14" hidden="1" x14ac:dyDescent="0.35">
      <c r="A357" s="364"/>
      <c r="B357" s="367"/>
      <c r="C357" s="368"/>
      <c r="D357" s="368"/>
      <c r="E357" s="368"/>
      <c r="F357" s="368"/>
      <c r="G357" s="368"/>
      <c r="H357" s="368"/>
      <c r="I357" s="368"/>
      <c r="J357" s="368"/>
      <c r="K357" s="368"/>
      <c r="L357" s="368"/>
      <c r="M357" s="368"/>
      <c r="N357" s="371"/>
    </row>
    <row r="358" spans="1:14" hidden="1" x14ac:dyDescent="0.35">
      <c r="A358" s="364"/>
      <c r="B358" s="367"/>
      <c r="C358" s="368"/>
      <c r="D358" s="368"/>
      <c r="E358" s="368"/>
      <c r="F358" s="368"/>
      <c r="G358" s="368"/>
      <c r="H358" s="368"/>
      <c r="I358" s="368"/>
      <c r="J358" s="368"/>
      <c r="K358" s="368"/>
      <c r="L358" s="368"/>
      <c r="M358" s="368"/>
      <c r="N358" s="371"/>
    </row>
    <row r="359" spans="1:14" hidden="1" x14ac:dyDescent="0.35">
      <c r="A359" s="364"/>
      <c r="B359" s="367"/>
      <c r="C359" s="368"/>
      <c r="D359" s="368"/>
      <c r="E359" s="368"/>
      <c r="F359" s="368"/>
      <c r="G359" s="368"/>
      <c r="H359" s="368"/>
      <c r="I359" s="368"/>
      <c r="J359" s="368"/>
      <c r="K359" s="368"/>
      <c r="L359" s="368"/>
      <c r="M359" s="368"/>
      <c r="N359" s="371"/>
    </row>
    <row r="360" spans="1:14" hidden="1" x14ac:dyDescent="0.35">
      <c r="A360" s="364"/>
      <c r="B360" s="367"/>
      <c r="C360" s="368"/>
      <c r="D360" s="368"/>
      <c r="E360" s="368"/>
      <c r="F360" s="368"/>
      <c r="G360" s="368"/>
      <c r="H360" s="368"/>
      <c r="I360" s="368"/>
      <c r="J360" s="368"/>
      <c r="K360" s="368"/>
      <c r="L360" s="368"/>
      <c r="M360" s="368"/>
      <c r="N360" s="371"/>
    </row>
    <row r="361" spans="1:14" hidden="1" x14ac:dyDescent="0.35">
      <c r="A361" s="364"/>
      <c r="B361" s="367"/>
      <c r="C361" s="368"/>
      <c r="D361" s="368"/>
      <c r="E361" s="368"/>
      <c r="F361" s="368"/>
      <c r="G361" s="368"/>
      <c r="H361" s="368"/>
      <c r="I361" s="368"/>
      <c r="J361" s="368"/>
      <c r="K361" s="368"/>
      <c r="L361" s="368"/>
      <c r="M361" s="368"/>
      <c r="N361" s="371"/>
    </row>
    <row r="362" spans="1:14" hidden="1" x14ac:dyDescent="0.35">
      <c r="A362" s="364"/>
      <c r="B362" s="367"/>
      <c r="C362" s="368"/>
      <c r="D362" s="368"/>
      <c r="E362" s="368"/>
      <c r="F362" s="368"/>
      <c r="G362" s="368"/>
      <c r="H362" s="368"/>
      <c r="I362" s="368"/>
      <c r="J362" s="368"/>
      <c r="K362" s="368"/>
      <c r="L362" s="368"/>
      <c r="M362" s="368"/>
      <c r="N362" s="371"/>
    </row>
    <row r="363" spans="1:14" hidden="1" x14ac:dyDescent="0.35">
      <c r="A363" s="364"/>
      <c r="B363" s="367"/>
      <c r="C363" s="368"/>
      <c r="D363" s="368"/>
      <c r="E363" s="368"/>
      <c r="F363" s="368"/>
      <c r="G363" s="368"/>
      <c r="H363" s="368"/>
      <c r="I363" s="368"/>
      <c r="J363" s="368"/>
      <c r="K363" s="368"/>
      <c r="L363" s="368"/>
      <c r="M363" s="368"/>
      <c r="N363" s="371"/>
    </row>
    <row r="364" spans="1:14" x14ac:dyDescent="0.35">
      <c r="A364" s="364"/>
      <c r="B364" s="367"/>
      <c r="C364" s="368"/>
      <c r="D364" s="368"/>
      <c r="E364" s="368"/>
      <c r="F364" s="368"/>
      <c r="G364" s="368"/>
      <c r="H364" s="368"/>
      <c r="I364" s="368"/>
      <c r="J364" s="368"/>
      <c r="K364" s="368"/>
      <c r="L364" s="368"/>
      <c r="M364" s="368"/>
      <c r="N364" s="371"/>
    </row>
    <row r="365" spans="1:14" ht="5.25" customHeight="1" x14ac:dyDescent="0.35">
      <c r="A365" s="364"/>
      <c r="B365" s="367"/>
      <c r="C365" s="368"/>
      <c r="D365" s="368"/>
      <c r="E365" s="368"/>
      <c r="F365" s="368"/>
      <c r="G365" s="368"/>
      <c r="H365" s="368"/>
      <c r="I365" s="368"/>
      <c r="J365" s="368"/>
      <c r="K365" s="368"/>
      <c r="L365" s="368"/>
      <c r="M365" s="368"/>
      <c r="N365" s="371"/>
    </row>
    <row r="366" spans="1:14" hidden="1" x14ac:dyDescent="0.35">
      <c r="A366" s="364"/>
      <c r="B366" s="367"/>
      <c r="C366" s="368"/>
      <c r="D366" s="368"/>
      <c r="E366" s="368"/>
      <c r="F366" s="368"/>
      <c r="G366" s="368"/>
      <c r="H366" s="368"/>
      <c r="I366" s="368"/>
      <c r="J366" s="368"/>
      <c r="K366" s="368"/>
      <c r="L366" s="368"/>
      <c r="M366" s="368"/>
      <c r="N366" s="371"/>
    </row>
    <row r="367" spans="1:14" x14ac:dyDescent="0.35">
      <c r="A367" s="364"/>
      <c r="B367" s="367"/>
      <c r="C367" s="368"/>
      <c r="D367" s="368"/>
      <c r="E367" s="368"/>
      <c r="F367" s="368"/>
      <c r="G367" s="368"/>
      <c r="H367" s="368"/>
      <c r="I367" s="368"/>
      <c r="J367" s="368"/>
      <c r="K367" s="368"/>
      <c r="L367" s="368"/>
      <c r="M367" s="368"/>
      <c r="N367" s="371"/>
    </row>
    <row r="368" spans="1:14" x14ac:dyDescent="0.35">
      <c r="A368" s="364"/>
      <c r="B368" s="367"/>
      <c r="C368" s="368"/>
      <c r="D368" s="368"/>
      <c r="E368" s="368"/>
      <c r="F368" s="368"/>
      <c r="G368" s="368"/>
      <c r="H368" s="368"/>
      <c r="I368" s="368"/>
      <c r="J368" s="368"/>
      <c r="K368" s="368"/>
      <c r="L368" s="368"/>
      <c r="M368" s="368"/>
      <c r="N368" s="371"/>
    </row>
    <row r="369" spans="1:14" x14ac:dyDescent="0.35">
      <c r="A369" s="364"/>
      <c r="B369" s="367"/>
      <c r="C369" s="368"/>
      <c r="D369" s="368"/>
      <c r="E369" s="368"/>
      <c r="F369" s="368"/>
      <c r="G369" s="368"/>
      <c r="H369" s="368"/>
      <c r="I369" s="368"/>
      <c r="J369" s="368"/>
      <c r="K369" s="368"/>
      <c r="L369" s="368"/>
      <c r="M369" s="368"/>
      <c r="N369" s="371"/>
    </row>
    <row r="370" spans="1:14" x14ac:dyDescent="0.35">
      <c r="A370" s="364"/>
      <c r="B370" s="367"/>
      <c r="C370" s="368"/>
      <c r="D370" s="368"/>
      <c r="E370" s="368"/>
      <c r="F370" s="368"/>
      <c r="G370" s="368"/>
      <c r="H370" s="368"/>
      <c r="I370" s="368"/>
      <c r="J370" s="368"/>
      <c r="K370" s="368"/>
      <c r="L370" s="368"/>
      <c r="M370" s="368"/>
      <c r="N370" s="371"/>
    </row>
    <row r="371" spans="1:14" x14ac:dyDescent="0.35">
      <c r="A371" s="364"/>
      <c r="B371" s="367"/>
      <c r="C371" s="368"/>
      <c r="D371" s="368"/>
      <c r="E371" s="368"/>
      <c r="F371" s="368"/>
      <c r="G371" s="368"/>
      <c r="H371" s="368"/>
      <c r="I371" s="368"/>
      <c r="J371" s="368"/>
      <c r="K371" s="368"/>
      <c r="L371" s="368"/>
      <c r="M371" s="368"/>
      <c r="N371" s="371"/>
    </row>
    <row r="372" spans="1:14" ht="15" thickBot="1" x14ac:dyDescent="0.4">
      <c r="A372" s="364"/>
      <c r="B372" s="369"/>
      <c r="C372" s="370"/>
      <c r="D372" s="370"/>
      <c r="E372" s="370"/>
      <c r="F372" s="370"/>
      <c r="G372" s="370"/>
      <c r="H372" s="370"/>
      <c r="I372" s="370"/>
      <c r="J372" s="370"/>
      <c r="K372" s="370"/>
      <c r="L372" s="370"/>
      <c r="M372" s="370"/>
      <c r="N372" s="371"/>
    </row>
    <row r="373" spans="1:14" ht="14.4" customHeight="1" x14ac:dyDescent="0.35">
      <c r="A373" s="364">
        <v>17</v>
      </c>
      <c r="B373" s="365" t="s">
        <v>416</v>
      </c>
      <c r="C373" s="366"/>
      <c r="D373" s="366"/>
      <c r="E373" s="366"/>
      <c r="F373" s="366"/>
      <c r="G373" s="366"/>
      <c r="H373" s="366"/>
      <c r="I373" s="366"/>
      <c r="J373" s="366"/>
      <c r="K373" s="366"/>
      <c r="L373" s="366"/>
      <c r="M373" s="366"/>
      <c r="N373" s="371" t="str">
        <f>VLOOKUP(A373,'LISTA DE OFERENTES'!$A$4:$B$34,2,FALSE)</f>
        <v>CONSORCIO PARQUES RAFAEL URIBE URIBE 2024</v>
      </c>
    </row>
    <row r="374" spans="1:14" ht="14.25" customHeight="1" x14ac:dyDescent="0.35">
      <c r="A374" s="364"/>
      <c r="B374" s="367"/>
      <c r="C374" s="368"/>
      <c r="D374" s="368"/>
      <c r="E374" s="368"/>
      <c r="F374" s="368"/>
      <c r="G374" s="368"/>
      <c r="H374" s="368"/>
      <c r="I374" s="368"/>
      <c r="J374" s="368"/>
      <c r="K374" s="368"/>
      <c r="L374" s="368"/>
      <c r="M374" s="368"/>
      <c r="N374" s="371"/>
    </row>
    <row r="375" spans="1:14" ht="14.25" customHeight="1" x14ac:dyDescent="0.35">
      <c r="A375" s="364"/>
      <c r="B375" s="367"/>
      <c r="C375" s="368"/>
      <c r="D375" s="368"/>
      <c r="E375" s="368"/>
      <c r="F375" s="368"/>
      <c r="G375" s="368"/>
      <c r="H375" s="368"/>
      <c r="I375" s="368"/>
      <c r="J375" s="368"/>
      <c r="K375" s="368"/>
      <c r="L375" s="368"/>
      <c r="M375" s="368"/>
      <c r="N375" s="371"/>
    </row>
    <row r="376" spans="1:14" ht="14.25" customHeight="1" x14ac:dyDescent="0.35">
      <c r="A376" s="364"/>
      <c r="B376" s="367"/>
      <c r="C376" s="368"/>
      <c r="D376" s="368"/>
      <c r="E376" s="368"/>
      <c r="F376" s="368"/>
      <c r="G376" s="368"/>
      <c r="H376" s="368"/>
      <c r="I376" s="368"/>
      <c r="J376" s="368"/>
      <c r="K376" s="368"/>
      <c r="L376" s="368"/>
      <c r="M376" s="368"/>
      <c r="N376" s="371"/>
    </row>
    <row r="377" spans="1:14" ht="14.25" customHeight="1" x14ac:dyDescent="0.35">
      <c r="A377" s="364"/>
      <c r="B377" s="367"/>
      <c r="C377" s="368"/>
      <c r="D377" s="368"/>
      <c r="E377" s="368"/>
      <c r="F377" s="368"/>
      <c r="G377" s="368"/>
      <c r="H377" s="368"/>
      <c r="I377" s="368"/>
      <c r="J377" s="368"/>
      <c r="K377" s="368"/>
      <c r="L377" s="368"/>
      <c r="M377" s="368"/>
      <c r="N377" s="371"/>
    </row>
    <row r="378" spans="1:14" ht="14.25" customHeight="1" x14ac:dyDescent="0.35">
      <c r="A378" s="364"/>
      <c r="B378" s="367"/>
      <c r="C378" s="368"/>
      <c r="D378" s="368"/>
      <c r="E378" s="368"/>
      <c r="F378" s="368"/>
      <c r="G378" s="368"/>
      <c r="H378" s="368"/>
      <c r="I378" s="368"/>
      <c r="J378" s="368"/>
      <c r="K378" s="368"/>
      <c r="L378" s="368"/>
      <c r="M378" s="368"/>
      <c r="N378" s="371"/>
    </row>
    <row r="379" spans="1:14" ht="13.5" customHeight="1" thickBot="1" x14ac:dyDescent="0.4">
      <c r="A379" s="364"/>
      <c r="B379" s="367"/>
      <c r="C379" s="368"/>
      <c r="D379" s="368"/>
      <c r="E379" s="368"/>
      <c r="F379" s="368"/>
      <c r="G379" s="368"/>
      <c r="H379" s="368"/>
      <c r="I379" s="368"/>
      <c r="J379" s="368"/>
      <c r="K379" s="368"/>
      <c r="L379" s="368"/>
      <c r="M379" s="368"/>
      <c r="N379" s="371"/>
    </row>
    <row r="380" spans="1:14" ht="14.25" hidden="1" customHeight="1" thickBot="1" x14ac:dyDescent="0.4">
      <c r="A380" s="364"/>
      <c r="B380" s="367"/>
      <c r="C380" s="368"/>
      <c r="D380" s="368"/>
      <c r="E380" s="368"/>
      <c r="F380" s="368"/>
      <c r="G380" s="368"/>
      <c r="H380" s="368"/>
      <c r="I380" s="368"/>
      <c r="J380" s="368"/>
      <c r="K380" s="368"/>
      <c r="L380" s="368"/>
      <c r="M380" s="368"/>
      <c r="N380" s="371"/>
    </row>
    <row r="381" spans="1:14" ht="14.25" hidden="1" customHeight="1" x14ac:dyDescent="0.35">
      <c r="A381" s="364"/>
      <c r="B381" s="367"/>
      <c r="C381" s="368"/>
      <c r="D381" s="368"/>
      <c r="E381" s="368"/>
      <c r="F381" s="368"/>
      <c r="G381" s="368"/>
      <c r="H381" s="368"/>
      <c r="I381" s="368"/>
      <c r="J381" s="368"/>
      <c r="K381" s="368"/>
      <c r="L381" s="368"/>
      <c r="M381" s="368"/>
      <c r="N381" s="371"/>
    </row>
    <row r="382" spans="1:14" ht="10.5" hidden="1" customHeight="1" thickBot="1" x14ac:dyDescent="0.4">
      <c r="A382" s="364"/>
      <c r="B382" s="367"/>
      <c r="C382" s="368"/>
      <c r="D382" s="368"/>
      <c r="E382" s="368"/>
      <c r="F382" s="368"/>
      <c r="G382" s="368"/>
      <c r="H382" s="368"/>
      <c r="I382" s="368"/>
      <c r="J382" s="368"/>
      <c r="K382" s="368"/>
      <c r="L382" s="368"/>
      <c r="M382" s="368"/>
      <c r="N382" s="371"/>
    </row>
    <row r="383" spans="1:14" ht="14.25" hidden="1" customHeight="1" x14ac:dyDescent="0.35">
      <c r="A383" s="364"/>
      <c r="B383" s="367"/>
      <c r="C383" s="368"/>
      <c r="D383" s="368"/>
      <c r="E383" s="368"/>
      <c r="F383" s="368"/>
      <c r="G383" s="368"/>
      <c r="H383" s="368"/>
      <c r="I383" s="368"/>
      <c r="J383" s="368"/>
      <c r="K383" s="368"/>
      <c r="L383" s="368"/>
      <c r="M383" s="368"/>
      <c r="N383" s="371"/>
    </row>
    <row r="384" spans="1:14" ht="14.25" hidden="1" customHeight="1" x14ac:dyDescent="0.35">
      <c r="A384" s="364"/>
      <c r="B384" s="367"/>
      <c r="C384" s="368"/>
      <c r="D384" s="368"/>
      <c r="E384" s="368"/>
      <c r="F384" s="368"/>
      <c r="G384" s="368"/>
      <c r="H384" s="368"/>
      <c r="I384" s="368"/>
      <c r="J384" s="368"/>
      <c r="K384" s="368"/>
      <c r="L384" s="368"/>
      <c r="M384" s="368"/>
      <c r="N384" s="371"/>
    </row>
    <row r="385" spans="1:14" ht="14.25" hidden="1" customHeight="1" x14ac:dyDescent="0.35">
      <c r="A385" s="364"/>
      <c r="B385" s="367"/>
      <c r="C385" s="368"/>
      <c r="D385" s="368"/>
      <c r="E385" s="368"/>
      <c r="F385" s="368"/>
      <c r="G385" s="368"/>
      <c r="H385" s="368"/>
      <c r="I385" s="368"/>
      <c r="J385" s="368"/>
      <c r="K385" s="368"/>
      <c r="L385" s="368"/>
      <c r="M385" s="368"/>
      <c r="N385" s="371"/>
    </row>
    <row r="386" spans="1:14" ht="14.25" hidden="1" customHeight="1" x14ac:dyDescent="0.35">
      <c r="A386" s="364"/>
      <c r="B386" s="367"/>
      <c r="C386" s="368"/>
      <c r="D386" s="368"/>
      <c r="E386" s="368"/>
      <c r="F386" s="368"/>
      <c r="G386" s="368"/>
      <c r="H386" s="368"/>
      <c r="I386" s="368"/>
      <c r="J386" s="368"/>
      <c r="K386" s="368"/>
      <c r="L386" s="368"/>
      <c r="M386" s="368"/>
      <c r="N386" s="371"/>
    </row>
    <row r="387" spans="1:14" ht="14.25" hidden="1" customHeight="1" x14ac:dyDescent="0.35">
      <c r="A387" s="364"/>
      <c r="B387" s="367"/>
      <c r="C387" s="368"/>
      <c r="D387" s="368"/>
      <c r="E387" s="368"/>
      <c r="F387" s="368"/>
      <c r="G387" s="368"/>
      <c r="H387" s="368"/>
      <c r="I387" s="368"/>
      <c r="J387" s="368"/>
      <c r="K387" s="368"/>
      <c r="L387" s="368"/>
      <c r="M387" s="368"/>
      <c r="N387" s="371"/>
    </row>
    <row r="388" spans="1:14" ht="14.25" hidden="1" customHeight="1" x14ac:dyDescent="0.35">
      <c r="A388" s="364"/>
      <c r="B388" s="367"/>
      <c r="C388" s="368"/>
      <c r="D388" s="368"/>
      <c r="E388" s="368"/>
      <c r="F388" s="368"/>
      <c r="G388" s="368"/>
      <c r="H388" s="368"/>
      <c r="I388" s="368"/>
      <c r="J388" s="368"/>
      <c r="K388" s="368"/>
      <c r="L388" s="368"/>
      <c r="M388" s="368"/>
      <c r="N388" s="371"/>
    </row>
    <row r="389" spans="1:14" ht="14.25" hidden="1" customHeight="1" x14ac:dyDescent="0.35">
      <c r="A389" s="364"/>
      <c r="B389" s="367"/>
      <c r="C389" s="368"/>
      <c r="D389" s="368"/>
      <c r="E389" s="368"/>
      <c r="F389" s="368"/>
      <c r="G389" s="368"/>
      <c r="H389" s="368"/>
      <c r="I389" s="368"/>
      <c r="J389" s="368"/>
      <c r="K389" s="368"/>
      <c r="L389" s="368"/>
      <c r="M389" s="368"/>
      <c r="N389" s="371"/>
    </row>
    <row r="390" spans="1:14" ht="14.25" hidden="1" customHeight="1" x14ac:dyDescent="0.35">
      <c r="A390" s="364"/>
      <c r="B390" s="367"/>
      <c r="C390" s="368"/>
      <c r="D390" s="368"/>
      <c r="E390" s="368"/>
      <c r="F390" s="368"/>
      <c r="G390" s="368"/>
      <c r="H390" s="368"/>
      <c r="I390" s="368"/>
      <c r="J390" s="368"/>
      <c r="K390" s="368"/>
      <c r="L390" s="368"/>
      <c r="M390" s="368"/>
      <c r="N390" s="371"/>
    </row>
    <row r="391" spans="1:14" ht="14.25" hidden="1" customHeight="1" x14ac:dyDescent="0.35">
      <c r="A391" s="364"/>
      <c r="B391" s="367"/>
      <c r="C391" s="368"/>
      <c r="D391" s="368"/>
      <c r="E391" s="368"/>
      <c r="F391" s="368"/>
      <c r="G391" s="368"/>
      <c r="H391" s="368"/>
      <c r="I391" s="368"/>
      <c r="J391" s="368"/>
      <c r="K391" s="368"/>
      <c r="L391" s="368"/>
      <c r="M391" s="368"/>
      <c r="N391" s="371"/>
    </row>
    <row r="392" spans="1:14" ht="14.25" hidden="1" customHeight="1" thickBot="1" x14ac:dyDescent="0.4">
      <c r="A392" s="364"/>
      <c r="B392" s="367"/>
      <c r="C392" s="368"/>
      <c r="D392" s="368"/>
      <c r="E392" s="368"/>
      <c r="F392" s="368"/>
      <c r="G392" s="368"/>
      <c r="H392" s="368"/>
      <c r="I392" s="368"/>
      <c r="J392" s="368"/>
      <c r="K392" s="368"/>
      <c r="L392" s="368"/>
      <c r="M392" s="368"/>
      <c r="N392" s="371"/>
    </row>
    <row r="393" spans="1:14" ht="14.25" hidden="1" customHeight="1" thickBot="1" x14ac:dyDescent="0.4">
      <c r="A393" s="364"/>
      <c r="B393" s="367"/>
      <c r="C393" s="368"/>
      <c r="D393" s="368"/>
      <c r="E393" s="368"/>
      <c r="F393" s="368"/>
      <c r="G393" s="368"/>
      <c r="H393" s="368"/>
      <c r="I393" s="368"/>
      <c r="J393" s="368"/>
      <c r="K393" s="368"/>
      <c r="L393" s="368"/>
      <c r="M393" s="368"/>
      <c r="N393" s="371"/>
    </row>
    <row r="394" spans="1:14" ht="14.25" hidden="1" customHeight="1" thickBot="1" x14ac:dyDescent="0.4">
      <c r="A394" s="364"/>
      <c r="B394" s="367"/>
      <c r="C394" s="368"/>
      <c r="D394" s="368"/>
      <c r="E394" s="368"/>
      <c r="F394" s="368"/>
      <c r="G394" s="368"/>
      <c r="H394" s="368"/>
      <c r="I394" s="368"/>
      <c r="J394" s="368"/>
      <c r="K394" s="368"/>
      <c r="L394" s="368"/>
      <c r="M394" s="368"/>
      <c r="N394" s="371"/>
    </row>
    <row r="395" spans="1:14" ht="15" hidden="1" customHeight="1" thickBot="1" x14ac:dyDescent="0.4">
      <c r="A395" s="364"/>
      <c r="B395" s="369"/>
      <c r="C395" s="370"/>
      <c r="D395" s="370"/>
      <c r="E395" s="370"/>
      <c r="F395" s="370"/>
      <c r="G395" s="370"/>
      <c r="H395" s="370"/>
      <c r="I395" s="370"/>
      <c r="J395" s="370"/>
      <c r="K395" s="370"/>
      <c r="L395" s="370"/>
      <c r="M395" s="370"/>
      <c r="N395" s="371"/>
    </row>
    <row r="396" spans="1:14" ht="1.5" customHeight="1" x14ac:dyDescent="0.35">
      <c r="A396" s="364">
        <v>18</v>
      </c>
      <c r="B396" s="365" t="s">
        <v>416</v>
      </c>
      <c r="C396" s="366"/>
      <c r="D396" s="366"/>
      <c r="E396" s="366"/>
      <c r="F396" s="366"/>
      <c r="G396" s="366"/>
      <c r="H396" s="366"/>
      <c r="I396" s="366"/>
      <c r="J396" s="366"/>
      <c r="K396" s="366"/>
      <c r="L396" s="366"/>
      <c r="M396" s="366"/>
      <c r="N396" s="371" t="str">
        <f>VLOOKUP(A396,'LISTA DE OFERENTES'!$A$4:$B$34,2,FALSE)</f>
        <v xml:space="preserve">CONSORCIO PARQUES INTRUCONCEPTOS </v>
      </c>
    </row>
    <row r="397" spans="1:14" hidden="1" x14ac:dyDescent="0.35">
      <c r="A397" s="364"/>
      <c r="B397" s="367"/>
      <c r="C397" s="368"/>
      <c r="D397" s="368"/>
      <c r="E397" s="368"/>
      <c r="F397" s="368"/>
      <c r="G397" s="368"/>
      <c r="H397" s="368"/>
      <c r="I397" s="368"/>
      <c r="J397" s="368"/>
      <c r="K397" s="368"/>
      <c r="L397" s="368"/>
      <c r="M397" s="368"/>
      <c r="N397" s="371"/>
    </row>
    <row r="398" spans="1:14" hidden="1" x14ac:dyDescent="0.35">
      <c r="A398" s="364"/>
      <c r="B398" s="367"/>
      <c r="C398" s="368"/>
      <c r="D398" s="368"/>
      <c r="E398" s="368"/>
      <c r="F398" s="368"/>
      <c r="G398" s="368"/>
      <c r="H398" s="368"/>
      <c r="I398" s="368"/>
      <c r="J398" s="368"/>
      <c r="K398" s="368"/>
      <c r="L398" s="368"/>
      <c r="M398" s="368"/>
      <c r="N398" s="371"/>
    </row>
    <row r="399" spans="1:14" hidden="1" x14ac:dyDescent="0.35">
      <c r="A399" s="364"/>
      <c r="B399" s="367"/>
      <c r="C399" s="368"/>
      <c r="D399" s="368"/>
      <c r="E399" s="368"/>
      <c r="F399" s="368"/>
      <c r="G399" s="368"/>
      <c r="H399" s="368"/>
      <c r="I399" s="368"/>
      <c r="J399" s="368"/>
      <c r="K399" s="368"/>
      <c r="L399" s="368"/>
      <c r="M399" s="368"/>
      <c r="N399" s="371"/>
    </row>
    <row r="400" spans="1:14" x14ac:dyDescent="0.35">
      <c r="A400" s="364"/>
      <c r="B400" s="367"/>
      <c r="C400" s="368"/>
      <c r="D400" s="368"/>
      <c r="E400" s="368"/>
      <c r="F400" s="368"/>
      <c r="G400" s="368"/>
      <c r="H400" s="368"/>
      <c r="I400" s="368"/>
      <c r="J400" s="368"/>
      <c r="K400" s="368"/>
      <c r="L400" s="368"/>
      <c r="M400" s="368"/>
      <c r="N400" s="371"/>
    </row>
    <row r="401" spans="1:14" x14ac:dyDescent="0.35">
      <c r="A401" s="364"/>
      <c r="B401" s="367"/>
      <c r="C401" s="368"/>
      <c r="D401" s="368"/>
      <c r="E401" s="368"/>
      <c r="F401" s="368"/>
      <c r="G401" s="368"/>
      <c r="H401" s="368"/>
      <c r="I401" s="368"/>
      <c r="J401" s="368"/>
      <c r="K401" s="368"/>
      <c r="L401" s="368"/>
      <c r="M401" s="368"/>
      <c r="N401" s="371"/>
    </row>
    <row r="402" spans="1:14" x14ac:dyDescent="0.35">
      <c r="A402" s="364"/>
      <c r="B402" s="367"/>
      <c r="C402" s="368"/>
      <c r="D402" s="368"/>
      <c r="E402" s="368"/>
      <c r="F402" s="368"/>
      <c r="G402" s="368"/>
      <c r="H402" s="368"/>
      <c r="I402" s="368"/>
      <c r="J402" s="368"/>
      <c r="K402" s="368"/>
      <c r="L402" s="368"/>
      <c r="M402" s="368"/>
      <c r="N402" s="371"/>
    </row>
    <row r="403" spans="1:14" x14ac:dyDescent="0.35">
      <c r="A403" s="364"/>
      <c r="B403" s="367"/>
      <c r="C403" s="368"/>
      <c r="D403" s="368"/>
      <c r="E403" s="368"/>
      <c r="F403" s="368"/>
      <c r="G403" s="368"/>
      <c r="H403" s="368"/>
      <c r="I403" s="368"/>
      <c r="J403" s="368"/>
      <c r="K403" s="368"/>
      <c r="L403" s="368"/>
      <c r="M403" s="368"/>
      <c r="N403" s="371"/>
    </row>
    <row r="404" spans="1:14" ht="9.75" customHeight="1" thickBot="1" x14ac:dyDescent="0.4">
      <c r="A404" s="364"/>
      <c r="B404" s="367"/>
      <c r="C404" s="368"/>
      <c r="D404" s="368"/>
      <c r="E404" s="368"/>
      <c r="F404" s="368"/>
      <c r="G404" s="368"/>
      <c r="H404" s="368"/>
      <c r="I404" s="368"/>
      <c r="J404" s="368"/>
      <c r="K404" s="368"/>
      <c r="L404" s="368"/>
      <c r="M404" s="368"/>
      <c r="N404" s="371"/>
    </row>
    <row r="405" spans="1:14" ht="15" hidden="1" thickBot="1" x14ac:dyDescent="0.4">
      <c r="A405" s="364"/>
      <c r="B405" s="367"/>
      <c r="C405" s="368"/>
      <c r="D405" s="368"/>
      <c r="E405" s="368"/>
      <c r="F405" s="368"/>
      <c r="G405" s="368"/>
      <c r="H405" s="368"/>
      <c r="I405" s="368"/>
      <c r="J405" s="368"/>
      <c r="K405" s="368"/>
      <c r="L405" s="368"/>
      <c r="M405" s="368"/>
      <c r="N405" s="371"/>
    </row>
    <row r="406" spans="1:14" ht="15" hidden="1" thickBot="1" x14ac:dyDescent="0.4">
      <c r="A406" s="364"/>
      <c r="B406" s="367"/>
      <c r="C406" s="368"/>
      <c r="D406" s="368"/>
      <c r="E406" s="368"/>
      <c r="F406" s="368"/>
      <c r="G406" s="368"/>
      <c r="H406" s="368"/>
      <c r="I406" s="368"/>
      <c r="J406" s="368"/>
      <c r="K406" s="368"/>
      <c r="L406" s="368"/>
      <c r="M406" s="368"/>
      <c r="N406" s="371"/>
    </row>
    <row r="407" spans="1:14" ht="15" hidden="1" thickBot="1" x14ac:dyDescent="0.4">
      <c r="A407" s="364"/>
      <c r="B407" s="367"/>
      <c r="C407" s="368"/>
      <c r="D407" s="368"/>
      <c r="E407" s="368"/>
      <c r="F407" s="368"/>
      <c r="G407" s="368"/>
      <c r="H407" s="368"/>
      <c r="I407" s="368"/>
      <c r="J407" s="368"/>
      <c r="K407" s="368"/>
      <c r="L407" s="368"/>
      <c r="M407" s="368"/>
      <c r="N407" s="371"/>
    </row>
    <row r="408" spans="1:14" ht="15" hidden="1" thickBot="1" x14ac:dyDescent="0.4">
      <c r="A408" s="364"/>
      <c r="B408" s="367"/>
      <c r="C408" s="368"/>
      <c r="D408" s="368"/>
      <c r="E408" s="368"/>
      <c r="F408" s="368"/>
      <c r="G408" s="368"/>
      <c r="H408" s="368"/>
      <c r="I408" s="368"/>
      <c r="J408" s="368"/>
      <c r="K408" s="368"/>
      <c r="L408" s="368"/>
      <c r="M408" s="368"/>
      <c r="N408" s="371"/>
    </row>
    <row r="409" spans="1:14" ht="15" hidden="1" thickBot="1" x14ac:dyDescent="0.4">
      <c r="A409" s="364"/>
      <c r="B409" s="367"/>
      <c r="C409" s="368"/>
      <c r="D409" s="368"/>
      <c r="E409" s="368"/>
      <c r="F409" s="368"/>
      <c r="G409" s="368"/>
      <c r="H409" s="368"/>
      <c r="I409" s="368"/>
      <c r="J409" s="368"/>
      <c r="K409" s="368"/>
      <c r="L409" s="368"/>
      <c r="M409" s="368"/>
      <c r="N409" s="371"/>
    </row>
    <row r="410" spans="1:14" ht="15" hidden="1" thickBot="1" x14ac:dyDescent="0.4">
      <c r="A410" s="364"/>
      <c r="B410" s="367"/>
      <c r="C410" s="368"/>
      <c r="D410" s="368"/>
      <c r="E410" s="368"/>
      <c r="F410" s="368"/>
      <c r="G410" s="368"/>
      <c r="H410" s="368"/>
      <c r="I410" s="368"/>
      <c r="J410" s="368"/>
      <c r="K410" s="368"/>
      <c r="L410" s="368"/>
      <c r="M410" s="368"/>
      <c r="N410" s="371"/>
    </row>
    <row r="411" spans="1:14" ht="15" hidden="1" thickBot="1" x14ac:dyDescent="0.4">
      <c r="A411" s="364"/>
      <c r="B411" s="367"/>
      <c r="C411" s="368"/>
      <c r="D411" s="368"/>
      <c r="E411" s="368"/>
      <c r="F411" s="368"/>
      <c r="G411" s="368"/>
      <c r="H411" s="368"/>
      <c r="I411" s="368"/>
      <c r="J411" s="368"/>
      <c r="K411" s="368"/>
      <c r="L411" s="368"/>
      <c r="M411" s="368"/>
      <c r="N411" s="371"/>
    </row>
    <row r="412" spans="1:14" ht="15" hidden="1" thickBot="1" x14ac:dyDescent="0.4">
      <c r="A412" s="364"/>
      <c r="B412" s="367"/>
      <c r="C412" s="368"/>
      <c r="D412" s="368"/>
      <c r="E412" s="368"/>
      <c r="F412" s="368"/>
      <c r="G412" s="368"/>
      <c r="H412" s="368"/>
      <c r="I412" s="368"/>
      <c r="J412" s="368"/>
      <c r="K412" s="368"/>
      <c r="L412" s="368"/>
      <c r="M412" s="368"/>
      <c r="N412" s="371"/>
    </row>
    <row r="413" spans="1:14" ht="15" hidden="1" thickBot="1" x14ac:dyDescent="0.4">
      <c r="A413" s="364"/>
      <c r="B413" s="367"/>
      <c r="C413" s="368"/>
      <c r="D413" s="368"/>
      <c r="E413" s="368"/>
      <c r="F413" s="368"/>
      <c r="G413" s="368"/>
      <c r="H413" s="368"/>
      <c r="I413" s="368"/>
      <c r="J413" s="368"/>
      <c r="K413" s="368"/>
      <c r="L413" s="368"/>
      <c r="M413" s="368"/>
      <c r="N413" s="371"/>
    </row>
    <row r="414" spans="1:14" ht="15" hidden="1" thickBot="1" x14ac:dyDescent="0.4">
      <c r="A414" s="364"/>
      <c r="B414" s="367"/>
      <c r="C414" s="368"/>
      <c r="D414" s="368"/>
      <c r="E414" s="368"/>
      <c r="F414" s="368"/>
      <c r="G414" s="368"/>
      <c r="H414" s="368"/>
      <c r="I414" s="368"/>
      <c r="J414" s="368"/>
      <c r="K414" s="368"/>
      <c r="L414" s="368"/>
      <c r="M414" s="368"/>
      <c r="N414" s="371"/>
    </row>
    <row r="415" spans="1:14" ht="15" hidden="1" thickBot="1" x14ac:dyDescent="0.4">
      <c r="A415" s="364"/>
      <c r="B415" s="367"/>
      <c r="C415" s="368"/>
      <c r="D415" s="368"/>
      <c r="E415" s="368"/>
      <c r="F415" s="368"/>
      <c r="G415" s="368"/>
      <c r="H415" s="368"/>
      <c r="I415" s="368"/>
      <c r="J415" s="368"/>
      <c r="K415" s="368"/>
      <c r="L415" s="368"/>
      <c r="M415" s="368"/>
      <c r="N415" s="371"/>
    </row>
    <row r="416" spans="1:14" ht="15" hidden="1" thickBot="1" x14ac:dyDescent="0.4">
      <c r="A416" s="364"/>
      <c r="B416" s="367"/>
      <c r="C416" s="368"/>
      <c r="D416" s="368"/>
      <c r="E416" s="368"/>
      <c r="F416" s="368"/>
      <c r="G416" s="368"/>
      <c r="H416" s="368"/>
      <c r="I416" s="368"/>
      <c r="J416" s="368"/>
      <c r="K416" s="368"/>
      <c r="L416" s="368"/>
      <c r="M416" s="368"/>
      <c r="N416" s="371"/>
    </row>
    <row r="417" spans="1:14" ht="15" hidden="1" thickBot="1" x14ac:dyDescent="0.4">
      <c r="A417" s="364"/>
      <c r="B417" s="367"/>
      <c r="C417" s="368"/>
      <c r="D417" s="368"/>
      <c r="E417" s="368"/>
      <c r="F417" s="368"/>
      <c r="G417" s="368"/>
      <c r="H417" s="368"/>
      <c r="I417" s="368"/>
      <c r="J417" s="368"/>
      <c r="K417" s="368"/>
      <c r="L417" s="368"/>
      <c r="M417" s="368"/>
      <c r="N417" s="371"/>
    </row>
    <row r="418" spans="1:14" ht="15" hidden="1" thickBot="1" x14ac:dyDescent="0.4">
      <c r="A418" s="364"/>
      <c r="B418" s="369"/>
      <c r="C418" s="370"/>
      <c r="D418" s="370"/>
      <c r="E418" s="370"/>
      <c r="F418" s="370"/>
      <c r="G418" s="370"/>
      <c r="H418" s="370"/>
      <c r="I418" s="370"/>
      <c r="J418" s="370"/>
      <c r="K418" s="370"/>
      <c r="L418" s="370"/>
      <c r="M418" s="370"/>
      <c r="N418" s="371"/>
    </row>
    <row r="419" spans="1:14" x14ac:dyDescent="0.35">
      <c r="A419" s="364">
        <v>19</v>
      </c>
      <c r="B419" s="365" t="s">
        <v>416</v>
      </c>
      <c r="C419" s="366"/>
      <c r="D419" s="366"/>
      <c r="E419" s="366"/>
      <c r="F419" s="366"/>
      <c r="G419" s="366"/>
      <c r="H419" s="366"/>
      <c r="I419" s="366"/>
      <c r="J419" s="366"/>
      <c r="K419" s="366"/>
      <c r="L419" s="366"/>
      <c r="M419" s="366"/>
      <c r="N419" s="371" t="str">
        <f>VLOOKUP(A419,'LISTA DE OFERENTES'!$A$4:$B$34,2,FALSE)</f>
        <v xml:space="preserve">UT PARQUES URIBE URIBE </v>
      </c>
    </row>
    <row r="420" spans="1:14" ht="9.75" customHeight="1" x14ac:dyDescent="0.35">
      <c r="A420" s="364"/>
      <c r="B420" s="367"/>
      <c r="C420" s="368"/>
      <c r="D420" s="368"/>
      <c r="E420" s="368"/>
      <c r="F420" s="368"/>
      <c r="G420" s="368"/>
      <c r="H420" s="368"/>
      <c r="I420" s="368"/>
      <c r="J420" s="368"/>
      <c r="K420" s="368"/>
      <c r="L420" s="368"/>
      <c r="M420" s="368"/>
      <c r="N420" s="371"/>
    </row>
    <row r="421" spans="1:14" hidden="1" x14ac:dyDescent="0.35">
      <c r="A421" s="364"/>
      <c r="B421" s="367"/>
      <c r="C421" s="368"/>
      <c r="D421" s="368"/>
      <c r="E421" s="368"/>
      <c r="F421" s="368"/>
      <c r="G421" s="368"/>
      <c r="H421" s="368"/>
      <c r="I421" s="368"/>
      <c r="J421" s="368"/>
      <c r="K421" s="368"/>
      <c r="L421" s="368"/>
      <c r="M421" s="368"/>
      <c r="N421" s="371"/>
    </row>
    <row r="422" spans="1:14" hidden="1" x14ac:dyDescent="0.35">
      <c r="A422" s="364"/>
      <c r="B422" s="367"/>
      <c r="C422" s="368"/>
      <c r="D422" s="368"/>
      <c r="E422" s="368"/>
      <c r="F422" s="368"/>
      <c r="G422" s="368"/>
      <c r="H422" s="368"/>
      <c r="I422" s="368"/>
      <c r="J422" s="368"/>
      <c r="K422" s="368"/>
      <c r="L422" s="368"/>
      <c r="M422" s="368"/>
      <c r="N422" s="371"/>
    </row>
    <row r="423" spans="1:14" hidden="1" x14ac:dyDescent="0.35">
      <c r="A423" s="364"/>
      <c r="B423" s="367"/>
      <c r="C423" s="368"/>
      <c r="D423" s="368"/>
      <c r="E423" s="368"/>
      <c r="F423" s="368"/>
      <c r="G423" s="368"/>
      <c r="H423" s="368"/>
      <c r="I423" s="368"/>
      <c r="J423" s="368"/>
      <c r="K423" s="368"/>
      <c r="L423" s="368"/>
      <c r="M423" s="368"/>
      <c r="N423" s="371"/>
    </row>
    <row r="424" spans="1:14" hidden="1" x14ac:dyDescent="0.35">
      <c r="A424" s="364"/>
      <c r="B424" s="367"/>
      <c r="C424" s="368"/>
      <c r="D424" s="368"/>
      <c r="E424" s="368"/>
      <c r="F424" s="368"/>
      <c r="G424" s="368"/>
      <c r="H424" s="368"/>
      <c r="I424" s="368"/>
      <c r="J424" s="368"/>
      <c r="K424" s="368"/>
      <c r="L424" s="368"/>
      <c r="M424" s="368"/>
      <c r="N424" s="371"/>
    </row>
    <row r="425" spans="1:14" ht="6.75" hidden="1" customHeight="1" x14ac:dyDescent="0.35">
      <c r="A425" s="364"/>
      <c r="B425" s="367"/>
      <c r="C425" s="368"/>
      <c r="D425" s="368"/>
      <c r="E425" s="368"/>
      <c r="F425" s="368"/>
      <c r="G425" s="368"/>
      <c r="H425" s="368"/>
      <c r="I425" s="368"/>
      <c r="J425" s="368"/>
      <c r="K425" s="368"/>
      <c r="L425" s="368"/>
      <c r="M425" s="368"/>
      <c r="N425" s="371"/>
    </row>
    <row r="426" spans="1:14" hidden="1" x14ac:dyDescent="0.35">
      <c r="A426" s="364"/>
      <c r="B426" s="367"/>
      <c r="C426" s="368"/>
      <c r="D426" s="368"/>
      <c r="E426" s="368"/>
      <c r="F426" s="368"/>
      <c r="G426" s="368"/>
      <c r="H426" s="368"/>
      <c r="I426" s="368"/>
      <c r="J426" s="368"/>
      <c r="K426" s="368"/>
      <c r="L426" s="368"/>
      <c r="M426" s="368"/>
      <c r="N426" s="371"/>
    </row>
    <row r="427" spans="1:14" hidden="1" x14ac:dyDescent="0.35">
      <c r="A427" s="364"/>
      <c r="B427" s="367"/>
      <c r="C427" s="368"/>
      <c r="D427" s="368"/>
      <c r="E427" s="368"/>
      <c r="F427" s="368"/>
      <c r="G427" s="368"/>
      <c r="H427" s="368"/>
      <c r="I427" s="368"/>
      <c r="J427" s="368"/>
      <c r="K427" s="368"/>
      <c r="L427" s="368"/>
      <c r="M427" s="368"/>
      <c r="N427" s="371"/>
    </row>
    <row r="428" spans="1:14" hidden="1" x14ac:dyDescent="0.35">
      <c r="A428" s="364"/>
      <c r="B428" s="367"/>
      <c r="C428" s="368"/>
      <c r="D428" s="368"/>
      <c r="E428" s="368"/>
      <c r="F428" s="368"/>
      <c r="G428" s="368"/>
      <c r="H428" s="368"/>
      <c r="I428" s="368"/>
      <c r="J428" s="368"/>
      <c r="K428" s="368"/>
      <c r="L428" s="368"/>
      <c r="M428" s="368"/>
      <c r="N428" s="371"/>
    </row>
    <row r="429" spans="1:14" hidden="1" x14ac:dyDescent="0.35">
      <c r="A429" s="364"/>
      <c r="B429" s="367"/>
      <c r="C429" s="368"/>
      <c r="D429" s="368"/>
      <c r="E429" s="368"/>
      <c r="F429" s="368"/>
      <c r="G429" s="368"/>
      <c r="H429" s="368"/>
      <c r="I429" s="368"/>
      <c r="J429" s="368"/>
      <c r="K429" s="368"/>
      <c r="L429" s="368"/>
      <c r="M429" s="368"/>
      <c r="N429" s="371"/>
    </row>
    <row r="430" spans="1:14" hidden="1" x14ac:dyDescent="0.35">
      <c r="A430" s="364"/>
      <c r="B430" s="367"/>
      <c r="C430" s="368"/>
      <c r="D430" s="368"/>
      <c r="E430" s="368"/>
      <c r="F430" s="368"/>
      <c r="G430" s="368"/>
      <c r="H430" s="368"/>
      <c r="I430" s="368"/>
      <c r="J430" s="368"/>
      <c r="K430" s="368"/>
      <c r="L430" s="368"/>
      <c r="M430" s="368"/>
      <c r="N430" s="371"/>
    </row>
    <row r="431" spans="1:14" hidden="1" x14ac:dyDescent="0.35">
      <c r="A431" s="364"/>
      <c r="B431" s="367"/>
      <c r="C431" s="368"/>
      <c r="D431" s="368"/>
      <c r="E431" s="368"/>
      <c r="F431" s="368"/>
      <c r="G431" s="368"/>
      <c r="H431" s="368"/>
      <c r="I431" s="368"/>
      <c r="J431" s="368"/>
      <c r="K431" s="368"/>
      <c r="L431" s="368"/>
      <c r="M431" s="368"/>
      <c r="N431" s="371"/>
    </row>
    <row r="432" spans="1:14" hidden="1" x14ac:dyDescent="0.35">
      <c r="A432" s="364"/>
      <c r="B432" s="367"/>
      <c r="C432" s="368"/>
      <c r="D432" s="368"/>
      <c r="E432" s="368"/>
      <c r="F432" s="368"/>
      <c r="G432" s="368"/>
      <c r="H432" s="368"/>
      <c r="I432" s="368"/>
      <c r="J432" s="368"/>
      <c r="K432" s="368"/>
      <c r="L432" s="368"/>
      <c r="M432" s="368"/>
      <c r="N432" s="371"/>
    </row>
    <row r="433" spans="1:14" hidden="1" x14ac:dyDescent="0.35">
      <c r="A433" s="364"/>
      <c r="B433" s="367"/>
      <c r="C433" s="368"/>
      <c r="D433" s="368"/>
      <c r="E433" s="368"/>
      <c r="F433" s="368"/>
      <c r="G433" s="368"/>
      <c r="H433" s="368"/>
      <c r="I433" s="368"/>
      <c r="J433" s="368"/>
      <c r="K433" s="368"/>
      <c r="L433" s="368"/>
      <c r="M433" s="368"/>
      <c r="N433" s="371"/>
    </row>
    <row r="434" spans="1:14" hidden="1" x14ac:dyDescent="0.35">
      <c r="A434" s="364"/>
      <c r="B434" s="367"/>
      <c r="C434" s="368"/>
      <c r="D434" s="368"/>
      <c r="E434" s="368"/>
      <c r="F434" s="368"/>
      <c r="G434" s="368"/>
      <c r="H434" s="368"/>
      <c r="I434" s="368"/>
      <c r="J434" s="368"/>
      <c r="K434" s="368"/>
      <c r="L434" s="368"/>
      <c r="M434" s="368"/>
      <c r="N434" s="371"/>
    </row>
    <row r="435" spans="1:14" hidden="1" x14ac:dyDescent="0.35">
      <c r="A435" s="364"/>
      <c r="B435" s="367"/>
      <c r="C435" s="368"/>
      <c r="D435" s="368"/>
      <c r="E435" s="368"/>
      <c r="F435" s="368"/>
      <c r="G435" s="368"/>
      <c r="H435" s="368"/>
      <c r="I435" s="368"/>
      <c r="J435" s="368"/>
      <c r="K435" s="368"/>
      <c r="L435" s="368"/>
      <c r="M435" s="368"/>
      <c r="N435" s="371"/>
    </row>
    <row r="436" spans="1:14" hidden="1" x14ac:dyDescent="0.35">
      <c r="A436" s="364"/>
      <c r="B436" s="367"/>
      <c r="C436" s="368"/>
      <c r="D436" s="368"/>
      <c r="E436" s="368"/>
      <c r="F436" s="368"/>
      <c r="G436" s="368"/>
      <c r="H436" s="368"/>
      <c r="I436" s="368"/>
      <c r="J436" s="368"/>
      <c r="K436" s="368"/>
      <c r="L436" s="368"/>
      <c r="M436" s="368"/>
      <c r="N436" s="371"/>
    </row>
    <row r="437" spans="1:14" hidden="1" x14ac:dyDescent="0.35">
      <c r="A437" s="364"/>
      <c r="B437" s="367"/>
      <c r="C437" s="368"/>
      <c r="D437" s="368"/>
      <c r="E437" s="368"/>
      <c r="F437" s="368"/>
      <c r="G437" s="368"/>
      <c r="H437" s="368"/>
      <c r="I437" s="368"/>
      <c r="J437" s="368"/>
      <c r="K437" s="368"/>
      <c r="L437" s="368"/>
      <c r="M437" s="368"/>
      <c r="N437" s="371"/>
    </row>
    <row r="438" spans="1:14" hidden="1" x14ac:dyDescent="0.35">
      <c r="A438" s="364"/>
      <c r="B438" s="367"/>
      <c r="C438" s="368"/>
      <c r="D438" s="368"/>
      <c r="E438" s="368"/>
      <c r="F438" s="368"/>
      <c r="G438" s="368"/>
      <c r="H438" s="368"/>
      <c r="I438" s="368"/>
      <c r="J438" s="368"/>
      <c r="K438" s="368"/>
      <c r="L438" s="368"/>
      <c r="M438" s="368"/>
      <c r="N438" s="371"/>
    </row>
    <row r="439" spans="1:14" x14ac:dyDescent="0.35">
      <c r="A439" s="364"/>
      <c r="B439" s="367"/>
      <c r="C439" s="368"/>
      <c r="D439" s="368"/>
      <c r="E439" s="368"/>
      <c r="F439" s="368"/>
      <c r="G439" s="368"/>
      <c r="H439" s="368"/>
      <c r="I439" s="368"/>
      <c r="J439" s="368"/>
      <c r="K439" s="368"/>
      <c r="L439" s="368"/>
      <c r="M439" s="368"/>
      <c r="N439" s="371"/>
    </row>
    <row r="440" spans="1:14" x14ac:dyDescent="0.35">
      <c r="A440" s="364"/>
      <c r="B440" s="367"/>
      <c r="C440" s="368"/>
      <c r="D440" s="368"/>
      <c r="E440" s="368"/>
      <c r="F440" s="368"/>
      <c r="G440" s="368"/>
      <c r="H440" s="368"/>
      <c r="I440" s="368"/>
      <c r="J440" s="368"/>
      <c r="K440" s="368"/>
      <c r="L440" s="368"/>
      <c r="M440" s="368"/>
      <c r="N440" s="371"/>
    </row>
    <row r="441" spans="1:14" ht="15" thickBot="1" x14ac:dyDescent="0.4">
      <c r="A441" s="364"/>
      <c r="B441" s="369"/>
      <c r="C441" s="370"/>
      <c r="D441" s="370"/>
      <c r="E441" s="370"/>
      <c r="F441" s="370"/>
      <c r="G441" s="370"/>
      <c r="H441" s="370"/>
      <c r="I441" s="370"/>
      <c r="J441" s="370"/>
      <c r="K441" s="370"/>
      <c r="L441" s="370"/>
      <c r="M441" s="370"/>
      <c r="N441" s="371"/>
    </row>
    <row r="442" spans="1:14" ht="6.75" customHeight="1" x14ac:dyDescent="0.35">
      <c r="A442" s="364">
        <v>20</v>
      </c>
      <c r="B442" s="365" t="s">
        <v>416</v>
      </c>
      <c r="C442" s="366"/>
      <c r="D442" s="366"/>
      <c r="E442" s="366"/>
      <c r="F442" s="366"/>
      <c r="G442" s="366"/>
      <c r="H442" s="366"/>
      <c r="I442" s="366"/>
      <c r="J442" s="366"/>
      <c r="K442" s="366"/>
      <c r="L442" s="366"/>
      <c r="M442" s="366"/>
      <c r="N442" s="371" t="str">
        <f>VLOOKUP(A442,'LISTA DE OFERENTES'!$A$4:$B$34,2,FALSE)</f>
        <v>CONSORCIO PARQUES INNFRA RUU</v>
      </c>
    </row>
    <row r="443" spans="1:14" hidden="1" x14ac:dyDescent="0.35">
      <c r="A443" s="364"/>
      <c r="B443" s="367"/>
      <c r="C443" s="368"/>
      <c r="D443" s="368"/>
      <c r="E443" s="368"/>
      <c r="F443" s="368"/>
      <c r="G443" s="368"/>
      <c r="H443" s="368"/>
      <c r="I443" s="368"/>
      <c r="J443" s="368"/>
      <c r="K443" s="368"/>
      <c r="L443" s="368"/>
      <c r="M443" s="368"/>
      <c r="N443" s="371"/>
    </row>
    <row r="444" spans="1:14" hidden="1" x14ac:dyDescent="0.35">
      <c r="A444" s="364"/>
      <c r="B444" s="367"/>
      <c r="C444" s="368"/>
      <c r="D444" s="368"/>
      <c r="E444" s="368"/>
      <c r="F444" s="368"/>
      <c r="G444" s="368"/>
      <c r="H444" s="368"/>
      <c r="I444" s="368"/>
      <c r="J444" s="368"/>
      <c r="K444" s="368"/>
      <c r="L444" s="368"/>
      <c r="M444" s="368"/>
      <c r="N444" s="371"/>
    </row>
    <row r="445" spans="1:14" hidden="1" x14ac:dyDescent="0.35">
      <c r="A445" s="364"/>
      <c r="B445" s="367"/>
      <c r="C445" s="368"/>
      <c r="D445" s="368"/>
      <c r="E445" s="368"/>
      <c r="F445" s="368"/>
      <c r="G445" s="368"/>
      <c r="H445" s="368"/>
      <c r="I445" s="368"/>
      <c r="J445" s="368"/>
      <c r="K445" s="368"/>
      <c r="L445" s="368"/>
      <c r="M445" s="368"/>
      <c r="N445" s="371"/>
    </row>
    <row r="446" spans="1:14" hidden="1" x14ac:dyDescent="0.35">
      <c r="A446" s="364"/>
      <c r="B446" s="367"/>
      <c r="C446" s="368"/>
      <c r="D446" s="368"/>
      <c r="E446" s="368"/>
      <c r="F446" s="368"/>
      <c r="G446" s="368"/>
      <c r="H446" s="368"/>
      <c r="I446" s="368"/>
      <c r="J446" s="368"/>
      <c r="K446" s="368"/>
      <c r="L446" s="368"/>
      <c r="M446" s="368"/>
      <c r="N446" s="371"/>
    </row>
    <row r="447" spans="1:14" hidden="1" x14ac:dyDescent="0.35">
      <c r="A447" s="364"/>
      <c r="B447" s="367"/>
      <c r="C447" s="368"/>
      <c r="D447" s="368"/>
      <c r="E447" s="368"/>
      <c r="F447" s="368"/>
      <c r="G447" s="368"/>
      <c r="H447" s="368"/>
      <c r="I447" s="368"/>
      <c r="J447" s="368"/>
      <c r="K447" s="368"/>
      <c r="L447" s="368"/>
      <c r="M447" s="368"/>
      <c r="N447" s="371"/>
    </row>
    <row r="448" spans="1:14" hidden="1" x14ac:dyDescent="0.35">
      <c r="A448" s="364"/>
      <c r="B448" s="367"/>
      <c r="C448" s="368"/>
      <c r="D448" s="368"/>
      <c r="E448" s="368"/>
      <c r="F448" s="368"/>
      <c r="G448" s="368"/>
      <c r="H448" s="368"/>
      <c r="I448" s="368"/>
      <c r="J448" s="368"/>
      <c r="K448" s="368"/>
      <c r="L448" s="368"/>
      <c r="M448" s="368"/>
      <c r="N448" s="371"/>
    </row>
    <row r="449" spans="1:14" hidden="1" x14ac:dyDescent="0.35">
      <c r="A449" s="364"/>
      <c r="B449" s="367"/>
      <c r="C449" s="368"/>
      <c r="D449" s="368"/>
      <c r="E449" s="368"/>
      <c r="F449" s="368"/>
      <c r="G449" s="368"/>
      <c r="H449" s="368"/>
      <c r="I449" s="368"/>
      <c r="J449" s="368"/>
      <c r="K449" s="368"/>
      <c r="L449" s="368"/>
      <c r="M449" s="368"/>
      <c r="N449" s="371"/>
    </row>
    <row r="450" spans="1:14" hidden="1" x14ac:dyDescent="0.35">
      <c r="A450" s="364"/>
      <c r="B450" s="367"/>
      <c r="C450" s="368"/>
      <c r="D450" s="368"/>
      <c r="E450" s="368"/>
      <c r="F450" s="368"/>
      <c r="G450" s="368"/>
      <c r="H450" s="368"/>
      <c r="I450" s="368"/>
      <c r="J450" s="368"/>
      <c r="K450" s="368"/>
      <c r="L450" s="368"/>
      <c r="M450" s="368"/>
      <c r="N450" s="371"/>
    </row>
    <row r="451" spans="1:14" hidden="1" x14ac:dyDescent="0.35">
      <c r="A451" s="364"/>
      <c r="B451" s="367"/>
      <c r="C451" s="368"/>
      <c r="D451" s="368"/>
      <c r="E451" s="368"/>
      <c r="F451" s="368"/>
      <c r="G451" s="368"/>
      <c r="H451" s="368"/>
      <c r="I451" s="368"/>
      <c r="J451" s="368"/>
      <c r="K451" s="368"/>
      <c r="L451" s="368"/>
      <c r="M451" s="368"/>
      <c r="N451" s="371"/>
    </row>
    <row r="452" spans="1:14" hidden="1" x14ac:dyDescent="0.35">
      <c r="A452" s="364"/>
      <c r="B452" s="367"/>
      <c r="C452" s="368"/>
      <c r="D452" s="368"/>
      <c r="E452" s="368"/>
      <c r="F452" s="368"/>
      <c r="G452" s="368"/>
      <c r="H452" s="368"/>
      <c r="I452" s="368"/>
      <c r="J452" s="368"/>
      <c r="K452" s="368"/>
      <c r="L452" s="368"/>
      <c r="M452" s="368"/>
      <c r="N452" s="371"/>
    </row>
    <row r="453" spans="1:14" hidden="1" x14ac:dyDescent="0.35">
      <c r="A453" s="364"/>
      <c r="B453" s="367"/>
      <c r="C453" s="368"/>
      <c r="D453" s="368"/>
      <c r="E453" s="368"/>
      <c r="F453" s="368"/>
      <c r="G453" s="368"/>
      <c r="H453" s="368"/>
      <c r="I453" s="368"/>
      <c r="J453" s="368"/>
      <c r="K453" s="368"/>
      <c r="L453" s="368"/>
      <c r="M453" s="368"/>
      <c r="N453" s="371"/>
    </row>
    <row r="454" spans="1:14" hidden="1" x14ac:dyDescent="0.35">
      <c r="A454" s="364"/>
      <c r="B454" s="367"/>
      <c r="C454" s="368"/>
      <c r="D454" s="368"/>
      <c r="E454" s="368"/>
      <c r="F454" s="368"/>
      <c r="G454" s="368"/>
      <c r="H454" s="368"/>
      <c r="I454" s="368"/>
      <c r="J454" s="368"/>
      <c r="K454" s="368"/>
      <c r="L454" s="368"/>
      <c r="M454" s="368"/>
      <c r="N454" s="371"/>
    </row>
    <row r="455" spans="1:14" hidden="1" x14ac:dyDescent="0.35">
      <c r="A455" s="364"/>
      <c r="B455" s="367"/>
      <c r="C455" s="368"/>
      <c r="D455" s="368"/>
      <c r="E455" s="368"/>
      <c r="F455" s="368"/>
      <c r="G455" s="368"/>
      <c r="H455" s="368"/>
      <c r="I455" s="368"/>
      <c r="J455" s="368"/>
      <c r="K455" s="368"/>
      <c r="L455" s="368"/>
      <c r="M455" s="368"/>
      <c r="N455" s="371"/>
    </row>
    <row r="456" spans="1:14" hidden="1" x14ac:dyDescent="0.35">
      <c r="A456" s="364"/>
      <c r="B456" s="367"/>
      <c r="C456" s="368"/>
      <c r="D456" s="368"/>
      <c r="E456" s="368"/>
      <c r="F456" s="368"/>
      <c r="G456" s="368"/>
      <c r="H456" s="368"/>
      <c r="I456" s="368"/>
      <c r="J456" s="368"/>
      <c r="K456" s="368"/>
      <c r="L456" s="368"/>
      <c r="M456" s="368"/>
      <c r="N456" s="371"/>
    </row>
    <row r="457" spans="1:14" hidden="1" x14ac:dyDescent="0.35">
      <c r="A457" s="364"/>
      <c r="B457" s="367"/>
      <c r="C457" s="368"/>
      <c r="D457" s="368"/>
      <c r="E457" s="368"/>
      <c r="F457" s="368"/>
      <c r="G457" s="368"/>
      <c r="H457" s="368"/>
      <c r="I457" s="368"/>
      <c r="J457" s="368"/>
      <c r="K457" s="368"/>
      <c r="L457" s="368"/>
      <c r="M457" s="368"/>
      <c r="N457" s="371"/>
    </row>
    <row r="458" spans="1:14" hidden="1" x14ac:dyDescent="0.35">
      <c r="A458" s="364"/>
      <c r="B458" s="367"/>
      <c r="C458" s="368"/>
      <c r="D458" s="368"/>
      <c r="E458" s="368"/>
      <c r="F458" s="368"/>
      <c r="G458" s="368"/>
      <c r="H458" s="368"/>
      <c r="I458" s="368"/>
      <c r="J458" s="368"/>
      <c r="K458" s="368"/>
      <c r="L458" s="368"/>
      <c r="M458" s="368"/>
      <c r="N458" s="371"/>
    </row>
    <row r="459" spans="1:14" x14ac:dyDescent="0.35">
      <c r="A459" s="364"/>
      <c r="B459" s="367"/>
      <c r="C459" s="368"/>
      <c r="D459" s="368"/>
      <c r="E459" s="368"/>
      <c r="F459" s="368"/>
      <c r="G459" s="368"/>
      <c r="H459" s="368"/>
      <c r="I459" s="368"/>
      <c r="J459" s="368"/>
      <c r="K459" s="368"/>
      <c r="L459" s="368"/>
      <c r="M459" s="368"/>
      <c r="N459" s="371"/>
    </row>
    <row r="460" spans="1:14" x14ac:dyDescent="0.35">
      <c r="A460" s="364"/>
      <c r="B460" s="367"/>
      <c r="C460" s="368"/>
      <c r="D460" s="368"/>
      <c r="E460" s="368"/>
      <c r="F460" s="368"/>
      <c r="G460" s="368"/>
      <c r="H460" s="368"/>
      <c r="I460" s="368"/>
      <c r="J460" s="368"/>
      <c r="K460" s="368"/>
      <c r="L460" s="368"/>
      <c r="M460" s="368"/>
      <c r="N460" s="371"/>
    </row>
    <row r="461" spans="1:14" x14ac:dyDescent="0.35">
      <c r="A461" s="364"/>
      <c r="B461" s="367"/>
      <c r="C461" s="368"/>
      <c r="D461" s="368"/>
      <c r="E461" s="368"/>
      <c r="F461" s="368"/>
      <c r="G461" s="368"/>
      <c r="H461" s="368"/>
      <c r="I461" s="368"/>
      <c r="J461" s="368"/>
      <c r="K461" s="368"/>
      <c r="L461" s="368"/>
      <c r="M461" s="368"/>
      <c r="N461" s="371"/>
    </row>
    <row r="462" spans="1:14" x14ac:dyDescent="0.35">
      <c r="A462" s="364"/>
      <c r="B462" s="367"/>
      <c r="C462" s="368"/>
      <c r="D462" s="368"/>
      <c r="E462" s="368"/>
      <c r="F462" s="368"/>
      <c r="G462" s="368"/>
      <c r="H462" s="368"/>
      <c r="I462" s="368"/>
      <c r="J462" s="368"/>
      <c r="K462" s="368"/>
      <c r="L462" s="368"/>
      <c r="M462" s="368"/>
      <c r="N462" s="371"/>
    </row>
    <row r="463" spans="1:14" x14ac:dyDescent="0.35">
      <c r="A463" s="364"/>
      <c r="B463" s="367"/>
      <c r="C463" s="368"/>
      <c r="D463" s="368"/>
      <c r="E463" s="368"/>
      <c r="F463" s="368"/>
      <c r="G463" s="368"/>
      <c r="H463" s="368"/>
      <c r="I463" s="368"/>
      <c r="J463" s="368"/>
      <c r="K463" s="368"/>
      <c r="L463" s="368"/>
      <c r="M463" s="368"/>
      <c r="N463" s="371"/>
    </row>
    <row r="464" spans="1:14" ht="15" thickBot="1" x14ac:dyDescent="0.4">
      <c r="A464" s="364"/>
      <c r="B464" s="369"/>
      <c r="C464" s="370"/>
      <c r="D464" s="370"/>
      <c r="E464" s="370"/>
      <c r="F464" s="370"/>
      <c r="G464" s="370"/>
      <c r="H464" s="370"/>
      <c r="I464" s="370"/>
      <c r="J464" s="370"/>
      <c r="K464" s="370"/>
      <c r="L464" s="370"/>
      <c r="M464" s="370"/>
      <c r="N464" s="371"/>
    </row>
    <row r="465" spans="1:14" x14ac:dyDescent="0.35">
      <c r="A465" s="364">
        <v>21</v>
      </c>
      <c r="B465" s="365" t="s">
        <v>416</v>
      </c>
      <c r="C465" s="366"/>
      <c r="D465" s="366"/>
      <c r="E465" s="366"/>
      <c r="F465" s="366"/>
      <c r="G465" s="366"/>
      <c r="H465" s="366"/>
      <c r="I465" s="366"/>
      <c r="J465" s="366"/>
      <c r="K465" s="366"/>
      <c r="L465" s="366"/>
      <c r="M465" s="366"/>
      <c r="N465" s="371" t="str">
        <f>VLOOKUP(A465,'LISTA DE OFERENTES'!$A$4:$B$34,2,FALSE)</f>
        <v xml:space="preserve">CONSORCIO QV RAFAEL </v>
      </c>
    </row>
    <row r="466" spans="1:14" ht="6" customHeight="1" x14ac:dyDescent="0.35">
      <c r="A466" s="364"/>
      <c r="B466" s="367"/>
      <c r="C466" s="368"/>
      <c r="D466" s="368"/>
      <c r="E466" s="368"/>
      <c r="F466" s="368"/>
      <c r="G466" s="368"/>
      <c r="H466" s="368"/>
      <c r="I466" s="368"/>
      <c r="J466" s="368"/>
      <c r="K466" s="368"/>
      <c r="L466" s="368"/>
      <c r="M466" s="368"/>
      <c r="N466" s="371"/>
    </row>
    <row r="467" spans="1:14" hidden="1" x14ac:dyDescent="0.35">
      <c r="A467" s="364"/>
      <c r="B467" s="367"/>
      <c r="C467" s="368"/>
      <c r="D467" s="368"/>
      <c r="E467" s="368"/>
      <c r="F467" s="368"/>
      <c r="G467" s="368"/>
      <c r="H467" s="368"/>
      <c r="I467" s="368"/>
      <c r="J467" s="368"/>
      <c r="K467" s="368"/>
      <c r="L467" s="368"/>
      <c r="M467" s="368"/>
      <c r="N467" s="371"/>
    </row>
    <row r="468" spans="1:14" hidden="1" x14ac:dyDescent="0.35">
      <c r="A468" s="364"/>
      <c r="B468" s="367"/>
      <c r="C468" s="368"/>
      <c r="D468" s="368"/>
      <c r="E468" s="368"/>
      <c r="F468" s="368"/>
      <c r="G468" s="368"/>
      <c r="H468" s="368"/>
      <c r="I468" s="368"/>
      <c r="J468" s="368"/>
      <c r="K468" s="368"/>
      <c r="L468" s="368"/>
      <c r="M468" s="368"/>
      <c r="N468" s="371"/>
    </row>
    <row r="469" spans="1:14" ht="11.25" hidden="1" customHeight="1" x14ac:dyDescent="0.35">
      <c r="A469" s="364"/>
      <c r="B469" s="367"/>
      <c r="C469" s="368"/>
      <c r="D469" s="368"/>
      <c r="E469" s="368"/>
      <c r="F469" s="368"/>
      <c r="G469" s="368"/>
      <c r="H469" s="368"/>
      <c r="I469" s="368"/>
      <c r="J469" s="368"/>
      <c r="K469" s="368"/>
      <c r="L469" s="368"/>
      <c r="M469" s="368"/>
      <c r="N469" s="371"/>
    </row>
    <row r="470" spans="1:14" hidden="1" x14ac:dyDescent="0.35">
      <c r="A470" s="364"/>
      <c r="B470" s="367"/>
      <c r="C470" s="368"/>
      <c r="D470" s="368"/>
      <c r="E470" s="368"/>
      <c r="F470" s="368"/>
      <c r="G470" s="368"/>
      <c r="H470" s="368"/>
      <c r="I470" s="368"/>
      <c r="J470" s="368"/>
      <c r="K470" s="368"/>
      <c r="L470" s="368"/>
      <c r="M470" s="368"/>
      <c r="N470" s="371"/>
    </row>
    <row r="471" spans="1:14" hidden="1" x14ac:dyDescent="0.35">
      <c r="A471" s="364"/>
      <c r="B471" s="367"/>
      <c r="C471" s="368"/>
      <c r="D471" s="368"/>
      <c r="E471" s="368"/>
      <c r="F471" s="368"/>
      <c r="G471" s="368"/>
      <c r="H471" s="368"/>
      <c r="I471" s="368"/>
      <c r="J471" s="368"/>
      <c r="K471" s="368"/>
      <c r="L471" s="368"/>
      <c r="M471" s="368"/>
      <c r="N471" s="371"/>
    </row>
    <row r="472" spans="1:14" hidden="1" x14ac:dyDescent="0.35">
      <c r="A472" s="364"/>
      <c r="B472" s="367"/>
      <c r="C472" s="368"/>
      <c r="D472" s="368"/>
      <c r="E472" s="368"/>
      <c r="F472" s="368"/>
      <c r="G472" s="368"/>
      <c r="H472" s="368"/>
      <c r="I472" s="368"/>
      <c r="J472" s="368"/>
      <c r="K472" s="368"/>
      <c r="L472" s="368"/>
      <c r="M472" s="368"/>
      <c r="N472" s="371"/>
    </row>
    <row r="473" spans="1:14" hidden="1" x14ac:dyDescent="0.35">
      <c r="A473" s="364"/>
      <c r="B473" s="367"/>
      <c r="C473" s="368"/>
      <c r="D473" s="368"/>
      <c r="E473" s="368"/>
      <c r="F473" s="368"/>
      <c r="G473" s="368"/>
      <c r="H473" s="368"/>
      <c r="I473" s="368"/>
      <c r="J473" s="368"/>
      <c r="K473" s="368"/>
      <c r="L473" s="368"/>
      <c r="M473" s="368"/>
      <c r="N473" s="371"/>
    </row>
    <row r="474" spans="1:14" hidden="1" x14ac:dyDescent="0.35">
      <c r="A474" s="364"/>
      <c r="B474" s="367"/>
      <c r="C474" s="368"/>
      <c r="D474" s="368"/>
      <c r="E474" s="368"/>
      <c r="F474" s="368"/>
      <c r="G474" s="368"/>
      <c r="H474" s="368"/>
      <c r="I474" s="368"/>
      <c r="J474" s="368"/>
      <c r="K474" s="368"/>
      <c r="L474" s="368"/>
      <c r="M474" s="368"/>
      <c r="N474" s="371"/>
    </row>
    <row r="475" spans="1:14" hidden="1" x14ac:dyDescent="0.35">
      <c r="A475" s="364"/>
      <c r="B475" s="367"/>
      <c r="C475" s="368"/>
      <c r="D475" s="368"/>
      <c r="E475" s="368"/>
      <c r="F475" s="368"/>
      <c r="G475" s="368"/>
      <c r="H475" s="368"/>
      <c r="I475" s="368"/>
      <c r="J475" s="368"/>
      <c r="K475" s="368"/>
      <c r="L475" s="368"/>
      <c r="M475" s="368"/>
      <c r="N475" s="371"/>
    </row>
    <row r="476" spans="1:14" hidden="1" x14ac:dyDescent="0.35">
      <c r="A476" s="364"/>
      <c r="B476" s="367"/>
      <c r="C476" s="368"/>
      <c r="D476" s="368"/>
      <c r="E476" s="368"/>
      <c r="F476" s="368"/>
      <c r="G476" s="368"/>
      <c r="H476" s="368"/>
      <c r="I476" s="368"/>
      <c r="J476" s="368"/>
      <c r="K476" s="368"/>
      <c r="L476" s="368"/>
      <c r="M476" s="368"/>
      <c r="N476" s="371"/>
    </row>
    <row r="477" spans="1:14" hidden="1" x14ac:dyDescent="0.35">
      <c r="A477" s="364"/>
      <c r="B477" s="367"/>
      <c r="C477" s="368"/>
      <c r="D477" s="368"/>
      <c r="E477" s="368"/>
      <c r="F477" s="368"/>
      <c r="G477" s="368"/>
      <c r="H477" s="368"/>
      <c r="I477" s="368"/>
      <c r="J477" s="368"/>
      <c r="K477" s="368"/>
      <c r="L477" s="368"/>
      <c r="M477" s="368"/>
      <c r="N477" s="371"/>
    </row>
    <row r="478" spans="1:14" hidden="1" x14ac:dyDescent="0.35">
      <c r="A478" s="364"/>
      <c r="B478" s="367"/>
      <c r="C478" s="368"/>
      <c r="D478" s="368"/>
      <c r="E478" s="368"/>
      <c r="F478" s="368"/>
      <c r="G478" s="368"/>
      <c r="H478" s="368"/>
      <c r="I478" s="368"/>
      <c r="J478" s="368"/>
      <c r="K478" s="368"/>
      <c r="L478" s="368"/>
      <c r="M478" s="368"/>
      <c r="N478" s="371"/>
    </row>
    <row r="479" spans="1:14" hidden="1" x14ac:dyDescent="0.35">
      <c r="A479" s="364"/>
      <c r="B479" s="367"/>
      <c r="C479" s="368"/>
      <c r="D479" s="368"/>
      <c r="E479" s="368"/>
      <c r="F479" s="368"/>
      <c r="G479" s="368"/>
      <c r="H479" s="368"/>
      <c r="I479" s="368"/>
      <c r="J479" s="368"/>
      <c r="K479" s="368"/>
      <c r="L479" s="368"/>
      <c r="M479" s="368"/>
      <c r="N479" s="371"/>
    </row>
    <row r="480" spans="1:14" hidden="1" x14ac:dyDescent="0.35">
      <c r="A480" s="364"/>
      <c r="B480" s="367"/>
      <c r="C480" s="368"/>
      <c r="D480" s="368"/>
      <c r="E480" s="368"/>
      <c r="F480" s="368"/>
      <c r="G480" s="368"/>
      <c r="H480" s="368"/>
      <c r="I480" s="368"/>
      <c r="J480" s="368"/>
      <c r="K480" s="368"/>
      <c r="L480" s="368"/>
      <c r="M480" s="368"/>
      <c r="N480" s="371"/>
    </row>
    <row r="481" spans="1:14" hidden="1" x14ac:dyDescent="0.35">
      <c r="A481" s="364"/>
      <c r="B481" s="367"/>
      <c r="C481" s="368"/>
      <c r="D481" s="368"/>
      <c r="E481" s="368"/>
      <c r="F481" s="368"/>
      <c r="G481" s="368"/>
      <c r="H481" s="368"/>
      <c r="I481" s="368"/>
      <c r="J481" s="368"/>
      <c r="K481" s="368"/>
      <c r="L481" s="368"/>
      <c r="M481" s="368"/>
      <c r="N481" s="371"/>
    </row>
    <row r="482" spans="1:14" hidden="1" x14ac:dyDescent="0.35">
      <c r="A482" s="364"/>
      <c r="B482" s="367"/>
      <c r="C482" s="368"/>
      <c r="D482" s="368"/>
      <c r="E482" s="368"/>
      <c r="F482" s="368"/>
      <c r="G482" s="368"/>
      <c r="H482" s="368"/>
      <c r="I482" s="368"/>
      <c r="J482" s="368"/>
      <c r="K482" s="368"/>
      <c r="L482" s="368"/>
      <c r="M482" s="368"/>
      <c r="N482" s="371"/>
    </row>
    <row r="483" spans="1:14" hidden="1" x14ac:dyDescent="0.35">
      <c r="A483" s="364"/>
      <c r="B483" s="367"/>
      <c r="C483" s="368"/>
      <c r="D483" s="368"/>
      <c r="E483" s="368"/>
      <c r="F483" s="368"/>
      <c r="G483" s="368"/>
      <c r="H483" s="368"/>
      <c r="I483" s="368"/>
      <c r="J483" s="368"/>
      <c r="K483" s="368"/>
      <c r="L483" s="368"/>
      <c r="M483" s="368"/>
      <c r="N483" s="371"/>
    </row>
    <row r="484" spans="1:14" x14ac:dyDescent="0.35">
      <c r="A484" s="364"/>
      <c r="B484" s="367"/>
      <c r="C484" s="368"/>
      <c r="D484" s="368"/>
      <c r="E484" s="368"/>
      <c r="F484" s="368"/>
      <c r="G484" s="368"/>
      <c r="H484" s="368"/>
      <c r="I484" s="368"/>
      <c r="J484" s="368"/>
      <c r="K484" s="368"/>
      <c r="L484" s="368"/>
      <c r="M484" s="368"/>
      <c r="N484" s="371"/>
    </row>
    <row r="485" spans="1:14" x14ac:dyDescent="0.35">
      <c r="A485" s="364"/>
      <c r="B485" s="367"/>
      <c r="C485" s="368"/>
      <c r="D485" s="368"/>
      <c r="E485" s="368"/>
      <c r="F485" s="368"/>
      <c r="G485" s="368"/>
      <c r="H485" s="368"/>
      <c r="I485" s="368"/>
      <c r="J485" s="368"/>
      <c r="K485" s="368"/>
      <c r="L485" s="368"/>
      <c r="M485" s="368"/>
      <c r="N485" s="371"/>
    </row>
    <row r="486" spans="1:14" x14ac:dyDescent="0.35">
      <c r="A486" s="364"/>
      <c r="B486" s="367"/>
      <c r="C486" s="368"/>
      <c r="D486" s="368"/>
      <c r="E486" s="368"/>
      <c r="F486" s="368"/>
      <c r="G486" s="368"/>
      <c r="H486" s="368"/>
      <c r="I486" s="368"/>
      <c r="J486" s="368"/>
      <c r="K486" s="368"/>
      <c r="L486" s="368"/>
      <c r="M486" s="368"/>
      <c r="N486" s="371"/>
    </row>
    <row r="487" spans="1:14" ht="15" thickBot="1" x14ac:dyDescent="0.4">
      <c r="A487" s="364"/>
      <c r="B487" s="369"/>
      <c r="C487" s="370"/>
      <c r="D487" s="370"/>
      <c r="E487" s="370"/>
      <c r="F487" s="370"/>
      <c r="G487" s="370"/>
      <c r="H487" s="370"/>
      <c r="I487" s="370"/>
      <c r="J487" s="370"/>
      <c r="K487" s="370"/>
      <c r="L487" s="370"/>
      <c r="M487" s="370"/>
      <c r="N487" s="371"/>
    </row>
    <row r="488" spans="1:14" x14ac:dyDescent="0.35">
      <c r="A488" s="364">
        <v>22</v>
      </c>
      <c r="B488" s="365" t="s">
        <v>416</v>
      </c>
      <c r="C488" s="366"/>
      <c r="D488" s="366"/>
      <c r="E488" s="366"/>
      <c r="F488" s="366"/>
      <c r="G488" s="366"/>
      <c r="H488" s="366"/>
      <c r="I488" s="366"/>
      <c r="J488" s="366"/>
      <c r="K488" s="366"/>
      <c r="L488" s="366"/>
      <c r="M488" s="366"/>
      <c r="N488" s="371" t="str">
        <f>VLOOKUP(A488,'LISTA DE OFERENTES'!$A$4:$B$34,2,FALSE)</f>
        <v>CONSORCIO PARQUES RUU E&amp;E 2024</v>
      </c>
    </row>
    <row r="489" spans="1:14" ht="3" customHeight="1" x14ac:dyDescent="0.35">
      <c r="A489" s="364"/>
      <c r="B489" s="367"/>
      <c r="C489" s="368"/>
      <c r="D489" s="368"/>
      <c r="E489" s="368"/>
      <c r="F489" s="368"/>
      <c r="G489" s="368"/>
      <c r="H489" s="368"/>
      <c r="I489" s="368"/>
      <c r="J489" s="368"/>
      <c r="K489" s="368"/>
      <c r="L489" s="368"/>
      <c r="M489" s="368"/>
      <c r="N489" s="371"/>
    </row>
    <row r="490" spans="1:14" hidden="1" x14ac:dyDescent="0.35">
      <c r="A490" s="364"/>
      <c r="B490" s="367"/>
      <c r="C490" s="368"/>
      <c r="D490" s="368"/>
      <c r="E490" s="368"/>
      <c r="F490" s="368"/>
      <c r="G490" s="368"/>
      <c r="H490" s="368"/>
      <c r="I490" s="368"/>
      <c r="J490" s="368"/>
      <c r="K490" s="368"/>
      <c r="L490" s="368"/>
      <c r="M490" s="368"/>
      <c r="N490" s="371"/>
    </row>
    <row r="491" spans="1:14" hidden="1" x14ac:dyDescent="0.35">
      <c r="A491" s="364"/>
      <c r="B491" s="367"/>
      <c r="C491" s="368"/>
      <c r="D491" s="368"/>
      <c r="E491" s="368"/>
      <c r="F491" s="368"/>
      <c r="G491" s="368"/>
      <c r="H491" s="368"/>
      <c r="I491" s="368"/>
      <c r="J491" s="368"/>
      <c r="K491" s="368"/>
      <c r="L491" s="368"/>
      <c r="M491" s="368"/>
      <c r="N491" s="371"/>
    </row>
    <row r="492" spans="1:14" ht="1.5" customHeight="1" x14ac:dyDescent="0.35">
      <c r="A492" s="364"/>
      <c r="B492" s="367"/>
      <c r="C492" s="368"/>
      <c r="D492" s="368"/>
      <c r="E492" s="368"/>
      <c r="F492" s="368"/>
      <c r="G492" s="368"/>
      <c r="H492" s="368"/>
      <c r="I492" s="368"/>
      <c r="J492" s="368"/>
      <c r="K492" s="368"/>
      <c r="L492" s="368"/>
      <c r="M492" s="368"/>
      <c r="N492" s="371"/>
    </row>
    <row r="493" spans="1:14" hidden="1" x14ac:dyDescent="0.35">
      <c r="A493" s="364"/>
      <c r="B493" s="367"/>
      <c r="C493" s="368"/>
      <c r="D493" s="368"/>
      <c r="E493" s="368"/>
      <c r="F493" s="368"/>
      <c r="G493" s="368"/>
      <c r="H493" s="368"/>
      <c r="I493" s="368"/>
      <c r="J493" s="368"/>
      <c r="K493" s="368"/>
      <c r="L493" s="368"/>
      <c r="M493" s="368"/>
      <c r="N493" s="371"/>
    </row>
    <row r="494" spans="1:14" hidden="1" x14ac:dyDescent="0.35">
      <c r="A494" s="364"/>
      <c r="B494" s="367"/>
      <c r="C494" s="368"/>
      <c r="D494" s="368"/>
      <c r="E494" s="368"/>
      <c r="F494" s="368"/>
      <c r="G494" s="368"/>
      <c r="H494" s="368"/>
      <c r="I494" s="368"/>
      <c r="J494" s="368"/>
      <c r="K494" s="368"/>
      <c r="L494" s="368"/>
      <c r="M494" s="368"/>
      <c r="N494" s="371"/>
    </row>
    <row r="495" spans="1:14" hidden="1" x14ac:dyDescent="0.35">
      <c r="A495" s="364"/>
      <c r="B495" s="367"/>
      <c r="C495" s="368"/>
      <c r="D495" s="368"/>
      <c r="E495" s="368"/>
      <c r="F495" s="368"/>
      <c r="G495" s="368"/>
      <c r="H495" s="368"/>
      <c r="I495" s="368"/>
      <c r="J495" s="368"/>
      <c r="K495" s="368"/>
      <c r="L495" s="368"/>
      <c r="M495" s="368"/>
      <c r="N495" s="371"/>
    </row>
    <row r="496" spans="1:14" hidden="1" x14ac:dyDescent="0.35">
      <c r="A496" s="364"/>
      <c r="B496" s="367"/>
      <c r="C496" s="368"/>
      <c r="D496" s="368"/>
      <c r="E496" s="368"/>
      <c r="F496" s="368"/>
      <c r="G496" s="368"/>
      <c r="H496" s="368"/>
      <c r="I496" s="368"/>
      <c r="J496" s="368"/>
      <c r="K496" s="368"/>
      <c r="L496" s="368"/>
      <c r="M496" s="368"/>
      <c r="N496" s="371"/>
    </row>
    <row r="497" spans="1:14" hidden="1" x14ac:dyDescent="0.35">
      <c r="A497" s="364"/>
      <c r="B497" s="367"/>
      <c r="C497" s="368"/>
      <c r="D497" s="368"/>
      <c r="E497" s="368"/>
      <c r="F497" s="368"/>
      <c r="G497" s="368"/>
      <c r="H497" s="368"/>
      <c r="I497" s="368"/>
      <c r="J497" s="368"/>
      <c r="K497" s="368"/>
      <c r="L497" s="368"/>
      <c r="M497" s="368"/>
      <c r="N497" s="371"/>
    </row>
    <row r="498" spans="1:14" hidden="1" x14ac:dyDescent="0.35">
      <c r="A498" s="364"/>
      <c r="B498" s="367"/>
      <c r="C498" s="368"/>
      <c r="D498" s="368"/>
      <c r="E498" s="368"/>
      <c r="F498" s="368"/>
      <c r="G498" s="368"/>
      <c r="H498" s="368"/>
      <c r="I498" s="368"/>
      <c r="J498" s="368"/>
      <c r="K498" s="368"/>
      <c r="L498" s="368"/>
      <c r="M498" s="368"/>
      <c r="N498" s="371"/>
    </row>
    <row r="499" spans="1:14" hidden="1" x14ac:dyDescent="0.35">
      <c r="A499" s="364"/>
      <c r="B499" s="367"/>
      <c r="C499" s="368"/>
      <c r="D499" s="368"/>
      <c r="E499" s="368"/>
      <c r="F499" s="368"/>
      <c r="G499" s="368"/>
      <c r="H499" s="368"/>
      <c r="I499" s="368"/>
      <c r="J499" s="368"/>
      <c r="K499" s="368"/>
      <c r="L499" s="368"/>
      <c r="M499" s="368"/>
      <c r="N499" s="371"/>
    </row>
    <row r="500" spans="1:14" x14ac:dyDescent="0.35">
      <c r="A500" s="364"/>
      <c r="B500" s="367"/>
      <c r="C500" s="368"/>
      <c r="D500" s="368"/>
      <c r="E500" s="368"/>
      <c r="F500" s="368"/>
      <c r="G500" s="368"/>
      <c r="H500" s="368"/>
      <c r="I500" s="368"/>
      <c r="J500" s="368"/>
      <c r="K500" s="368"/>
      <c r="L500" s="368"/>
      <c r="M500" s="368"/>
      <c r="N500" s="371"/>
    </row>
    <row r="501" spans="1:14" hidden="1" x14ac:dyDescent="0.35">
      <c r="A501" s="364"/>
      <c r="B501" s="367"/>
      <c r="C501" s="368"/>
      <c r="D501" s="368"/>
      <c r="E501" s="368"/>
      <c r="F501" s="368"/>
      <c r="G501" s="368"/>
      <c r="H501" s="368"/>
      <c r="I501" s="368"/>
      <c r="J501" s="368"/>
      <c r="K501" s="368"/>
      <c r="L501" s="368"/>
      <c r="M501" s="368"/>
      <c r="N501" s="371"/>
    </row>
    <row r="502" spans="1:14" hidden="1" x14ac:dyDescent="0.35">
      <c r="A502" s="364"/>
      <c r="B502" s="367"/>
      <c r="C502" s="368"/>
      <c r="D502" s="368"/>
      <c r="E502" s="368"/>
      <c r="F502" s="368"/>
      <c r="G502" s="368"/>
      <c r="H502" s="368"/>
      <c r="I502" s="368"/>
      <c r="J502" s="368"/>
      <c r="K502" s="368"/>
      <c r="L502" s="368"/>
      <c r="M502" s="368"/>
      <c r="N502" s="371"/>
    </row>
    <row r="503" spans="1:14" hidden="1" x14ac:dyDescent="0.35">
      <c r="A503" s="364"/>
      <c r="B503" s="367"/>
      <c r="C503" s="368"/>
      <c r="D503" s="368"/>
      <c r="E503" s="368"/>
      <c r="F503" s="368"/>
      <c r="G503" s="368"/>
      <c r="H503" s="368"/>
      <c r="I503" s="368"/>
      <c r="J503" s="368"/>
      <c r="K503" s="368"/>
      <c r="L503" s="368"/>
      <c r="M503" s="368"/>
      <c r="N503" s="371"/>
    </row>
    <row r="504" spans="1:14" hidden="1" x14ac:dyDescent="0.35">
      <c r="A504" s="364"/>
      <c r="B504" s="367"/>
      <c r="C504" s="368"/>
      <c r="D504" s="368"/>
      <c r="E504" s="368"/>
      <c r="F504" s="368"/>
      <c r="G504" s="368"/>
      <c r="H504" s="368"/>
      <c r="I504" s="368"/>
      <c r="J504" s="368"/>
      <c r="K504" s="368"/>
      <c r="L504" s="368"/>
      <c r="M504" s="368"/>
      <c r="N504" s="371"/>
    </row>
    <row r="505" spans="1:14" hidden="1" x14ac:dyDescent="0.35">
      <c r="A505" s="364"/>
      <c r="B505" s="367"/>
      <c r="C505" s="368"/>
      <c r="D505" s="368"/>
      <c r="E505" s="368"/>
      <c r="F505" s="368"/>
      <c r="G505" s="368"/>
      <c r="H505" s="368"/>
      <c r="I505" s="368"/>
      <c r="J505" s="368"/>
      <c r="K505" s="368"/>
      <c r="L505" s="368"/>
      <c r="M505" s="368"/>
      <c r="N505" s="371"/>
    </row>
    <row r="506" spans="1:14" hidden="1" x14ac:dyDescent="0.35">
      <c r="A506" s="364"/>
      <c r="B506" s="367"/>
      <c r="C506" s="368"/>
      <c r="D506" s="368"/>
      <c r="E506" s="368"/>
      <c r="F506" s="368"/>
      <c r="G506" s="368"/>
      <c r="H506" s="368"/>
      <c r="I506" s="368"/>
      <c r="J506" s="368"/>
      <c r="K506" s="368"/>
      <c r="L506" s="368"/>
      <c r="M506" s="368"/>
      <c r="N506" s="371"/>
    </row>
    <row r="507" spans="1:14" hidden="1" x14ac:dyDescent="0.35">
      <c r="A507" s="364"/>
      <c r="B507" s="367"/>
      <c r="C507" s="368"/>
      <c r="D507" s="368"/>
      <c r="E507" s="368"/>
      <c r="F507" s="368"/>
      <c r="G507" s="368"/>
      <c r="H507" s="368"/>
      <c r="I507" s="368"/>
      <c r="J507" s="368"/>
      <c r="K507" s="368"/>
      <c r="L507" s="368"/>
      <c r="M507" s="368"/>
      <c r="N507" s="371"/>
    </row>
    <row r="508" spans="1:14" x14ac:dyDescent="0.35">
      <c r="A508" s="364"/>
      <c r="B508" s="367"/>
      <c r="C508" s="368"/>
      <c r="D508" s="368"/>
      <c r="E508" s="368"/>
      <c r="F508" s="368"/>
      <c r="G508" s="368"/>
      <c r="H508" s="368"/>
      <c r="I508" s="368"/>
      <c r="J508" s="368"/>
      <c r="K508" s="368"/>
      <c r="L508" s="368"/>
      <c r="M508" s="368"/>
      <c r="N508" s="371"/>
    </row>
    <row r="509" spans="1:14" x14ac:dyDescent="0.35">
      <c r="A509" s="364"/>
      <c r="B509" s="367"/>
      <c r="C509" s="368"/>
      <c r="D509" s="368"/>
      <c r="E509" s="368"/>
      <c r="F509" s="368"/>
      <c r="G509" s="368"/>
      <c r="H509" s="368"/>
      <c r="I509" s="368"/>
      <c r="J509" s="368"/>
      <c r="K509" s="368"/>
      <c r="L509" s="368"/>
      <c r="M509" s="368"/>
      <c r="N509" s="371"/>
    </row>
    <row r="510" spans="1:14" ht="15" thickBot="1" x14ac:dyDescent="0.4">
      <c r="A510" s="364"/>
      <c r="B510" s="369"/>
      <c r="C510" s="370"/>
      <c r="D510" s="370"/>
      <c r="E510" s="370"/>
      <c r="F510" s="370"/>
      <c r="G510" s="370"/>
      <c r="H510" s="370"/>
      <c r="I510" s="370"/>
      <c r="J510" s="370"/>
      <c r="K510" s="370"/>
      <c r="L510" s="370"/>
      <c r="M510" s="370"/>
      <c r="N510" s="371"/>
    </row>
    <row r="511" spans="1:14" x14ac:dyDescent="0.35">
      <c r="A511" s="364">
        <v>23</v>
      </c>
      <c r="B511" s="383"/>
      <c r="C511" s="384"/>
      <c r="D511" s="384"/>
      <c r="E511" s="384"/>
      <c r="F511" s="384"/>
      <c r="G511" s="384"/>
      <c r="H511" s="384"/>
      <c r="I511" s="384"/>
      <c r="J511" s="384"/>
      <c r="K511" s="384"/>
      <c r="L511" s="384"/>
      <c r="M511" s="384"/>
      <c r="N511" s="371" t="str">
        <f>VLOOKUP(A511,'LISTA DE OFERENTES'!$A$4:$B$34,2,FALSE)</f>
        <v xml:space="preserve">CONSORCIO ICOD PARK </v>
      </c>
    </row>
    <row r="512" spans="1:14" x14ac:dyDescent="0.35">
      <c r="A512" s="364"/>
      <c r="B512" s="385"/>
      <c r="C512" s="386"/>
      <c r="D512" s="386"/>
      <c r="E512" s="386"/>
      <c r="F512" s="386"/>
      <c r="G512" s="386"/>
      <c r="H512" s="386"/>
      <c r="I512" s="386"/>
      <c r="J512" s="386"/>
      <c r="K512" s="386"/>
      <c r="L512" s="386"/>
      <c r="M512" s="386"/>
      <c r="N512" s="371"/>
    </row>
    <row r="513" spans="1:14" x14ac:dyDescent="0.35">
      <c r="A513" s="364"/>
      <c r="B513" s="385"/>
      <c r="C513" s="386"/>
      <c r="D513" s="386"/>
      <c r="E513" s="386"/>
      <c r="F513" s="386"/>
      <c r="G513" s="386"/>
      <c r="H513" s="386"/>
      <c r="I513" s="386"/>
      <c r="J513" s="386"/>
      <c r="K513" s="386"/>
      <c r="L513" s="386"/>
      <c r="M513" s="386"/>
      <c r="N513" s="371"/>
    </row>
    <row r="514" spans="1:14" x14ac:dyDescent="0.35">
      <c r="A514" s="364"/>
      <c r="B514" s="385"/>
      <c r="C514" s="386"/>
      <c r="D514" s="386"/>
      <c r="E514" s="386"/>
      <c r="F514" s="386"/>
      <c r="G514" s="386"/>
      <c r="H514" s="386"/>
      <c r="I514" s="386"/>
      <c r="J514" s="386"/>
      <c r="K514" s="386"/>
      <c r="L514" s="386"/>
      <c r="M514" s="386"/>
      <c r="N514" s="371"/>
    </row>
    <row r="515" spans="1:14" x14ac:dyDescent="0.35">
      <c r="A515" s="364"/>
      <c r="B515" s="385"/>
      <c r="C515" s="386"/>
      <c r="D515" s="386"/>
      <c r="E515" s="386"/>
      <c r="F515" s="386"/>
      <c r="G515" s="386"/>
      <c r="H515" s="386"/>
      <c r="I515" s="386"/>
      <c r="J515" s="386"/>
      <c r="K515" s="386"/>
      <c r="L515" s="386"/>
      <c r="M515" s="386"/>
      <c r="N515" s="371"/>
    </row>
    <row r="516" spans="1:14" x14ac:dyDescent="0.35">
      <c r="A516" s="364"/>
      <c r="B516" s="385"/>
      <c r="C516" s="386"/>
      <c r="D516" s="386"/>
      <c r="E516" s="386"/>
      <c r="F516" s="386"/>
      <c r="G516" s="386"/>
      <c r="H516" s="386"/>
      <c r="I516" s="386"/>
      <c r="J516" s="386"/>
      <c r="K516" s="386"/>
      <c r="L516" s="386"/>
      <c r="M516" s="386"/>
      <c r="N516" s="371"/>
    </row>
    <row r="517" spans="1:14" x14ac:dyDescent="0.35">
      <c r="A517" s="364"/>
      <c r="B517" s="385"/>
      <c r="C517" s="386"/>
      <c r="D517" s="386"/>
      <c r="E517" s="386"/>
      <c r="F517" s="386"/>
      <c r="G517" s="386"/>
      <c r="H517" s="386"/>
      <c r="I517" s="386"/>
      <c r="J517" s="386"/>
      <c r="K517" s="386"/>
      <c r="L517" s="386"/>
      <c r="M517" s="386"/>
      <c r="N517" s="371"/>
    </row>
    <row r="518" spans="1:14" x14ac:dyDescent="0.35">
      <c r="A518" s="364"/>
      <c r="B518" s="385"/>
      <c r="C518" s="386"/>
      <c r="D518" s="386"/>
      <c r="E518" s="386"/>
      <c r="F518" s="386"/>
      <c r="G518" s="386"/>
      <c r="H518" s="386"/>
      <c r="I518" s="386"/>
      <c r="J518" s="386"/>
      <c r="K518" s="386"/>
      <c r="L518" s="386"/>
      <c r="M518" s="386"/>
      <c r="N518" s="371"/>
    </row>
    <row r="519" spans="1:14" x14ac:dyDescent="0.35">
      <c r="A519" s="364"/>
      <c r="B519" s="385"/>
      <c r="C519" s="386"/>
      <c r="D519" s="386"/>
      <c r="E519" s="386"/>
      <c r="F519" s="386"/>
      <c r="G519" s="386"/>
      <c r="H519" s="386"/>
      <c r="I519" s="386"/>
      <c r="J519" s="386"/>
      <c r="K519" s="386"/>
      <c r="L519" s="386"/>
      <c r="M519" s="386"/>
      <c r="N519" s="371"/>
    </row>
    <row r="520" spans="1:14" x14ac:dyDescent="0.35">
      <c r="A520" s="364"/>
      <c r="B520" s="385"/>
      <c r="C520" s="386"/>
      <c r="D520" s="386"/>
      <c r="E520" s="386"/>
      <c r="F520" s="386"/>
      <c r="G520" s="386"/>
      <c r="H520" s="386"/>
      <c r="I520" s="386"/>
      <c r="J520" s="386"/>
      <c r="K520" s="386"/>
      <c r="L520" s="386"/>
      <c r="M520" s="386"/>
      <c r="N520" s="371"/>
    </row>
    <row r="521" spans="1:14" x14ac:dyDescent="0.35">
      <c r="A521" s="364"/>
      <c r="B521" s="385"/>
      <c r="C521" s="386"/>
      <c r="D521" s="386"/>
      <c r="E521" s="386"/>
      <c r="F521" s="386"/>
      <c r="G521" s="386"/>
      <c r="H521" s="386"/>
      <c r="I521" s="386"/>
      <c r="J521" s="386"/>
      <c r="K521" s="386"/>
      <c r="L521" s="386"/>
      <c r="M521" s="386"/>
      <c r="N521" s="371"/>
    </row>
    <row r="522" spans="1:14" x14ac:dyDescent="0.35">
      <c r="A522" s="364"/>
      <c r="B522" s="385"/>
      <c r="C522" s="386"/>
      <c r="D522" s="386"/>
      <c r="E522" s="386"/>
      <c r="F522" s="386"/>
      <c r="G522" s="386"/>
      <c r="H522" s="386"/>
      <c r="I522" s="386"/>
      <c r="J522" s="386"/>
      <c r="K522" s="386"/>
      <c r="L522" s="386"/>
      <c r="M522" s="386"/>
      <c r="N522" s="371"/>
    </row>
    <row r="523" spans="1:14" x14ac:dyDescent="0.35">
      <c r="A523" s="364"/>
      <c r="B523" s="385"/>
      <c r="C523" s="386"/>
      <c r="D523" s="386"/>
      <c r="E523" s="386"/>
      <c r="F523" s="386"/>
      <c r="G523" s="386"/>
      <c r="H523" s="386"/>
      <c r="I523" s="386"/>
      <c r="J523" s="386"/>
      <c r="K523" s="386"/>
      <c r="L523" s="386"/>
      <c r="M523" s="386"/>
      <c r="N523" s="371"/>
    </row>
    <row r="524" spans="1:14" x14ac:dyDescent="0.35">
      <c r="A524" s="364"/>
      <c r="B524" s="385"/>
      <c r="C524" s="386"/>
      <c r="D524" s="386"/>
      <c r="E524" s="386"/>
      <c r="F524" s="386"/>
      <c r="G524" s="386"/>
      <c r="H524" s="386"/>
      <c r="I524" s="386"/>
      <c r="J524" s="386"/>
      <c r="K524" s="386"/>
      <c r="L524" s="386"/>
      <c r="M524" s="386"/>
      <c r="N524" s="371"/>
    </row>
    <row r="525" spans="1:14" x14ac:dyDescent="0.35">
      <c r="A525" s="364"/>
      <c r="B525" s="385"/>
      <c r="C525" s="386"/>
      <c r="D525" s="386"/>
      <c r="E525" s="386"/>
      <c r="F525" s="386"/>
      <c r="G525" s="386"/>
      <c r="H525" s="386"/>
      <c r="I525" s="386"/>
      <c r="J525" s="386"/>
      <c r="K525" s="386"/>
      <c r="L525" s="386"/>
      <c r="M525" s="386"/>
      <c r="N525" s="371"/>
    </row>
    <row r="526" spans="1:14" x14ac:dyDescent="0.35">
      <c r="A526" s="364"/>
      <c r="B526" s="385"/>
      <c r="C526" s="386"/>
      <c r="D526" s="386"/>
      <c r="E526" s="386"/>
      <c r="F526" s="386"/>
      <c r="G526" s="386"/>
      <c r="H526" s="386"/>
      <c r="I526" s="386"/>
      <c r="J526" s="386"/>
      <c r="K526" s="386"/>
      <c r="L526" s="386"/>
      <c r="M526" s="386"/>
      <c r="N526" s="371"/>
    </row>
    <row r="527" spans="1:14" x14ac:dyDescent="0.35">
      <c r="A527" s="364"/>
      <c r="B527" s="385"/>
      <c r="C527" s="386"/>
      <c r="D527" s="386"/>
      <c r="E527" s="386"/>
      <c r="F527" s="386"/>
      <c r="G527" s="386"/>
      <c r="H527" s="386"/>
      <c r="I527" s="386"/>
      <c r="J527" s="386"/>
      <c r="K527" s="386"/>
      <c r="L527" s="386"/>
      <c r="M527" s="386"/>
      <c r="N527" s="371"/>
    </row>
    <row r="528" spans="1:14" x14ac:dyDescent="0.35">
      <c r="A528" s="364"/>
      <c r="B528" s="385"/>
      <c r="C528" s="386"/>
      <c r="D528" s="386"/>
      <c r="E528" s="386"/>
      <c r="F528" s="386"/>
      <c r="G528" s="386"/>
      <c r="H528" s="386"/>
      <c r="I528" s="386"/>
      <c r="J528" s="386"/>
      <c r="K528" s="386"/>
      <c r="L528" s="386"/>
      <c r="M528" s="386"/>
      <c r="N528" s="371"/>
    </row>
    <row r="529" spans="1:14" x14ac:dyDescent="0.35">
      <c r="A529" s="364"/>
      <c r="B529" s="385"/>
      <c r="C529" s="386"/>
      <c r="D529" s="386"/>
      <c r="E529" s="386"/>
      <c r="F529" s="386"/>
      <c r="G529" s="386"/>
      <c r="H529" s="386"/>
      <c r="I529" s="386"/>
      <c r="J529" s="386"/>
      <c r="K529" s="386"/>
      <c r="L529" s="386"/>
      <c r="M529" s="386"/>
      <c r="N529" s="371"/>
    </row>
    <row r="530" spans="1:14" x14ac:dyDescent="0.35">
      <c r="A530" s="364"/>
      <c r="B530" s="385"/>
      <c r="C530" s="386"/>
      <c r="D530" s="386"/>
      <c r="E530" s="386"/>
      <c r="F530" s="386"/>
      <c r="G530" s="386"/>
      <c r="H530" s="386"/>
      <c r="I530" s="386"/>
      <c r="J530" s="386"/>
      <c r="K530" s="386"/>
      <c r="L530" s="386"/>
      <c r="M530" s="386"/>
      <c r="N530" s="371"/>
    </row>
    <row r="531" spans="1:14" x14ac:dyDescent="0.35">
      <c r="A531" s="364"/>
      <c r="B531" s="385"/>
      <c r="C531" s="386"/>
      <c r="D531" s="386"/>
      <c r="E531" s="386"/>
      <c r="F531" s="386"/>
      <c r="G531" s="386"/>
      <c r="H531" s="386"/>
      <c r="I531" s="386"/>
      <c r="J531" s="386"/>
      <c r="K531" s="386"/>
      <c r="L531" s="386"/>
      <c r="M531" s="386"/>
      <c r="N531" s="371"/>
    </row>
    <row r="532" spans="1:14" x14ac:dyDescent="0.35">
      <c r="A532" s="364"/>
      <c r="B532" s="385"/>
      <c r="C532" s="386"/>
      <c r="D532" s="386"/>
      <c r="E532" s="386"/>
      <c r="F532" s="386"/>
      <c r="G532" s="386"/>
      <c r="H532" s="386"/>
      <c r="I532" s="386"/>
      <c r="J532" s="386"/>
      <c r="K532" s="386"/>
      <c r="L532" s="386"/>
      <c r="M532" s="386"/>
      <c r="N532" s="371"/>
    </row>
    <row r="533" spans="1:14" ht="15" thickBot="1" x14ac:dyDescent="0.4">
      <c r="A533" s="364"/>
      <c r="B533" s="387"/>
      <c r="C533" s="388"/>
      <c r="D533" s="388"/>
      <c r="E533" s="388"/>
      <c r="F533" s="388"/>
      <c r="G533" s="388"/>
      <c r="H533" s="388"/>
      <c r="I533" s="388"/>
      <c r="J533" s="388"/>
      <c r="K533" s="388"/>
      <c r="L533" s="388"/>
      <c r="M533" s="388"/>
      <c r="N533" s="371"/>
    </row>
    <row r="534" spans="1:14" ht="14.4" customHeight="1" x14ac:dyDescent="0.35">
      <c r="A534" s="364">
        <v>24</v>
      </c>
      <c r="B534" s="365" t="s">
        <v>416</v>
      </c>
      <c r="C534" s="366"/>
      <c r="D534" s="366"/>
      <c r="E534" s="366"/>
      <c r="F534" s="366"/>
      <c r="G534" s="366"/>
      <c r="H534" s="366"/>
      <c r="I534" s="366"/>
      <c r="J534" s="366"/>
      <c r="K534" s="366"/>
      <c r="L534" s="366"/>
      <c r="M534" s="366"/>
      <c r="N534" s="371" t="str">
        <f>VLOOKUP(A534,'LISTA DE OFERENTES'!$A$4:$B$34,2,FALSE)</f>
        <v>CONSORCIO PARQUES 1014</v>
      </c>
    </row>
    <row r="535" spans="1:14" ht="14.4" customHeight="1" x14ac:dyDescent="0.35">
      <c r="A535" s="364"/>
      <c r="B535" s="367"/>
      <c r="C535" s="368"/>
      <c r="D535" s="368"/>
      <c r="E535" s="368"/>
      <c r="F535" s="368"/>
      <c r="G535" s="368"/>
      <c r="H535" s="368"/>
      <c r="I535" s="368"/>
      <c r="J535" s="368"/>
      <c r="K535" s="368"/>
      <c r="L535" s="368"/>
      <c r="M535" s="368"/>
      <c r="N535" s="371"/>
    </row>
    <row r="536" spans="1:14" ht="14.4" customHeight="1" x14ac:dyDescent="0.35">
      <c r="A536" s="364"/>
      <c r="B536" s="367"/>
      <c r="C536" s="368"/>
      <c r="D536" s="368"/>
      <c r="E536" s="368"/>
      <c r="F536" s="368"/>
      <c r="G536" s="368"/>
      <c r="H536" s="368"/>
      <c r="I536" s="368"/>
      <c r="J536" s="368"/>
      <c r="K536" s="368"/>
      <c r="L536" s="368"/>
      <c r="M536" s="368"/>
      <c r="N536" s="371"/>
    </row>
    <row r="537" spans="1:14" ht="14.4" customHeight="1" x14ac:dyDescent="0.35">
      <c r="A537" s="364"/>
      <c r="B537" s="367"/>
      <c r="C537" s="368"/>
      <c r="D537" s="368"/>
      <c r="E537" s="368"/>
      <c r="F537" s="368"/>
      <c r="G537" s="368"/>
      <c r="H537" s="368"/>
      <c r="I537" s="368"/>
      <c r="J537" s="368"/>
      <c r="K537" s="368"/>
      <c r="L537" s="368"/>
      <c r="M537" s="368"/>
      <c r="N537" s="371"/>
    </row>
    <row r="538" spans="1:14" ht="14.4" customHeight="1" x14ac:dyDescent="0.35">
      <c r="A538" s="364"/>
      <c r="B538" s="367"/>
      <c r="C538" s="368"/>
      <c r="D538" s="368"/>
      <c r="E538" s="368"/>
      <c r="F538" s="368"/>
      <c r="G538" s="368"/>
      <c r="H538" s="368"/>
      <c r="I538" s="368"/>
      <c r="J538" s="368"/>
      <c r="K538" s="368"/>
      <c r="L538" s="368"/>
      <c r="M538" s="368"/>
      <c r="N538" s="371"/>
    </row>
    <row r="539" spans="1:14" ht="14.4" customHeight="1" x14ac:dyDescent="0.35">
      <c r="A539" s="364"/>
      <c r="B539" s="367"/>
      <c r="C539" s="368"/>
      <c r="D539" s="368"/>
      <c r="E539" s="368"/>
      <c r="F539" s="368"/>
      <c r="G539" s="368"/>
      <c r="H539" s="368"/>
      <c r="I539" s="368"/>
      <c r="J539" s="368"/>
      <c r="K539" s="368"/>
      <c r="L539" s="368"/>
      <c r="M539" s="368"/>
      <c r="N539" s="371"/>
    </row>
    <row r="540" spans="1:14" ht="7.5" customHeight="1" x14ac:dyDescent="0.35">
      <c r="A540" s="364"/>
      <c r="B540" s="367"/>
      <c r="C540" s="368"/>
      <c r="D540" s="368"/>
      <c r="E540" s="368"/>
      <c r="F540" s="368"/>
      <c r="G540" s="368"/>
      <c r="H540" s="368"/>
      <c r="I540" s="368"/>
      <c r="J540" s="368"/>
      <c r="K540" s="368"/>
      <c r="L540" s="368"/>
      <c r="M540" s="368"/>
      <c r="N540" s="371"/>
    </row>
    <row r="541" spans="1:14" ht="14.25" hidden="1" customHeight="1" x14ac:dyDescent="0.35">
      <c r="A541" s="364"/>
      <c r="B541" s="367"/>
      <c r="C541" s="368"/>
      <c r="D541" s="368"/>
      <c r="E541" s="368"/>
      <c r="F541" s="368"/>
      <c r="G541" s="368"/>
      <c r="H541" s="368"/>
      <c r="I541" s="368"/>
      <c r="J541" s="368"/>
      <c r="K541" s="368"/>
      <c r="L541" s="368"/>
      <c r="M541" s="368"/>
      <c r="N541" s="371"/>
    </row>
    <row r="542" spans="1:14" ht="14.25" hidden="1" customHeight="1" x14ac:dyDescent="0.35">
      <c r="A542" s="364"/>
      <c r="B542" s="367"/>
      <c r="C542" s="368"/>
      <c r="D542" s="368"/>
      <c r="E542" s="368"/>
      <c r="F542" s="368"/>
      <c r="G542" s="368"/>
      <c r="H542" s="368"/>
      <c r="I542" s="368"/>
      <c r="J542" s="368"/>
      <c r="K542" s="368"/>
      <c r="L542" s="368"/>
      <c r="M542" s="368"/>
      <c r="N542" s="371"/>
    </row>
    <row r="543" spans="1:14" ht="5.25" customHeight="1" thickBot="1" x14ac:dyDescent="0.4">
      <c r="A543" s="364"/>
      <c r="B543" s="367"/>
      <c r="C543" s="368"/>
      <c r="D543" s="368"/>
      <c r="E543" s="368"/>
      <c r="F543" s="368"/>
      <c r="G543" s="368"/>
      <c r="H543" s="368"/>
      <c r="I543" s="368"/>
      <c r="J543" s="368"/>
      <c r="K543" s="368"/>
      <c r="L543" s="368"/>
      <c r="M543" s="368"/>
      <c r="N543" s="371"/>
    </row>
    <row r="544" spans="1:14" ht="14.25" hidden="1" customHeight="1" thickBot="1" x14ac:dyDescent="0.4">
      <c r="A544" s="364"/>
      <c r="B544" s="367"/>
      <c r="C544" s="368"/>
      <c r="D544" s="368"/>
      <c r="E544" s="368"/>
      <c r="F544" s="368"/>
      <c r="G544" s="368"/>
      <c r="H544" s="368"/>
      <c r="I544" s="368"/>
      <c r="J544" s="368"/>
      <c r="K544" s="368"/>
      <c r="L544" s="368"/>
      <c r="M544" s="368"/>
      <c r="N544" s="371"/>
    </row>
    <row r="545" spans="1:14" ht="14.25" hidden="1" customHeight="1" thickBot="1" x14ac:dyDescent="0.4">
      <c r="A545" s="364"/>
      <c r="B545" s="367"/>
      <c r="C545" s="368"/>
      <c r="D545" s="368"/>
      <c r="E545" s="368"/>
      <c r="F545" s="368"/>
      <c r="G545" s="368"/>
      <c r="H545" s="368"/>
      <c r="I545" s="368"/>
      <c r="J545" s="368"/>
      <c r="K545" s="368"/>
      <c r="L545" s="368"/>
      <c r="M545" s="368"/>
      <c r="N545" s="371"/>
    </row>
    <row r="546" spans="1:14" ht="14.25" hidden="1" customHeight="1" thickBot="1" x14ac:dyDescent="0.4">
      <c r="A546" s="364"/>
      <c r="B546" s="367"/>
      <c r="C546" s="368"/>
      <c r="D546" s="368"/>
      <c r="E546" s="368"/>
      <c r="F546" s="368"/>
      <c r="G546" s="368"/>
      <c r="H546" s="368"/>
      <c r="I546" s="368"/>
      <c r="J546" s="368"/>
      <c r="K546" s="368"/>
      <c r="L546" s="368"/>
      <c r="M546" s="368"/>
      <c r="N546" s="371"/>
    </row>
    <row r="547" spans="1:14" ht="14.25" hidden="1" customHeight="1" thickBot="1" x14ac:dyDescent="0.4">
      <c r="A547" s="364"/>
      <c r="B547" s="367"/>
      <c r="C547" s="368"/>
      <c r="D547" s="368"/>
      <c r="E547" s="368"/>
      <c r="F547" s="368"/>
      <c r="G547" s="368"/>
      <c r="H547" s="368"/>
      <c r="I547" s="368"/>
      <c r="J547" s="368"/>
      <c r="K547" s="368"/>
      <c r="L547" s="368"/>
      <c r="M547" s="368"/>
      <c r="N547" s="371"/>
    </row>
    <row r="548" spans="1:14" ht="14.25" hidden="1" customHeight="1" thickBot="1" x14ac:dyDescent="0.4">
      <c r="A548" s="364"/>
      <c r="B548" s="367"/>
      <c r="C548" s="368"/>
      <c r="D548" s="368"/>
      <c r="E548" s="368"/>
      <c r="F548" s="368"/>
      <c r="G548" s="368"/>
      <c r="H548" s="368"/>
      <c r="I548" s="368"/>
      <c r="J548" s="368"/>
      <c r="K548" s="368"/>
      <c r="L548" s="368"/>
      <c r="M548" s="368"/>
      <c r="N548" s="371"/>
    </row>
    <row r="549" spans="1:14" ht="14.25" hidden="1" customHeight="1" thickBot="1" x14ac:dyDescent="0.4">
      <c r="A549" s="364"/>
      <c r="B549" s="367"/>
      <c r="C549" s="368"/>
      <c r="D549" s="368"/>
      <c r="E549" s="368"/>
      <c r="F549" s="368"/>
      <c r="G549" s="368"/>
      <c r="H549" s="368"/>
      <c r="I549" s="368"/>
      <c r="J549" s="368"/>
      <c r="K549" s="368"/>
      <c r="L549" s="368"/>
      <c r="M549" s="368"/>
      <c r="N549" s="371"/>
    </row>
    <row r="550" spans="1:14" ht="14.25" hidden="1" customHeight="1" thickBot="1" x14ac:dyDescent="0.4">
      <c r="A550" s="364"/>
      <c r="B550" s="367"/>
      <c r="C550" s="368"/>
      <c r="D550" s="368"/>
      <c r="E550" s="368"/>
      <c r="F550" s="368"/>
      <c r="G550" s="368"/>
      <c r="H550" s="368"/>
      <c r="I550" s="368"/>
      <c r="J550" s="368"/>
      <c r="K550" s="368"/>
      <c r="L550" s="368"/>
      <c r="M550" s="368"/>
      <c r="N550" s="371"/>
    </row>
    <row r="551" spans="1:14" ht="14.25" hidden="1" customHeight="1" thickBot="1" x14ac:dyDescent="0.4">
      <c r="A551" s="364"/>
      <c r="B551" s="367"/>
      <c r="C551" s="368"/>
      <c r="D551" s="368"/>
      <c r="E551" s="368"/>
      <c r="F551" s="368"/>
      <c r="G551" s="368"/>
      <c r="H551" s="368"/>
      <c r="I551" s="368"/>
      <c r="J551" s="368"/>
      <c r="K551" s="368"/>
      <c r="L551" s="368"/>
      <c r="M551" s="368"/>
      <c r="N551" s="371"/>
    </row>
    <row r="552" spans="1:14" ht="14.25" hidden="1" customHeight="1" thickBot="1" x14ac:dyDescent="0.4">
      <c r="A552" s="364"/>
      <c r="B552" s="367"/>
      <c r="C552" s="368"/>
      <c r="D552" s="368"/>
      <c r="E552" s="368"/>
      <c r="F552" s="368"/>
      <c r="G552" s="368"/>
      <c r="H552" s="368"/>
      <c r="I552" s="368"/>
      <c r="J552" s="368"/>
      <c r="K552" s="368"/>
      <c r="L552" s="368"/>
      <c r="M552" s="368"/>
      <c r="N552" s="371"/>
    </row>
    <row r="553" spans="1:14" ht="14.25" hidden="1" customHeight="1" thickBot="1" x14ac:dyDescent="0.4">
      <c r="A553" s="364"/>
      <c r="B553" s="367"/>
      <c r="C553" s="368"/>
      <c r="D553" s="368"/>
      <c r="E553" s="368"/>
      <c r="F553" s="368"/>
      <c r="G553" s="368"/>
      <c r="H553" s="368"/>
      <c r="I553" s="368"/>
      <c r="J553" s="368"/>
      <c r="K553" s="368"/>
      <c r="L553" s="368"/>
      <c r="M553" s="368"/>
      <c r="N553" s="371"/>
    </row>
    <row r="554" spans="1:14" ht="14.25" hidden="1" customHeight="1" thickBot="1" x14ac:dyDescent="0.4">
      <c r="A554" s="364"/>
      <c r="B554" s="367"/>
      <c r="C554" s="368"/>
      <c r="D554" s="368"/>
      <c r="E554" s="368"/>
      <c r="F554" s="368"/>
      <c r="G554" s="368"/>
      <c r="H554" s="368"/>
      <c r="I554" s="368"/>
      <c r="J554" s="368"/>
      <c r="K554" s="368"/>
      <c r="L554" s="368"/>
      <c r="M554" s="368"/>
      <c r="N554" s="371"/>
    </row>
    <row r="555" spans="1:14" ht="14.25" hidden="1" customHeight="1" thickBot="1" x14ac:dyDescent="0.4">
      <c r="A555" s="364"/>
      <c r="B555" s="367"/>
      <c r="C555" s="368"/>
      <c r="D555" s="368"/>
      <c r="E555" s="368"/>
      <c r="F555" s="368"/>
      <c r="G555" s="368"/>
      <c r="H555" s="368"/>
      <c r="I555" s="368"/>
      <c r="J555" s="368"/>
      <c r="K555" s="368"/>
      <c r="L555" s="368"/>
      <c r="M555" s="368"/>
      <c r="N555" s="371"/>
    </row>
    <row r="556" spans="1:14" ht="15" hidden="1" customHeight="1" thickBot="1" x14ac:dyDescent="0.4">
      <c r="A556" s="364"/>
      <c r="B556" s="369"/>
      <c r="C556" s="370"/>
      <c r="D556" s="370"/>
      <c r="E556" s="370"/>
      <c r="F556" s="370"/>
      <c r="G556" s="370"/>
      <c r="H556" s="370"/>
      <c r="I556" s="370"/>
      <c r="J556" s="370"/>
      <c r="K556" s="370"/>
      <c r="L556" s="370"/>
      <c r="M556" s="370"/>
      <c r="N556" s="371"/>
    </row>
    <row r="557" spans="1:14" x14ac:dyDescent="0.35">
      <c r="A557" s="364">
        <v>25</v>
      </c>
      <c r="B557" s="365" t="s">
        <v>416</v>
      </c>
      <c r="C557" s="366"/>
      <c r="D557" s="366"/>
      <c r="E557" s="366"/>
      <c r="F557" s="366"/>
      <c r="G557" s="366"/>
      <c r="H557" s="366"/>
      <c r="I557" s="366"/>
      <c r="J557" s="366"/>
      <c r="K557" s="366"/>
      <c r="L557" s="366"/>
      <c r="M557" s="366"/>
      <c r="N557" s="371" t="str">
        <f>VLOOKUP(A557,'LISTA DE OFERENTES'!$A$4:$B$34,2,FALSE)</f>
        <v>CONSTRUCOL SAS</v>
      </c>
    </row>
    <row r="558" spans="1:14" ht="9.75" customHeight="1" x14ac:dyDescent="0.35">
      <c r="A558" s="364"/>
      <c r="B558" s="367"/>
      <c r="C558" s="368"/>
      <c r="D558" s="368"/>
      <c r="E558" s="368"/>
      <c r="F558" s="368"/>
      <c r="G558" s="368"/>
      <c r="H558" s="368"/>
      <c r="I558" s="368"/>
      <c r="J558" s="368"/>
      <c r="K558" s="368"/>
      <c r="L558" s="368"/>
      <c r="M558" s="368"/>
      <c r="N558" s="371"/>
    </row>
    <row r="559" spans="1:14" hidden="1" x14ac:dyDescent="0.35">
      <c r="A559" s="364"/>
      <c r="B559" s="367"/>
      <c r="C559" s="368"/>
      <c r="D559" s="368"/>
      <c r="E559" s="368"/>
      <c r="F559" s="368"/>
      <c r="G559" s="368"/>
      <c r="H559" s="368"/>
      <c r="I559" s="368"/>
      <c r="J559" s="368"/>
      <c r="K559" s="368"/>
      <c r="L559" s="368"/>
      <c r="M559" s="368"/>
      <c r="N559" s="371"/>
    </row>
    <row r="560" spans="1:14" hidden="1" x14ac:dyDescent="0.35">
      <c r="A560" s="364"/>
      <c r="B560" s="367"/>
      <c r="C560" s="368"/>
      <c r="D560" s="368"/>
      <c r="E560" s="368"/>
      <c r="F560" s="368"/>
      <c r="G560" s="368"/>
      <c r="H560" s="368"/>
      <c r="I560" s="368"/>
      <c r="J560" s="368"/>
      <c r="K560" s="368"/>
      <c r="L560" s="368"/>
      <c r="M560" s="368"/>
      <c r="N560" s="371"/>
    </row>
    <row r="561" spans="1:14" hidden="1" x14ac:dyDescent="0.35">
      <c r="A561" s="364"/>
      <c r="B561" s="367"/>
      <c r="C561" s="368"/>
      <c r="D561" s="368"/>
      <c r="E561" s="368"/>
      <c r="F561" s="368"/>
      <c r="G561" s="368"/>
      <c r="H561" s="368"/>
      <c r="I561" s="368"/>
      <c r="J561" s="368"/>
      <c r="K561" s="368"/>
      <c r="L561" s="368"/>
      <c r="M561" s="368"/>
      <c r="N561" s="371"/>
    </row>
    <row r="562" spans="1:14" hidden="1" x14ac:dyDescent="0.35">
      <c r="A562" s="364"/>
      <c r="B562" s="367"/>
      <c r="C562" s="368"/>
      <c r="D562" s="368"/>
      <c r="E562" s="368"/>
      <c r="F562" s="368"/>
      <c r="G562" s="368"/>
      <c r="H562" s="368"/>
      <c r="I562" s="368"/>
      <c r="J562" s="368"/>
      <c r="K562" s="368"/>
      <c r="L562" s="368"/>
      <c r="M562" s="368"/>
      <c r="N562" s="371"/>
    </row>
    <row r="563" spans="1:14" x14ac:dyDescent="0.35">
      <c r="A563" s="364"/>
      <c r="B563" s="367"/>
      <c r="C563" s="368"/>
      <c r="D563" s="368"/>
      <c r="E563" s="368"/>
      <c r="F563" s="368"/>
      <c r="G563" s="368"/>
      <c r="H563" s="368"/>
      <c r="I563" s="368"/>
      <c r="J563" s="368"/>
      <c r="K563" s="368"/>
      <c r="L563" s="368"/>
      <c r="M563" s="368"/>
      <c r="N563" s="371"/>
    </row>
    <row r="564" spans="1:14" ht="45.75" customHeight="1" thickBot="1" x14ac:dyDescent="0.4">
      <c r="A564" s="364"/>
      <c r="B564" s="367"/>
      <c r="C564" s="368"/>
      <c r="D564" s="368"/>
      <c r="E564" s="368"/>
      <c r="F564" s="368"/>
      <c r="G564" s="368"/>
      <c r="H564" s="368"/>
      <c r="I564" s="368"/>
      <c r="J564" s="368"/>
      <c r="K564" s="368"/>
      <c r="L564" s="368"/>
      <c r="M564" s="368"/>
      <c r="N564" s="371"/>
    </row>
    <row r="565" spans="1:14" ht="15" hidden="1" thickBot="1" x14ac:dyDescent="0.4">
      <c r="A565" s="364"/>
      <c r="B565" s="367"/>
      <c r="C565" s="368"/>
      <c r="D565" s="368"/>
      <c r="E565" s="368"/>
      <c r="F565" s="368"/>
      <c r="G565" s="368"/>
      <c r="H565" s="368"/>
      <c r="I565" s="368"/>
      <c r="J565" s="368"/>
      <c r="K565" s="368"/>
      <c r="L565" s="368"/>
      <c r="M565" s="368"/>
      <c r="N565" s="371"/>
    </row>
    <row r="566" spans="1:14" ht="15" hidden="1" thickBot="1" x14ac:dyDescent="0.4">
      <c r="A566" s="364"/>
      <c r="B566" s="367"/>
      <c r="C566" s="368"/>
      <c r="D566" s="368"/>
      <c r="E566" s="368"/>
      <c r="F566" s="368"/>
      <c r="G566" s="368"/>
      <c r="H566" s="368"/>
      <c r="I566" s="368"/>
      <c r="J566" s="368"/>
      <c r="K566" s="368"/>
      <c r="L566" s="368"/>
      <c r="M566" s="368"/>
      <c r="N566" s="371"/>
    </row>
    <row r="567" spans="1:14" ht="15" hidden="1" thickBot="1" x14ac:dyDescent="0.4">
      <c r="A567" s="364"/>
      <c r="B567" s="367"/>
      <c r="C567" s="368"/>
      <c r="D567" s="368"/>
      <c r="E567" s="368"/>
      <c r="F567" s="368"/>
      <c r="G567" s="368"/>
      <c r="H567" s="368"/>
      <c r="I567" s="368"/>
      <c r="J567" s="368"/>
      <c r="K567" s="368"/>
      <c r="L567" s="368"/>
      <c r="M567" s="368"/>
      <c r="N567" s="371"/>
    </row>
    <row r="568" spans="1:14" ht="15" hidden="1" thickBot="1" x14ac:dyDescent="0.4">
      <c r="A568" s="364"/>
      <c r="B568" s="367"/>
      <c r="C568" s="368"/>
      <c r="D568" s="368"/>
      <c r="E568" s="368"/>
      <c r="F568" s="368"/>
      <c r="G568" s="368"/>
      <c r="H568" s="368"/>
      <c r="I568" s="368"/>
      <c r="J568" s="368"/>
      <c r="K568" s="368"/>
      <c r="L568" s="368"/>
      <c r="M568" s="368"/>
      <c r="N568" s="371"/>
    </row>
    <row r="569" spans="1:14" ht="15" hidden="1" thickBot="1" x14ac:dyDescent="0.4">
      <c r="A569" s="364"/>
      <c r="B569" s="367"/>
      <c r="C569" s="368"/>
      <c r="D569" s="368"/>
      <c r="E569" s="368"/>
      <c r="F569" s="368"/>
      <c r="G569" s="368"/>
      <c r="H569" s="368"/>
      <c r="I569" s="368"/>
      <c r="J569" s="368"/>
      <c r="K569" s="368"/>
      <c r="L569" s="368"/>
      <c r="M569" s="368"/>
      <c r="N569" s="371"/>
    </row>
    <row r="570" spans="1:14" ht="15" hidden="1" thickBot="1" x14ac:dyDescent="0.4">
      <c r="A570" s="364"/>
      <c r="B570" s="367"/>
      <c r="C570" s="368"/>
      <c r="D570" s="368"/>
      <c r="E570" s="368"/>
      <c r="F570" s="368"/>
      <c r="G570" s="368"/>
      <c r="H570" s="368"/>
      <c r="I570" s="368"/>
      <c r="J570" s="368"/>
      <c r="K570" s="368"/>
      <c r="L570" s="368"/>
      <c r="M570" s="368"/>
      <c r="N570" s="371"/>
    </row>
    <row r="571" spans="1:14" ht="15" hidden="1" thickBot="1" x14ac:dyDescent="0.4">
      <c r="A571" s="364"/>
      <c r="B571" s="367"/>
      <c r="C571" s="368"/>
      <c r="D571" s="368"/>
      <c r="E571" s="368"/>
      <c r="F571" s="368"/>
      <c r="G571" s="368"/>
      <c r="H571" s="368"/>
      <c r="I571" s="368"/>
      <c r="J571" s="368"/>
      <c r="K571" s="368"/>
      <c r="L571" s="368"/>
      <c r="M571" s="368"/>
      <c r="N571" s="371"/>
    </row>
    <row r="572" spans="1:14" ht="15" hidden="1" thickBot="1" x14ac:dyDescent="0.4">
      <c r="A572" s="364"/>
      <c r="B572" s="367"/>
      <c r="C572" s="368"/>
      <c r="D572" s="368"/>
      <c r="E572" s="368"/>
      <c r="F572" s="368"/>
      <c r="G572" s="368"/>
      <c r="H572" s="368"/>
      <c r="I572" s="368"/>
      <c r="J572" s="368"/>
      <c r="K572" s="368"/>
      <c r="L572" s="368"/>
      <c r="M572" s="368"/>
      <c r="N572" s="371"/>
    </row>
    <row r="573" spans="1:14" ht="15" hidden="1" thickBot="1" x14ac:dyDescent="0.4">
      <c r="A573" s="364"/>
      <c r="B573" s="367"/>
      <c r="C573" s="368"/>
      <c r="D573" s="368"/>
      <c r="E573" s="368"/>
      <c r="F573" s="368"/>
      <c r="G573" s="368"/>
      <c r="H573" s="368"/>
      <c r="I573" s="368"/>
      <c r="J573" s="368"/>
      <c r="K573" s="368"/>
      <c r="L573" s="368"/>
      <c r="M573" s="368"/>
      <c r="N573" s="371"/>
    </row>
    <row r="574" spans="1:14" ht="15" hidden="1" thickBot="1" x14ac:dyDescent="0.4">
      <c r="A574" s="364"/>
      <c r="B574" s="367"/>
      <c r="C574" s="368"/>
      <c r="D574" s="368"/>
      <c r="E574" s="368"/>
      <c r="F574" s="368"/>
      <c r="G574" s="368"/>
      <c r="H574" s="368"/>
      <c r="I574" s="368"/>
      <c r="J574" s="368"/>
      <c r="K574" s="368"/>
      <c r="L574" s="368"/>
      <c r="M574" s="368"/>
      <c r="N574" s="371"/>
    </row>
    <row r="575" spans="1:14" ht="15" hidden="1" thickBot="1" x14ac:dyDescent="0.4">
      <c r="A575" s="364"/>
      <c r="B575" s="367"/>
      <c r="C575" s="368"/>
      <c r="D575" s="368"/>
      <c r="E575" s="368"/>
      <c r="F575" s="368"/>
      <c r="G575" s="368"/>
      <c r="H575" s="368"/>
      <c r="I575" s="368"/>
      <c r="J575" s="368"/>
      <c r="K575" s="368"/>
      <c r="L575" s="368"/>
      <c r="M575" s="368"/>
      <c r="N575" s="371"/>
    </row>
    <row r="576" spans="1:14" ht="15" hidden="1" thickBot="1" x14ac:dyDescent="0.4">
      <c r="A576" s="364"/>
      <c r="B576" s="367"/>
      <c r="C576" s="368"/>
      <c r="D576" s="368"/>
      <c r="E576" s="368"/>
      <c r="F576" s="368"/>
      <c r="G576" s="368"/>
      <c r="H576" s="368"/>
      <c r="I576" s="368"/>
      <c r="J576" s="368"/>
      <c r="K576" s="368"/>
      <c r="L576" s="368"/>
      <c r="M576" s="368"/>
      <c r="N576" s="371"/>
    </row>
    <row r="577" spans="1:14" ht="15" hidden="1" thickBot="1" x14ac:dyDescent="0.4">
      <c r="A577" s="364"/>
      <c r="B577" s="367"/>
      <c r="C577" s="368"/>
      <c r="D577" s="368"/>
      <c r="E577" s="368"/>
      <c r="F577" s="368"/>
      <c r="G577" s="368"/>
      <c r="H577" s="368"/>
      <c r="I577" s="368"/>
      <c r="J577" s="368"/>
      <c r="K577" s="368"/>
      <c r="L577" s="368"/>
      <c r="M577" s="368"/>
      <c r="N577" s="371"/>
    </row>
    <row r="578" spans="1:14" ht="15" hidden="1" thickBot="1" x14ac:dyDescent="0.4">
      <c r="A578" s="364"/>
      <c r="B578" s="367"/>
      <c r="C578" s="368"/>
      <c r="D578" s="368"/>
      <c r="E578" s="368"/>
      <c r="F578" s="368"/>
      <c r="G578" s="368"/>
      <c r="H578" s="368"/>
      <c r="I578" s="368"/>
      <c r="J578" s="368"/>
      <c r="K578" s="368"/>
      <c r="L578" s="368"/>
      <c r="M578" s="368"/>
      <c r="N578" s="371"/>
    </row>
    <row r="579" spans="1:14" ht="15" hidden="1" thickBot="1" x14ac:dyDescent="0.4">
      <c r="A579" s="364"/>
      <c r="B579" s="369"/>
      <c r="C579" s="370"/>
      <c r="D579" s="370"/>
      <c r="E579" s="370"/>
      <c r="F579" s="370"/>
      <c r="G579" s="370"/>
      <c r="H579" s="370"/>
      <c r="I579" s="370"/>
      <c r="J579" s="370"/>
      <c r="K579" s="370"/>
      <c r="L579" s="370"/>
      <c r="M579" s="370"/>
      <c r="N579" s="371"/>
    </row>
    <row r="580" spans="1:14" ht="9.75" customHeight="1" x14ac:dyDescent="0.35">
      <c r="A580" s="364">
        <v>26</v>
      </c>
      <c r="B580" s="365" t="s">
        <v>416</v>
      </c>
      <c r="C580" s="366"/>
      <c r="D580" s="366"/>
      <c r="E580" s="366"/>
      <c r="F580" s="366"/>
      <c r="G580" s="366"/>
      <c r="H580" s="366"/>
      <c r="I580" s="366"/>
      <c r="J580" s="366"/>
      <c r="K580" s="366"/>
      <c r="L580" s="366"/>
      <c r="M580" s="366"/>
      <c r="N580" s="371" t="str">
        <f>VLOOKUP(A580,'LISTA DE OFERENTES'!$A$4:$B$34,2,FALSE)</f>
        <v xml:space="preserve">CONSORCIO CORING </v>
      </c>
    </row>
    <row r="581" spans="1:14" hidden="1" x14ac:dyDescent="0.35">
      <c r="A581" s="364"/>
      <c r="B581" s="367"/>
      <c r="C581" s="368"/>
      <c r="D581" s="368"/>
      <c r="E581" s="368"/>
      <c r="F581" s="368"/>
      <c r="G581" s="368"/>
      <c r="H581" s="368"/>
      <c r="I581" s="368"/>
      <c r="J581" s="368"/>
      <c r="K581" s="368"/>
      <c r="L581" s="368"/>
      <c r="M581" s="368"/>
      <c r="N581" s="371"/>
    </row>
    <row r="582" spans="1:14" hidden="1" x14ac:dyDescent="0.35">
      <c r="A582" s="364"/>
      <c r="B582" s="367"/>
      <c r="C582" s="368"/>
      <c r="D582" s="368"/>
      <c r="E582" s="368"/>
      <c r="F582" s="368"/>
      <c r="G582" s="368"/>
      <c r="H582" s="368"/>
      <c r="I582" s="368"/>
      <c r="J582" s="368"/>
      <c r="K582" s="368"/>
      <c r="L582" s="368"/>
      <c r="M582" s="368"/>
      <c r="N582" s="371"/>
    </row>
    <row r="583" spans="1:14" hidden="1" x14ac:dyDescent="0.35">
      <c r="A583" s="364"/>
      <c r="B583" s="367"/>
      <c r="C583" s="368"/>
      <c r="D583" s="368"/>
      <c r="E583" s="368"/>
      <c r="F583" s="368"/>
      <c r="G583" s="368"/>
      <c r="H583" s="368"/>
      <c r="I583" s="368"/>
      <c r="J583" s="368"/>
      <c r="K583" s="368"/>
      <c r="L583" s="368"/>
      <c r="M583" s="368"/>
      <c r="N583" s="371"/>
    </row>
    <row r="584" spans="1:14" hidden="1" x14ac:dyDescent="0.35">
      <c r="A584" s="364"/>
      <c r="B584" s="367"/>
      <c r="C584" s="368"/>
      <c r="D584" s="368"/>
      <c r="E584" s="368"/>
      <c r="F584" s="368"/>
      <c r="G584" s="368"/>
      <c r="H584" s="368"/>
      <c r="I584" s="368"/>
      <c r="J584" s="368"/>
      <c r="K584" s="368"/>
      <c r="L584" s="368"/>
      <c r="M584" s="368"/>
      <c r="N584" s="371"/>
    </row>
    <row r="585" spans="1:14" hidden="1" x14ac:dyDescent="0.35">
      <c r="A585" s="364"/>
      <c r="B585" s="367"/>
      <c r="C585" s="368"/>
      <c r="D585" s="368"/>
      <c r="E585" s="368"/>
      <c r="F585" s="368"/>
      <c r="G585" s="368"/>
      <c r="H585" s="368"/>
      <c r="I585" s="368"/>
      <c r="J585" s="368"/>
      <c r="K585" s="368"/>
      <c r="L585" s="368"/>
      <c r="M585" s="368"/>
      <c r="N585" s="371"/>
    </row>
    <row r="586" spans="1:14" hidden="1" x14ac:dyDescent="0.35">
      <c r="A586" s="364"/>
      <c r="B586" s="367"/>
      <c r="C586" s="368"/>
      <c r="D586" s="368"/>
      <c r="E586" s="368"/>
      <c r="F586" s="368"/>
      <c r="G586" s="368"/>
      <c r="H586" s="368"/>
      <c r="I586" s="368"/>
      <c r="J586" s="368"/>
      <c r="K586" s="368"/>
      <c r="L586" s="368"/>
      <c r="M586" s="368"/>
      <c r="N586" s="371"/>
    </row>
    <row r="587" spans="1:14" hidden="1" x14ac:dyDescent="0.35">
      <c r="A587" s="364"/>
      <c r="B587" s="367"/>
      <c r="C587" s="368"/>
      <c r="D587" s="368"/>
      <c r="E587" s="368"/>
      <c r="F587" s="368"/>
      <c r="G587" s="368"/>
      <c r="H587" s="368"/>
      <c r="I587" s="368"/>
      <c r="J587" s="368"/>
      <c r="K587" s="368"/>
      <c r="L587" s="368"/>
      <c r="M587" s="368"/>
      <c r="N587" s="371"/>
    </row>
    <row r="588" spans="1:14" hidden="1" x14ac:dyDescent="0.35">
      <c r="A588" s="364"/>
      <c r="B588" s="367"/>
      <c r="C588" s="368"/>
      <c r="D588" s="368"/>
      <c r="E588" s="368"/>
      <c r="F588" s="368"/>
      <c r="G588" s="368"/>
      <c r="H588" s="368"/>
      <c r="I588" s="368"/>
      <c r="J588" s="368"/>
      <c r="K588" s="368"/>
      <c r="L588" s="368"/>
      <c r="M588" s="368"/>
      <c r="N588" s="371"/>
    </row>
    <row r="589" spans="1:14" hidden="1" x14ac:dyDescent="0.35">
      <c r="A589" s="364"/>
      <c r="B589" s="367"/>
      <c r="C589" s="368"/>
      <c r="D589" s="368"/>
      <c r="E589" s="368"/>
      <c r="F589" s="368"/>
      <c r="G589" s="368"/>
      <c r="H589" s="368"/>
      <c r="I589" s="368"/>
      <c r="J589" s="368"/>
      <c r="K589" s="368"/>
      <c r="L589" s="368"/>
      <c r="M589" s="368"/>
      <c r="N589" s="371"/>
    </row>
    <row r="590" spans="1:14" hidden="1" x14ac:dyDescent="0.35">
      <c r="A590" s="364"/>
      <c r="B590" s="367"/>
      <c r="C590" s="368"/>
      <c r="D590" s="368"/>
      <c r="E590" s="368"/>
      <c r="F590" s="368"/>
      <c r="G590" s="368"/>
      <c r="H590" s="368"/>
      <c r="I590" s="368"/>
      <c r="J590" s="368"/>
      <c r="K590" s="368"/>
      <c r="L590" s="368"/>
      <c r="M590" s="368"/>
      <c r="N590" s="371"/>
    </row>
    <row r="591" spans="1:14" hidden="1" x14ac:dyDescent="0.35">
      <c r="A591" s="364"/>
      <c r="B591" s="367"/>
      <c r="C591" s="368"/>
      <c r="D591" s="368"/>
      <c r="E591" s="368"/>
      <c r="F591" s="368"/>
      <c r="G591" s="368"/>
      <c r="H591" s="368"/>
      <c r="I591" s="368"/>
      <c r="J591" s="368"/>
      <c r="K591" s="368"/>
      <c r="L591" s="368"/>
      <c r="M591" s="368"/>
      <c r="N591" s="371"/>
    </row>
    <row r="592" spans="1:14" hidden="1" x14ac:dyDescent="0.35">
      <c r="A592" s="364"/>
      <c r="B592" s="367"/>
      <c r="C592" s="368"/>
      <c r="D592" s="368"/>
      <c r="E592" s="368"/>
      <c r="F592" s="368"/>
      <c r="G592" s="368"/>
      <c r="H592" s="368"/>
      <c r="I592" s="368"/>
      <c r="J592" s="368"/>
      <c r="K592" s="368"/>
      <c r="L592" s="368"/>
      <c r="M592" s="368"/>
      <c r="N592" s="371"/>
    </row>
    <row r="593" spans="1:14" hidden="1" x14ac:dyDescent="0.35">
      <c r="A593" s="364"/>
      <c r="B593" s="367"/>
      <c r="C593" s="368"/>
      <c r="D593" s="368"/>
      <c r="E593" s="368"/>
      <c r="F593" s="368"/>
      <c r="G593" s="368"/>
      <c r="H593" s="368"/>
      <c r="I593" s="368"/>
      <c r="J593" s="368"/>
      <c r="K593" s="368"/>
      <c r="L593" s="368"/>
      <c r="M593" s="368"/>
      <c r="N593" s="371"/>
    </row>
    <row r="594" spans="1:14" hidden="1" x14ac:dyDescent="0.35">
      <c r="A594" s="364"/>
      <c r="B594" s="367"/>
      <c r="C594" s="368"/>
      <c r="D594" s="368"/>
      <c r="E594" s="368"/>
      <c r="F594" s="368"/>
      <c r="G594" s="368"/>
      <c r="H594" s="368"/>
      <c r="I594" s="368"/>
      <c r="J594" s="368"/>
      <c r="K594" s="368"/>
      <c r="L594" s="368"/>
      <c r="M594" s="368"/>
      <c r="N594" s="371"/>
    </row>
    <row r="595" spans="1:14" hidden="1" x14ac:dyDescent="0.35">
      <c r="A595" s="364"/>
      <c r="B595" s="367"/>
      <c r="C595" s="368"/>
      <c r="D595" s="368"/>
      <c r="E595" s="368"/>
      <c r="F595" s="368"/>
      <c r="G595" s="368"/>
      <c r="H595" s="368"/>
      <c r="I595" s="368"/>
      <c r="J595" s="368"/>
      <c r="K595" s="368"/>
      <c r="L595" s="368"/>
      <c r="M595" s="368"/>
      <c r="N595" s="371"/>
    </row>
    <row r="596" spans="1:14" hidden="1" x14ac:dyDescent="0.35">
      <c r="A596" s="364"/>
      <c r="B596" s="367"/>
      <c r="C596" s="368"/>
      <c r="D596" s="368"/>
      <c r="E596" s="368"/>
      <c r="F596" s="368"/>
      <c r="G596" s="368"/>
      <c r="H596" s="368"/>
      <c r="I596" s="368"/>
      <c r="J596" s="368"/>
      <c r="K596" s="368"/>
      <c r="L596" s="368"/>
      <c r="M596" s="368"/>
      <c r="N596" s="371"/>
    </row>
    <row r="597" spans="1:14" hidden="1" x14ac:dyDescent="0.35">
      <c r="A597" s="364"/>
      <c r="B597" s="367"/>
      <c r="C597" s="368"/>
      <c r="D597" s="368"/>
      <c r="E597" s="368"/>
      <c r="F597" s="368"/>
      <c r="G597" s="368"/>
      <c r="H597" s="368"/>
      <c r="I597" s="368"/>
      <c r="J597" s="368"/>
      <c r="K597" s="368"/>
      <c r="L597" s="368"/>
      <c r="M597" s="368"/>
      <c r="N597" s="371"/>
    </row>
    <row r="598" spans="1:14" hidden="1" x14ac:dyDescent="0.35">
      <c r="A598" s="364"/>
      <c r="B598" s="367"/>
      <c r="C598" s="368"/>
      <c r="D598" s="368"/>
      <c r="E598" s="368"/>
      <c r="F598" s="368"/>
      <c r="G598" s="368"/>
      <c r="H598" s="368"/>
      <c r="I598" s="368"/>
      <c r="J598" s="368"/>
      <c r="K598" s="368"/>
      <c r="L598" s="368"/>
      <c r="M598" s="368"/>
      <c r="N598" s="371"/>
    </row>
    <row r="599" spans="1:14" x14ac:dyDescent="0.35">
      <c r="A599" s="364"/>
      <c r="B599" s="367"/>
      <c r="C599" s="368"/>
      <c r="D599" s="368"/>
      <c r="E599" s="368"/>
      <c r="F599" s="368"/>
      <c r="G599" s="368"/>
      <c r="H599" s="368"/>
      <c r="I599" s="368"/>
      <c r="J599" s="368"/>
      <c r="K599" s="368"/>
      <c r="L599" s="368"/>
      <c r="M599" s="368"/>
      <c r="N599" s="371"/>
    </row>
    <row r="600" spans="1:14" x14ac:dyDescent="0.35">
      <c r="A600" s="364"/>
      <c r="B600" s="367"/>
      <c r="C600" s="368"/>
      <c r="D600" s="368"/>
      <c r="E600" s="368"/>
      <c r="F600" s="368"/>
      <c r="G600" s="368"/>
      <c r="H600" s="368"/>
      <c r="I600" s="368"/>
      <c r="J600" s="368"/>
      <c r="K600" s="368"/>
      <c r="L600" s="368"/>
      <c r="M600" s="368"/>
      <c r="N600" s="371"/>
    </row>
    <row r="601" spans="1:14" x14ac:dyDescent="0.35">
      <c r="A601" s="364"/>
      <c r="B601" s="367"/>
      <c r="C601" s="368"/>
      <c r="D601" s="368"/>
      <c r="E601" s="368"/>
      <c r="F601" s="368"/>
      <c r="G601" s="368"/>
      <c r="H601" s="368"/>
      <c r="I601" s="368"/>
      <c r="J601" s="368"/>
      <c r="K601" s="368"/>
      <c r="L601" s="368"/>
      <c r="M601" s="368"/>
      <c r="N601" s="371"/>
    </row>
    <row r="602" spans="1:14" ht="15" thickBot="1" x14ac:dyDescent="0.4">
      <c r="A602" s="364"/>
      <c r="B602" s="369"/>
      <c r="C602" s="370"/>
      <c r="D602" s="370"/>
      <c r="E602" s="370"/>
      <c r="F602" s="370"/>
      <c r="G602" s="370"/>
      <c r="H602" s="370"/>
      <c r="I602" s="370"/>
      <c r="J602" s="370"/>
      <c r="K602" s="370"/>
      <c r="L602" s="370"/>
      <c r="M602" s="370"/>
      <c r="N602" s="371"/>
    </row>
    <row r="603" spans="1:14" ht="15" customHeight="1" x14ac:dyDescent="0.35">
      <c r="A603" s="364">
        <v>27</v>
      </c>
      <c r="B603" s="374"/>
      <c r="C603" s="375"/>
      <c r="D603" s="375"/>
      <c r="E603" s="375"/>
      <c r="F603" s="375"/>
      <c r="G603" s="375"/>
      <c r="H603" s="375"/>
      <c r="I603" s="375"/>
      <c r="J603" s="375"/>
      <c r="K603" s="375"/>
      <c r="L603" s="375"/>
      <c r="M603" s="376"/>
      <c r="N603" s="371" t="str">
        <f>VLOOKUP(A603,'LISTA DE OFERENTES'!$A$4:$B$34,2,FALSE)</f>
        <v>UNION TEMPORAL OBRAS CPM</v>
      </c>
    </row>
    <row r="604" spans="1:14" x14ac:dyDescent="0.35">
      <c r="A604" s="364"/>
      <c r="B604" s="377"/>
      <c r="C604" s="378"/>
      <c r="D604" s="378"/>
      <c r="E604" s="378"/>
      <c r="F604" s="378"/>
      <c r="G604" s="378"/>
      <c r="H604" s="378"/>
      <c r="I604" s="378"/>
      <c r="J604" s="378"/>
      <c r="K604" s="378"/>
      <c r="L604" s="378"/>
      <c r="M604" s="379"/>
      <c r="N604" s="371"/>
    </row>
    <row r="605" spans="1:14" x14ac:dyDescent="0.35">
      <c r="A605" s="364"/>
      <c r="B605" s="377"/>
      <c r="C605" s="378"/>
      <c r="D605" s="378"/>
      <c r="E605" s="378"/>
      <c r="F605" s="378"/>
      <c r="G605" s="378"/>
      <c r="H605" s="378"/>
      <c r="I605" s="378"/>
      <c r="J605" s="378"/>
      <c r="K605" s="378"/>
      <c r="L605" s="378"/>
      <c r="M605" s="379"/>
      <c r="N605" s="371"/>
    </row>
    <row r="606" spans="1:14" x14ac:dyDescent="0.35">
      <c r="A606" s="364"/>
      <c r="B606" s="377"/>
      <c r="C606" s="378"/>
      <c r="D606" s="378"/>
      <c r="E606" s="378"/>
      <c r="F606" s="378"/>
      <c r="G606" s="378"/>
      <c r="H606" s="378"/>
      <c r="I606" s="378"/>
      <c r="J606" s="378"/>
      <c r="K606" s="378"/>
      <c r="L606" s="378"/>
      <c r="M606" s="379"/>
      <c r="N606" s="371"/>
    </row>
    <row r="607" spans="1:14" x14ac:dyDescent="0.35">
      <c r="A607" s="364"/>
      <c r="B607" s="377"/>
      <c r="C607" s="378"/>
      <c r="D607" s="378"/>
      <c r="E607" s="378"/>
      <c r="F607" s="378"/>
      <c r="G607" s="378"/>
      <c r="H607" s="378"/>
      <c r="I607" s="378"/>
      <c r="J607" s="378"/>
      <c r="K607" s="378"/>
      <c r="L607" s="378"/>
      <c r="M607" s="379"/>
      <c r="N607" s="371"/>
    </row>
    <row r="608" spans="1:14" x14ac:dyDescent="0.35">
      <c r="A608" s="364"/>
      <c r="B608" s="377"/>
      <c r="C608" s="378"/>
      <c r="D608" s="378"/>
      <c r="E608" s="378"/>
      <c r="F608" s="378"/>
      <c r="G608" s="378"/>
      <c r="H608" s="378"/>
      <c r="I608" s="378"/>
      <c r="J608" s="378"/>
      <c r="K608" s="378"/>
      <c r="L608" s="378"/>
      <c r="M608" s="379"/>
      <c r="N608" s="371"/>
    </row>
    <row r="609" spans="1:14" x14ac:dyDescent="0.35">
      <c r="A609" s="364"/>
      <c r="B609" s="377"/>
      <c r="C609" s="378"/>
      <c r="D609" s="378"/>
      <c r="E609" s="378"/>
      <c r="F609" s="378"/>
      <c r="G609" s="378"/>
      <c r="H609" s="378"/>
      <c r="I609" s="378"/>
      <c r="J609" s="378"/>
      <c r="K609" s="378"/>
      <c r="L609" s="378"/>
      <c r="M609" s="379"/>
      <c r="N609" s="371"/>
    </row>
    <row r="610" spans="1:14" x14ac:dyDescent="0.35">
      <c r="A610" s="364"/>
      <c r="B610" s="377"/>
      <c r="C610" s="378"/>
      <c r="D610" s="378"/>
      <c r="E610" s="378"/>
      <c r="F610" s="378"/>
      <c r="G610" s="378"/>
      <c r="H610" s="378"/>
      <c r="I610" s="378"/>
      <c r="J610" s="378"/>
      <c r="K610" s="378"/>
      <c r="L610" s="378"/>
      <c r="M610" s="379"/>
      <c r="N610" s="371"/>
    </row>
    <row r="611" spans="1:14" x14ac:dyDescent="0.35">
      <c r="A611" s="364"/>
      <c r="B611" s="377"/>
      <c r="C611" s="378"/>
      <c r="D611" s="378"/>
      <c r="E611" s="378"/>
      <c r="F611" s="378"/>
      <c r="G611" s="378"/>
      <c r="H611" s="378"/>
      <c r="I611" s="378"/>
      <c r="J611" s="378"/>
      <c r="K611" s="378"/>
      <c r="L611" s="378"/>
      <c r="M611" s="379"/>
      <c r="N611" s="371"/>
    </row>
    <row r="612" spans="1:14" x14ac:dyDescent="0.35">
      <c r="A612" s="364"/>
      <c r="B612" s="377"/>
      <c r="C612" s="378"/>
      <c r="D612" s="378"/>
      <c r="E612" s="378"/>
      <c r="F612" s="378"/>
      <c r="G612" s="378"/>
      <c r="H612" s="378"/>
      <c r="I612" s="378"/>
      <c r="J612" s="378"/>
      <c r="K612" s="378"/>
      <c r="L612" s="378"/>
      <c r="M612" s="379"/>
      <c r="N612" s="371"/>
    </row>
    <row r="613" spans="1:14" x14ac:dyDescent="0.35">
      <c r="A613" s="364"/>
      <c r="B613" s="377"/>
      <c r="C613" s="378"/>
      <c r="D613" s="378"/>
      <c r="E613" s="378"/>
      <c r="F613" s="378"/>
      <c r="G613" s="378"/>
      <c r="H613" s="378"/>
      <c r="I613" s="378"/>
      <c r="J613" s="378"/>
      <c r="K613" s="378"/>
      <c r="L613" s="378"/>
      <c r="M613" s="379"/>
      <c r="N613" s="371"/>
    </row>
    <row r="614" spans="1:14" x14ac:dyDescent="0.35">
      <c r="A614" s="364"/>
      <c r="B614" s="377"/>
      <c r="C614" s="378"/>
      <c r="D614" s="378"/>
      <c r="E614" s="378"/>
      <c r="F614" s="378"/>
      <c r="G614" s="378"/>
      <c r="H614" s="378"/>
      <c r="I614" s="378"/>
      <c r="J614" s="378"/>
      <c r="K614" s="378"/>
      <c r="L614" s="378"/>
      <c r="M614" s="379"/>
      <c r="N614" s="371"/>
    </row>
    <row r="615" spans="1:14" x14ac:dyDescent="0.35">
      <c r="A615" s="364"/>
      <c r="B615" s="377"/>
      <c r="C615" s="378"/>
      <c r="D615" s="378"/>
      <c r="E615" s="378"/>
      <c r="F615" s="378"/>
      <c r="G615" s="378"/>
      <c r="H615" s="378"/>
      <c r="I615" s="378"/>
      <c r="J615" s="378"/>
      <c r="K615" s="378"/>
      <c r="L615" s="378"/>
      <c r="M615" s="379"/>
      <c r="N615" s="371"/>
    </row>
    <row r="616" spans="1:14" x14ac:dyDescent="0.35">
      <c r="A616" s="364"/>
      <c r="B616" s="377"/>
      <c r="C616" s="378"/>
      <c r="D616" s="378"/>
      <c r="E616" s="378"/>
      <c r="F616" s="378"/>
      <c r="G616" s="378"/>
      <c r="H616" s="378"/>
      <c r="I616" s="378"/>
      <c r="J616" s="378"/>
      <c r="K616" s="378"/>
      <c r="L616" s="378"/>
      <c r="M616" s="379"/>
      <c r="N616" s="371"/>
    </row>
    <row r="617" spans="1:14" x14ac:dyDescent="0.35">
      <c r="A617" s="364"/>
      <c r="B617" s="377"/>
      <c r="C617" s="378"/>
      <c r="D617" s="378"/>
      <c r="E617" s="378"/>
      <c r="F617" s="378"/>
      <c r="G617" s="378"/>
      <c r="H617" s="378"/>
      <c r="I617" s="378"/>
      <c r="J617" s="378"/>
      <c r="K617" s="378"/>
      <c r="L617" s="378"/>
      <c r="M617" s="379"/>
      <c r="N617" s="371"/>
    </row>
    <row r="618" spans="1:14" x14ac:dyDescent="0.35">
      <c r="A618" s="364"/>
      <c r="B618" s="377"/>
      <c r="C618" s="378"/>
      <c r="D618" s="378"/>
      <c r="E618" s="378"/>
      <c r="F618" s="378"/>
      <c r="G618" s="378"/>
      <c r="H618" s="378"/>
      <c r="I618" s="378"/>
      <c r="J618" s="378"/>
      <c r="K618" s="378"/>
      <c r="L618" s="378"/>
      <c r="M618" s="379"/>
      <c r="N618" s="371"/>
    </row>
    <row r="619" spans="1:14" x14ac:dyDescent="0.35">
      <c r="A619" s="364"/>
      <c r="B619" s="377"/>
      <c r="C619" s="378"/>
      <c r="D619" s="378"/>
      <c r="E619" s="378"/>
      <c r="F619" s="378"/>
      <c r="G619" s="378"/>
      <c r="H619" s="378"/>
      <c r="I619" s="378"/>
      <c r="J619" s="378"/>
      <c r="K619" s="378"/>
      <c r="L619" s="378"/>
      <c r="M619" s="379"/>
      <c r="N619" s="371"/>
    </row>
    <row r="620" spans="1:14" x14ac:dyDescent="0.35">
      <c r="A620" s="364"/>
      <c r="B620" s="377"/>
      <c r="C620" s="378"/>
      <c r="D620" s="378"/>
      <c r="E620" s="378"/>
      <c r="F620" s="378"/>
      <c r="G620" s="378"/>
      <c r="H620" s="378"/>
      <c r="I620" s="378"/>
      <c r="J620" s="378"/>
      <c r="K620" s="378"/>
      <c r="L620" s="378"/>
      <c r="M620" s="379"/>
      <c r="N620" s="371"/>
    </row>
    <row r="621" spans="1:14" x14ac:dyDescent="0.35">
      <c r="A621" s="364"/>
      <c r="B621" s="377"/>
      <c r="C621" s="378"/>
      <c r="D621" s="378"/>
      <c r="E621" s="378"/>
      <c r="F621" s="378"/>
      <c r="G621" s="378"/>
      <c r="H621" s="378"/>
      <c r="I621" s="378"/>
      <c r="J621" s="378"/>
      <c r="K621" s="378"/>
      <c r="L621" s="378"/>
      <c r="M621" s="379"/>
      <c r="N621" s="371"/>
    </row>
    <row r="622" spans="1:14" x14ac:dyDescent="0.35">
      <c r="A622" s="364"/>
      <c r="B622" s="377"/>
      <c r="C622" s="378"/>
      <c r="D622" s="378"/>
      <c r="E622" s="378"/>
      <c r="F622" s="378"/>
      <c r="G622" s="378"/>
      <c r="H622" s="378"/>
      <c r="I622" s="378"/>
      <c r="J622" s="378"/>
      <c r="K622" s="378"/>
      <c r="L622" s="378"/>
      <c r="M622" s="379"/>
      <c r="N622" s="371"/>
    </row>
    <row r="623" spans="1:14" x14ac:dyDescent="0.35">
      <c r="A623" s="364"/>
      <c r="B623" s="377"/>
      <c r="C623" s="378"/>
      <c r="D623" s="378"/>
      <c r="E623" s="378"/>
      <c r="F623" s="378"/>
      <c r="G623" s="378"/>
      <c r="H623" s="378"/>
      <c r="I623" s="378"/>
      <c r="J623" s="378"/>
      <c r="K623" s="378"/>
      <c r="L623" s="378"/>
      <c r="M623" s="379"/>
      <c r="N623" s="371"/>
    </row>
    <row r="624" spans="1:14" x14ac:dyDescent="0.35">
      <c r="A624" s="364"/>
      <c r="B624" s="377"/>
      <c r="C624" s="378"/>
      <c r="D624" s="378"/>
      <c r="E624" s="378"/>
      <c r="F624" s="378"/>
      <c r="G624" s="378"/>
      <c r="H624" s="378"/>
      <c r="I624" s="378"/>
      <c r="J624" s="378"/>
      <c r="K624" s="378"/>
      <c r="L624" s="378"/>
      <c r="M624" s="379"/>
      <c r="N624" s="371"/>
    </row>
    <row r="625" spans="1:14" ht="15" thickBot="1" x14ac:dyDescent="0.4">
      <c r="A625" s="364"/>
      <c r="B625" s="380"/>
      <c r="C625" s="381"/>
      <c r="D625" s="381"/>
      <c r="E625" s="381"/>
      <c r="F625" s="381"/>
      <c r="G625" s="381"/>
      <c r="H625" s="381"/>
      <c r="I625" s="381"/>
      <c r="J625" s="381"/>
      <c r="K625" s="381"/>
      <c r="L625" s="381"/>
      <c r="M625" s="382"/>
      <c r="N625" s="371"/>
    </row>
    <row r="626" spans="1:14" x14ac:dyDescent="0.35">
      <c r="A626" s="364">
        <v>28</v>
      </c>
      <c r="B626" s="365" t="s">
        <v>416</v>
      </c>
      <c r="C626" s="366"/>
      <c r="D626" s="366"/>
      <c r="E626" s="366"/>
      <c r="F626" s="366"/>
      <c r="G626" s="366"/>
      <c r="H626" s="366"/>
      <c r="I626" s="366"/>
      <c r="J626" s="366"/>
      <c r="K626" s="366"/>
      <c r="L626" s="366"/>
      <c r="M626" s="366"/>
      <c r="N626" s="371" t="str">
        <f>VLOOKUP(A626,'LISTA DE OFERENTES'!$A$4:$B$34,2,FALSE)</f>
        <v>CONSORCIO INCITECO IP XXI</v>
      </c>
    </row>
    <row r="627" spans="1:14" x14ac:dyDescent="0.35">
      <c r="A627" s="364"/>
      <c r="B627" s="367"/>
      <c r="C627" s="368"/>
      <c r="D627" s="368"/>
      <c r="E627" s="368"/>
      <c r="F627" s="368"/>
      <c r="G627" s="368"/>
      <c r="H627" s="368"/>
      <c r="I627" s="368"/>
      <c r="J627" s="368"/>
      <c r="K627" s="368"/>
      <c r="L627" s="368"/>
      <c r="M627" s="368"/>
      <c r="N627" s="371"/>
    </row>
    <row r="628" spans="1:14" x14ac:dyDescent="0.35">
      <c r="A628" s="364"/>
      <c r="B628" s="367"/>
      <c r="C628" s="368"/>
      <c r="D628" s="368"/>
      <c r="E628" s="368"/>
      <c r="F628" s="368"/>
      <c r="G628" s="368"/>
      <c r="H628" s="368"/>
      <c r="I628" s="368"/>
      <c r="J628" s="368"/>
      <c r="K628" s="368"/>
      <c r="L628" s="368"/>
      <c r="M628" s="368"/>
      <c r="N628" s="371"/>
    </row>
    <row r="629" spans="1:14" x14ac:dyDescent="0.35">
      <c r="A629" s="364"/>
      <c r="B629" s="367"/>
      <c r="C629" s="368"/>
      <c r="D629" s="368"/>
      <c r="E629" s="368"/>
      <c r="F629" s="368"/>
      <c r="G629" s="368"/>
      <c r="H629" s="368"/>
      <c r="I629" s="368"/>
      <c r="J629" s="368"/>
      <c r="K629" s="368"/>
      <c r="L629" s="368"/>
      <c r="M629" s="368"/>
      <c r="N629" s="371"/>
    </row>
    <row r="630" spans="1:14" x14ac:dyDescent="0.35">
      <c r="A630" s="364"/>
      <c r="B630" s="367"/>
      <c r="C630" s="368"/>
      <c r="D630" s="368"/>
      <c r="E630" s="368"/>
      <c r="F630" s="368"/>
      <c r="G630" s="368"/>
      <c r="H630" s="368"/>
      <c r="I630" s="368"/>
      <c r="J630" s="368"/>
      <c r="K630" s="368"/>
      <c r="L630" s="368"/>
      <c r="M630" s="368"/>
      <c r="N630" s="371"/>
    </row>
    <row r="631" spans="1:14" x14ac:dyDescent="0.35">
      <c r="A631" s="364"/>
      <c r="B631" s="367"/>
      <c r="C631" s="368"/>
      <c r="D631" s="368"/>
      <c r="E631" s="368"/>
      <c r="F631" s="368"/>
      <c r="G631" s="368"/>
      <c r="H631" s="368"/>
      <c r="I631" s="368"/>
      <c r="J631" s="368"/>
      <c r="K631" s="368"/>
      <c r="L631" s="368"/>
      <c r="M631" s="368"/>
      <c r="N631" s="371"/>
    </row>
    <row r="632" spans="1:14" x14ac:dyDescent="0.35">
      <c r="A632" s="364"/>
      <c r="B632" s="367"/>
      <c r="C632" s="368"/>
      <c r="D632" s="368"/>
      <c r="E632" s="368"/>
      <c r="F632" s="368"/>
      <c r="G632" s="368"/>
      <c r="H632" s="368"/>
      <c r="I632" s="368"/>
      <c r="J632" s="368"/>
      <c r="K632" s="368"/>
      <c r="L632" s="368"/>
      <c r="M632" s="368"/>
      <c r="N632" s="371"/>
    </row>
    <row r="633" spans="1:14" ht="12" customHeight="1" thickBot="1" x14ac:dyDescent="0.4">
      <c r="A633" s="364"/>
      <c r="B633" s="367"/>
      <c r="C633" s="368"/>
      <c r="D633" s="368"/>
      <c r="E633" s="368"/>
      <c r="F633" s="368"/>
      <c r="G633" s="368"/>
      <c r="H633" s="368"/>
      <c r="I633" s="368"/>
      <c r="J633" s="368"/>
      <c r="K633" s="368"/>
      <c r="L633" s="368"/>
      <c r="M633" s="368"/>
      <c r="N633" s="371"/>
    </row>
    <row r="634" spans="1:14" ht="15" hidden="1" thickBot="1" x14ac:dyDescent="0.4">
      <c r="A634" s="364"/>
      <c r="B634" s="367"/>
      <c r="C634" s="368"/>
      <c r="D634" s="368"/>
      <c r="E634" s="368"/>
      <c r="F634" s="368"/>
      <c r="G634" s="368"/>
      <c r="H634" s="368"/>
      <c r="I634" s="368"/>
      <c r="J634" s="368"/>
      <c r="K634" s="368"/>
      <c r="L634" s="368"/>
      <c r="M634" s="368"/>
      <c r="N634" s="371"/>
    </row>
    <row r="635" spans="1:14" ht="15" hidden="1" thickBot="1" x14ac:dyDescent="0.4">
      <c r="A635" s="364"/>
      <c r="B635" s="367"/>
      <c r="C635" s="368"/>
      <c r="D635" s="368"/>
      <c r="E635" s="368"/>
      <c r="F635" s="368"/>
      <c r="G635" s="368"/>
      <c r="H635" s="368"/>
      <c r="I635" s="368"/>
      <c r="J635" s="368"/>
      <c r="K635" s="368"/>
      <c r="L635" s="368"/>
      <c r="M635" s="368"/>
      <c r="N635" s="371"/>
    </row>
    <row r="636" spans="1:14" ht="15" hidden="1" thickBot="1" x14ac:dyDescent="0.4">
      <c r="A636" s="364"/>
      <c r="B636" s="367"/>
      <c r="C636" s="368"/>
      <c r="D636" s="368"/>
      <c r="E636" s="368"/>
      <c r="F636" s="368"/>
      <c r="G636" s="368"/>
      <c r="H636" s="368"/>
      <c r="I636" s="368"/>
      <c r="J636" s="368"/>
      <c r="K636" s="368"/>
      <c r="L636" s="368"/>
      <c r="M636" s="368"/>
      <c r="N636" s="371"/>
    </row>
    <row r="637" spans="1:14" ht="15" hidden="1" thickBot="1" x14ac:dyDescent="0.4">
      <c r="A637" s="364"/>
      <c r="B637" s="367"/>
      <c r="C637" s="368"/>
      <c r="D637" s="368"/>
      <c r="E637" s="368"/>
      <c r="F637" s="368"/>
      <c r="G637" s="368"/>
      <c r="H637" s="368"/>
      <c r="I637" s="368"/>
      <c r="J637" s="368"/>
      <c r="K637" s="368"/>
      <c r="L637" s="368"/>
      <c r="M637" s="368"/>
      <c r="N637" s="371"/>
    </row>
    <row r="638" spans="1:14" ht="15" hidden="1" thickBot="1" x14ac:dyDescent="0.4">
      <c r="A638" s="364"/>
      <c r="B638" s="367"/>
      <c r="C638" s="368"/>
      <c r="D638" s="368"/>
      <c r="E638" s="368"/>
      <c r="F638" s="368"/>
      <c r="G638" s="368"/>
      <c r="H638" s="368"/>
      <c r="I638" s="368"/>
      <c r="J638" s="368"/>
      <c r="K638" s="368"/>
      <c r="L638" s="368"/>
      <c r="M638" s="368"/>
      <c r="N638" s="371"/>
    </row>
    <row r="639" spans="1:14" ht="15" hidden="1" thickBot="1" x14ac:dyDescent="0.4">
      <c r="A639" s="364"/>
      <c r="B639" s="367"/>
      <c r="C639" s="368"/>
      <c r="D639" s="368"/>
      <c r="E639" s="368"/>
      <c r="F639" s="368"/>
      <c r="G639" s="368"/>
      <c r="H639" s="368"/>
      <c r="I639" s="368"/>
      <c r="J639" s="368"/>
      <c r="K639" s="368"/>
      <c r="L639" s="368"/>
      <c r="M639" s="368"/>
      <c r="N639" s="371"/>
    </row>
    <row r="640" spans="1:14" ht="15" hidden="1" thickBot="1" x14ac:dyDescent="0.4">
      <c r="A640" s="364"/>
      <c r="B640" s="367"/>
      <c r="C640" s="368"/>
      <c r="D640" s="368"/>
      <c r="E640" s="368"/>
      <c r="F640" s="368"/>
      <c r="G640" s="368"/>
      <c r="H640" s="368"/>
      <c r="I640" s="368"/>
      <c r="J640" s="368"/>
      <c r="K640" s="368"/>
      <c r="L640" s="368"/>
      <c r="M640" s="368"/>
      <c r="N640" s="371"/>
    </row>
    <row r="641" spans="1:14" ht="15" hidden="1" thickBot="1" x14ac:dyDescent="0.4">
      <c r="A641" s="364"/>
      <c r="B641" s="367"/>
      <c r="C641" s="368"/>
      <c r="D641" s="368"/>
      <c r="E641" s="368"/>
      <c r="F641" s="368"/>
      <c r="G641" s="368"/>
      <c r="H641" s="368"/>
      <c r="I641" s="368"/>
      <c r="J641" s="368"/>
      <c r="K641" s="368"/>
      <c r="L641" s="368"/>
      <c r="M641" s="368"/>
      <c r="N641" s="371"/>
    </row>
    <row r="642" spans="1:14" ht="15" hidden="1" thickBot="1" x14ac:dyDescent="0.4">
      <c r="A642" s="364"/>
      <c r="B642" s="367"/>
      <c r="C642" s="368"/>
      <c r="D642" s="368"/>
      <c r="E642" s="368"/>
      <c r="F642" s="368"/>
      <c r="G642" s="368"/>
      <c r="H642" s="368"/>
      <c r="I642" s="368"/>
      <c r="J642" s="368"/>
      <c r="K642" s="368"/>
      <c r="L642" s="368"/>
      <c r="M642" s="368"/>
      <c r="N642" s="371"/>
    </row>
    <row r="643" spans="1:14" ht="15" hidden="1" thickBot="1" x14ac:dyDescent="0.4">
      <c r="A643" s="364"/>
      <c r="B643" s="367"/>
      <c r="C643" s="368"/>
      <c r="D643" s="368"/>
      <c r="E643" s="368"/>
      <c r="F643" s="368"/>
      <c r="G643" s="368"/>
      <c r="H643" s="368"/>
      <c r="I643" s="368"/>
      <c r="J643" s="368"/>
      <c r="K643" s="368"/>
      <c r="L643" s="368"/>
      <c r="M643" s="368"/>
      <c r="N643" s="371"/>
    </row>
    <row r="644" spans="1:14" ht="15" hidden="1" thickBot="1" x14ac:dyDescent="0.4">
      <c r="A644" s="364"/>
      <c r="B644" s="367"/>
      <c r="C644" s="368"/>
      <c r="D644" s="368"/>
      <c r="E644" s="368"/>
      <c r="F644" s="368"/>
      <c r="G644" s="368"/>
      <c r="H644" s="368"/>
      <c r="I644" s="368"/>
      <c r="J644" s="368"/>
      <c r="K644" s="368"/>
      <c r="L644" s="368"/>
      <c r="M644" s="368"/>
      <c r="N644" s="371"/>
    </row>
    <row r="645" spans="1:14" ht="15" hidden="1" thickBot="1" x14ac:dyDescent="0.4">
      <c r="A645" s="364"/>
      <c r="B645" s="367"/>
      <c r="C645" s="368"/>
      <c r="D645" s="368"/>
      <c r="E645" s="368"/>
      <c r="F645" s="368"/>
      <c r="G645" s="368"/>
      <c r="H645" s="368"/>
      <c r="I645" s="368"/>
      <c r="J645" s="368"/>
      <c r="K645" s="368"/>
      <c r="L645" s="368"/>
      <c r="M645" s="368"/>
      <c r="N645" s="371"/>
    </row>
    <row r="646" spans="1:14" ht="15" hidden="1" thickBot="1" x14ac:dyDescent="0.4">
      <c r="A646" s="364"/>
      <c r="B646" s="367"/>
      <c r="C646" s="368"/>
      <c r="D646" s="368"/>
      <c r="E646" s="368"/>
      <c r="F646" s="368"/>
      <c r="G646" s="368"/>
      <c r="H646" s="368"/>
      <c r="I646" s="368"/>
      <c r="J646" s="368"/>
      <c r="K646" s="368"/>
      <c r="L646" s="368"/>
      <c r="M646" s="368"/>
      <c r="N646" s="371"/>
    </row>
    <row r="647" spans="1:14" ht="15" hidden="1" thickBot="1" x14ac:dyDescent="0.4">
      <c r="A647" s="364"/>
      <c r="B647" s="367"/>
      <c r="C647" s="368"/>
      <c r="D647" s="368"/>
      <c r="E647" s="368"/>
      <c r="F647" s="368"/>
      <c r="G647" s="368"/>
      <c r="H647" s="368"/>
      <c r="I647" s="368"/>
      <c r="J647" s="368"/>
      <c r="K647" s="368"/>
      <c r="L647" s="368"/>
      <c r="M647" s="368"/>
      <c r="N647" s="371"/>
    </row>
    <row r="648" spans="1:14" ht="15" hidden="1" thickBot="1" x14ac:dyDescent="0.4">
      <c r="A648" s="364"/>
      <c r="B648" s="369"/>
      <c r="C648" s="370"/>
      <c r="D648" s="370"/>
      <c r="E648" s="370"/>
      <c r="F648" s="370"/>
      <c r="G648" s="370"/>
      <c r="H648" s="370"/>
      <c r="I648" s="370"/>
      <c r="J648" s="370"/>
      <c r="K648" s="370"/>
      <c r="L648" s="370"/>
      <c r="M648" s="370"/>
      <c r="N648" s="371"/>
    </row>
    <row r="649" spans="1:14" ht="15" customHeight="1" x14ac:dyDescent="0.35">
      <c r="A649" s="364">
        <v>29</v>
      </c>
      <c r="B649" s="365" t="s">
        <v>418</v>
      </c>
      <c r="C649" s="366"/>
      <c r="D649" s="366"/>
      <c r="E649" s="366"/>
      <c r="F649" s="366"/>
      <c r="G649" s="366"/>
      <c r="H649" s="366"/>
      <c r="I649" s="366"/>
      <c r="J649" s="366"/>
      <c r="K649" s="366"/>
      <c r="L649" s="366"/>
      <c r="M649" s="366"/>
      <c r="N649" s="371" t="str">
        <f>VLOOKUP(A649,'LISTA DE OFERENTES'!$A$4:$B$34,2,FALSE)</f>
        <v>CONSORCIO PARQUES JGV 2025</v>
      </c>
    </row>
    <row r="650" spans="1:14" x14ac:dyDescent="0.35">
      <c r="A650" s="364"/>
      <c r="B650" s="367"/>
      <c r="C650" s="368"/>
      <c r="D650" s="368"/>
      <c r="E650" s="368"/>
      <c r="F650" s="368"/>
      <c r="G650" s="368"/>
      <c r="H650" s="368"/>
      <c r="I650" s="368"/>
      <c r="J650" s="368"/>
      <c r="K650" s="368"/>
      <c r="L650" s="368"/>
      <c r="M650" s="368"/>
      <c r="N650" s="371"/>
    </row>
    <row r="651" spans="1:14" x14ac:dyDescent="0.35">
      <c r="A651" s="364"/>
      <c r="B651" s="367"/>
      <c r="C651" s="368"/>
      <c r="D651" s="368"/>
      <c r="E651" s="368"/>
      <c r="F651" s="368"/>
      <c r="G651" s="368"/>
      <c r="H651" s="368"/>
      <c r="I651" s="368"/>
      <c r="J651" s="368"/>
      <c r="K651" s="368"/>
      <c r="L651" s="368"/>
      <c r="M651" s="368"/>
      <c r="N651" s="371"/>
    </row>
    <row r="652" spans="1:14" x14ac:dyDescent="0.35">
      <c r="A652" s="364"/>
      <c r="B652" s="367"/>
      <c r="C652" s="368"/>
      <c r="D652" s="368"/>
      <c r="E652" s="368"/>
      <c r="F652" s="368"/>
      <c r="G652" s="368"/>
      <c r="H652" s="368"/>
      <c r="I652" s="368"/>
      <c r="J652" s="368"/>
      <c r="K652" s="368"/>
      <c r="L652" s="368"/>
      <c r="M652" s="368"/>
      <c r="N652" s="371"/>
    </row>
    <row r="653" spans="1:14" x14ac:dyDescent="0.35">
      <c r="A653" s="364"/>
      <c r="B653" s="367"/>
      <c r="C653" s="368"/>
      <c r="D653" s="368"/>
      <c r="E653" s="368"/>
      <c r="F653" s="368"/>
      <c r="G653" s="368"/>
      <c r="H653" s="368"/>
      <c r="I653" s="368"/>
      <c r="J653" s="368"/>
      <c r="K653" s="368"/>
      <c r="L653" s="368"/>
      <c r="M653" s="368"/>
      <c r="N653" s="371"/>
    </row>
    <row r="654" spans="1:14" x14ac:dyDescent="0.35">
      <c r="A654" s="364"/>
      <c r="B654" s="367"/>
      <c r="C654" s="368"/>
      <c r="D654" s="368"/>
      <c r="E654" s="368"/>
      <c r="F654" s="368"/>
      <c r="G654" s="368"/>
      <c r="H654" s="368"/>
      <c r="I654" s="368"/>
      <c r="J654" s="368"/>
      <c r="K654" s="368"/>
      <c r="L654" s="368"/>
      <c r="M654" s="368"/>
      <c r="N654" s="371"/>
    </row>
    <row r="655" spans="1:14" x14ac:dyDescent="0.35">
      <c r="A655" s="364"/>
      <c r="B655" s="367"/>
      <c r="C655" s="368"/>
      <c r="D655" s="368"/>
      <c r="E655" s="368"/>
      <c r="F655" s="368"/>
      <c r="G655" s="368"/>
      <c r="H655" s="368"/>
      <c r="I655" s="368"/>
      <c r="J655" s="368"/>
      <c r="K655" s="368"/>
      <c r="L655" s="368"/>
      <c r="M655" s="368"/>
      <c r="N655" s="371"/>
    </row>
    <row r="656" spans="1:14" ht="13.5" customHeight="1" thickBot="1" x14ac:dyDescent="0.4">
      <c r="A656" s="364"/>
      <c r="B656" s="367"/>
      <c r="C656" s="368"/>
      <c r="D656" s="368"/>
      <c r="E656" s="368"/>
      <c r="F656" s="368"/>
      <c r="G656" s="368"/>
      <c r="H656" s="368"/>
      <c r="I656" s="368"/>
      <c r="J656" s="368"/>
      <c r="K656" s="368"/>
      <c r="L656" s="368"/>
      <c r="M656" s="368"/>
      <c r="N656" s="371"/>
    </row>
    <row r="657" spans="1:14" ht="15" hidden="1" thickBot="1" x14ac:dyDescent="0.4">
      <c r="A657" s="364"/>
      <c r="B657" s="367"/>
      <c r="C657" s="368"/>
      <c r="D657" s="368"/>
      <c r="E657" s="368"/>
      <c r="F657" s="368"/>
      <c r="G657" s="368"/>
      <c r="H657" s="368"/>
      <c r="I657" s="368"/>
      <c r="J657" s="368"/>
      <c r="K657" s="368"/>
      <c r="L657" s="368"/>
      <c r="M657" s="368"/>
      <c r="N657" s="371"/>
    </row>
    <row r="658" spans="1:14" ht="15" hidden="1" thickBot="1" x14ac:dyDescent="0.4">
      <c r="A658" s="364"/>
      <c r="B658" s="367"/>
      <c r="C658" s="368"/>
      <c r="D658" s="368"/>
      <c r="E658" s="368"/>
      <c r="F658" s="368"/>
      <c r="G658" s="368"/>
      <c r="H658" s="368"/>
      <c r="I658" s="368"/>
      <c r="J658" s="368"/>
      <c r="K658" s="368"/>
      <c r="L658" s="368"/>
      <c r="M658" s="368"/>
      <c r="N658" s="371"/>
    </row>
    <row r="659" spans="1:14" ht="15" hidden="1" thickBot="1" x14ac:dyDescent="0.4">
      <c r="A659" s="364"/>
      <c r="B659" s="367"/>
      <c r="C659" s="368"/>
      <c r="D659" s="368"/>
      <c r="E659" s="368"/>
      <c r="F659" s="368"/>
      <c r="G659" s="368"/>
      <c r="H659" s="368"/>
      <c r="I659" s="368"/>
      <c r="J659" s="368"/>
      <c r="K659" s="368"/>
      <c r="L659" s="368"/>
      <c r="M659" s="368"/>
      <c r="N659" s="371"/>
    </row>
    <row r="660" spans="1:14" ht="15" hidden="1" thickBot="1" x14ac:dyDescent="0.4">
      <c r="A660" s="364"/>
      <c r="B660" s="367"/>
      <c r="C660" s="368"/>
      <c r="D660" s="368"/>
      <c r="E660" s="368"/>
      <c r="F660" s="368"/>
      <c r="G660" s="368"/>
      <c r="H660" s="368"/>
      <c r="I660" s="368"/>
      <c r="J660" s="368"/>
      <c r="K660" s="368"/>
      <c r="L660" s="368"/>
      <c r="M660" s="368"/>
      <c r="N660" s="371"/>
    </row>
    <row r="661" spans="1:14" ht="15" hidden="1" thickBot="1" x14ac:dyDescent="0.4">
      <c r="A661" s="364"/>
      <c r="B661" s="367"/>
      <c r="C661" s="368"/>
      <c r="D661" s="368"/>
      <c r="E661" s="368"/>
      <c r="F661" s="368"/>
      <c r="G661" s="368"/>
      <c r="H661" s="368"/>
      <c r="I661" s="368"/>
      <c r="J661" s="368"/>
      <c r="K661" s="368"/>
      <c r="L661" s="368"/>
      <c r="M661" s="368"/>
      <c r="N661" s="371"/>
    </row>
    <row r="662" spans="1:14" ht="15" hidden="1" thickBot="1" x14ac:dyDescent="0.4">
      <c r="A662" s="364"/>
      <c r="B662" s="367"/>
      <c r="C662" s="368"/>
      <c r="D662" s="368"/>
      <c r="E662" s="368"/>
      <c r="F662" s="368"/>
      <c r="G662" s="368"/>
      <c r="H662" s="368"/>
      <c r="I662" s="368"/>
      <c r="J662" s="368"/>
      <c r="K662" s="368"/>
      <c r="L662" s="368"/>
      <c r="M662" s="368"/>
      <c r="N662" s="371"/>
    </row>
    <row r="663" spans="1:14" ht="15" hidden="1" thickBot="1" x14ac:dyDescent="0.4">
      <c r="A663" s="364"/>
      <c r="B663" s="367"/>
      <c r="C663" s="368"/>
      <c r="D663" s="368"/>
      <c r="E663" s="368"/>
      <c r="F663" s="368"/>
      <c r="G663" s="368"/>
      <c r="H663" s="368"/>
      <c r="I663" s="368"/>
      <c r="J663" s="368"/>
      <c r="K663" s="368"/>
      <c r="L663" s="368"/>
      <c r="M663" s="368"/>
      <c r="N663" s="371"/>
    </row>
    <row r="664" spans="1:14" ht="15" hidden="1" thickBot="1" x14ac:dyDescent="0.4">
      <c r="A664" s="364"/>
      <c r="B664" s="367"/>
      <c r="C664" s="368"/>
      <c r="D664" s="368"/>
      <c r="E664" s="368"/>
      <c r="F664" s="368"/>
      <c r="G664" s="368"/>
      <c r="H664" s="368"/>
      <c r="I664" s="368"/>
      <c r="J664" s="368"/>
      <c r="K664" s="368"/>
      <c r="L664" s="368"/>
      <c r="M664" s="368"/>
      <c r="N664" s="371"/>
    </row>
    <row r="665" spans="1:14" ht="15" hidden="1" thickBot="1" x14ac:dyDescent="0.4">
      <c r="A665" s="364"/>
      <c r="B665" s="367"/>
      <c r="C665" s="368"/>
      <c r="D665" s="368"/>
      <c r="E665" s="368"/>
      <c r="F665" s="368"/>
      <c r="G665" s="368"/>
      <c r="H665" s="368"/>
      <c r="I665" s="368"/>
      <c r="J665" s="368"/>
      <c r="K665" s="368"/>
      <c r="L665" s="368"/>
      <c r="M665" s="368"/>
      <c r="N665" s="371"/>
    </row>
    <row r="666" spans="1:14" ht="15" hidden="1" thickBot="1" x14ac:dyDescent="0.4">
      <c r="A666" s="364"/>
      <c r="B666" s="367"/>
      <c r="C666" s="368"/>
      <c r="D666" s="368"/>
      <c r="E666" s="368"/>
      <c r="F666" s="368"/>
      <c r="G666" s="368"/>
      <c r="H666" s="368"/>
      <c r="I666" s="368"/>
      <c r="J666" s="368"/>
      <c r="K666" s="368"/>
      <c r="L666" s="368"/>
      <c r="M666" s="368"/>
      <c r="N666" s="371"/>
    </row>
    <row r="667" spans="1:14" ht="15" hidden="1" thickBot="1" x14ac:dyDescent="0.4">
      <c r="A667" s="364"/>
      <c r="B667" s="367"/>
      <c r="C667" s="368"/>
      <c r="D667" s="368"/>
      <c r="E667" s="368"/>
      <c r="F667" s="368"/>
      <c r="G667" s="368"/>
      <c r="H667" s="368"/>
      <c r="I667" s="368"/>
      <c r="J667" s="368"/>
      <c r="K667" s="368"/>
      <c r="L667" s="368"/>
      <c r="M667" s="368"/>
      <c r="N667" s="371"/>
    </row>
    <row r="668" spans="1:14" ht="15" hidden="1" thickBot="1" x14ac:dyDescent="0.4">
      <c r="A668" s="364"/>
      <c r="B668" s="367"/>
      <c r="C668" s="368"/>
      <c r="D668" s="368"/>
      <c r="E668" s="368"/>
      <c r="F668" s="368"/>
      <c r="G668" s="368"/>
      <c r="H668" s="368"/>
      <c r="I668" s="368"/>
      <c r="J668" s="368"/>
      <c r="K668" s="368"/>
      <c r="L668" s="368"/>
      <c r="M668" s="368"/>
      <c r="N668" s="371"/>
    </row>
    <row r="669" spans="1:14" ht="15" hidden="1" thickBot="1" x14ac:dyDescent="0.4">
      <c r="A669" s="364"/>
      <c r="B669" s="367"/>
      <c r="C669" s="368"/>
      <c r="D669" s="368"/>
      <c r="E669" s="368"/>
      <c r="F669" s="368"/>
      <c r="G669" s="368"/>
      <c r="H669" s="368"/>
      <c r="I669" s="368"/>
      <c r="J669" s="368"/>
      <c r="K669" s="368"/>
      <c r="L669" s="368"/>
      <c r="M669" s="368"/>
      <c r="N669" s="371"/>
    </row>
    <row r="670" spans="1:14" ht="15" hidden="1" thickBot="1" x14ac:dyDescent="0.4">
      <c r="A670" s="364"/>
      <c r="B670" s="367"/>
      <c r="C670" s="368"/>
      <c r="D670" s="368"/>
      <c r="E670" s="368"/>
      <c r="F670" s="368"/>
      <c r="G670" s="368"/>
      <c r="H670" s="368"/>
      <c r="I670" s="368"/>
      <c r="J670" s="368"/>
      <c r="K670" s="368"/>
      <c r="L670" s="368"/>
      <c r="M670" s="368"/>
      <c r="N670" s="371"/>
    </row>
    <row r="671" spans="1:14" ht="15" hidden="1" thickBot="1" x14ac:dyDescent="0.4">
      <c r="A671" s="364"/>
      <c r="B671" s="369"/>
      <c r="C671" s="370"/>
      <c r="D671" s="370"/>
      <c r="E671" s="370"/>
      <c r="F671" s="370"/>
      <c r="G671" s="370"/>
      <c r="H671" s="370"/>
      <c r="I671" s="370"/>
      <c r="J671" s="370"/>
      <c r="K671" s="370"/>
      <c r="L671" s="370"/>
      <c r="M671" s="370"/>
      <c r="N671" s="371"/>
    </row>
    <row r="672" spans="1:14" x14ac:dyDescent="0.35">
      <c r="A672" s="364">
        <v>30</v>
      </c>
      <c r="B672" s="365" t="s">
        <v>418</v>
      </c>
      <c r="C672" s="366"/>
      <c r="D672" s="366"/>
      <c r="E672" s="366"/>
      <c r="F672" s="366"/>
      <c r="G672" s="366"/>
      <c r="H672" s="366"/>
      <c r="I672" s="366"/>
      <c r="J672" s="366"/>
      <c r="K672" s="366"/>
      <c r="L672" s="366"/>
      <c r="M672" s="366"/>
      <c r="N672" s="371" t="str">
        <f>VLOOKUP(A672,'LISTA DE OFERENTES'!$A$4:$B$34,2,FALSE)</f>
        <v xml:space="preserve">OBRAS CYC SAS </v>
      </c>
    </row>
    <row r="673" spans="1:14" x14ac:dyDescent="0.35">
      <c r="A673" s="364"/>
      <c r="B673" s="367"/>
      <c r="C673" s="368"/>
      <c r="D673" s="368"/>
      <c r="E673" s="368"/>
      <c r="F673" s="368"/>
      <c r="G673" s="368"/>
      <c r="H673" s="368"/>
      <c r="I673" s="368"/>
      <c r="J673" s="368"/>
      <c r="K673" s="368"/>
      <c r="L673" s="368"/>
      <c r="M673" s="368"/>
      <c r="N673" s="371"/>
    </row>
    <row r="674" spans="1:14" x14ac:dyDescent="0.35">
      <c r="A674" s="364"/>
      <c r="B674" s="367"/>
      <c r="C674" s="368"/>
      <c r="D674" s="368"/>
      <c r="E674" s="368"/>
      <c r="F674" s="368"/>
      <c r="G674" s="368"/>
      <c r="H674" s="368"/>
      <c r="I674" s="368"/>
      <c r="J674" s="368"/>
      <c r="K674" s="368"/>
      <c r="L674" s="368"/>
      <c r="M674" s="368"/>
      <c r="N674" s="371"/>
    </row>
    <row r="675" spans="1:14" x14ac:dyDescent="0.35">
      <c r="A675" s="364"/>
      <c r="B675" s="367"/>
      <c r="C675" s="368"/>
      <c r="D675" s="368"/>
      <c r="E675" s="368"/>
      <c r="F675" s="368"/>
      <c r="G675" s="368"/>
      <c r="H675" s="368"/>
      <c r="I675" s="368"/>
      <c r="J675" s="368"/>
      <c r="K675" s="368"/>
      <c r="L675" s="368"/>
      <c r="M675" s="368"/>
      <c r="N675" s="371"/>
    </row>
    <row r="676" spans="1:14" hidden="1" x14ac:dyDescent="0.35">
      <c r="A676" s="364"/>
      <c r="B676" s="367"/>
      <c r="C676" s="368"/>
      <c r="D676" s="368"/>
      <c r="E676" s="368"/>
      <c r="F676" s="368"/>
      <c r="G676" s="368"/>
      <c r="H676" s="368"/>
      <c r="I676" s="368"/>
      <c r="J676" s="368"/>
      <c r="K676" s="368"/>
      <c r="L676" s="368"/>
      <c r="M676" s="368"/>
      <c r="N676" s="371"/>
    </row>
    <row r="677" spans="1:14" ht="13.5" hidden="1" customHeight="1" x14ac:dyDescent="0.35">
      <c r="A677" s="364"/>
      <c r="B677" s="367"/>
      <c r="C677" s="368"/>
      <c r="D677" s="368"/>
      <c r="E677" s="368"/>
      <c r="F677" s="368"/>
      <c r="G677" s="368"/>
      <c r="H677" s="368"/>
      <c r="I677" s="368"/>
      <c r="J677" s="368"/>
      <c r="K677" s="368"/>
      <c r="L677" s="368"/>
      <c r="M677" s="368"/>
      <c r="N677" s="371"/>
    </row>
    <row r="678" spans="1:14" hidden="1" x14ac:dyDescent="0.35">
      <c r="A678" s="364"/>
      <c r="B678" s="367"/>
      <c r="C678" s="368"/>
      <c r="D678" s="368"/>
      <c r="E678" s="368"/>
      <c r="F678" s="368"/>
      <c r="G678" s="368"/>
      <c r="H678" s="368"/>
      <c r="I678" s="368"/>
      <c r="J678" s="368"/>
      <c r="K678" s="368"/>
      <c r="L678" s="368"/>
      <c r="M678" s="368"/>
      <c r="N678" s="371"/>
    </row>
    <row r="679" spans="1:14" hidden="1" x14ac:dyDescent="0.35">
      <c r="A679" s="364"/>
      <c r="B679" s="367"/>
      <c r="C679" s="368"/>
      <c r="D679" s="368"/>
      <c r="E679" s="368"/>
      <c r="F679" s="368"/>
      <c r="G679" s="368"/>
      <c r="H679" s="368"/>
      <c r="I679" s="368"/>
      <c r="J679" s="368"/>
      <c r="K679" s="368"/>
      <c r="L679" s="368"/>
      <c r="M679" s="368"/>
      <c r="N679" s="371"/>
    </row>
    <row r="680" spans="1:14" hidden="1" x14ac:dyDescent="0.35">
      <c r="A680" s="364"/>
      <c r="B680" s="367"/>
      <c r="C680" s="368"/>
      <c r="D680" s="368"/>
      <c r="E680" s="368"/>
      <c r="F680" s="368"/>
      <c r="G680" s="368"/>
      <c r="H680" s="368"/>
      <c r="I680" s="368"/>
      <c r="J680" s="368"/>
      <c r="K680" s="368"/>
      <c r="L680" s="368"/>
      <c r="M680" s="368"/>
      <c r="N680" s="371"/>
    </row>
    <row r="681" spans="1:14" hidden="1" x14ac:dyDescent="0.35">
      <c r="A681" s="364"/>
      <c r="B681" s="367"/>
      <c r="C681" s="368"/>
      <c r="D681" s="368"/>
      <c r="E681" s="368"/>
      <c r="F681" s="368"/>
      <c r="G681" s="368"/>
      <c r="H681" s="368"/>
      <c r="I681" s="368"/>
      <c r="J681" s="368"/>
      <c r="K681" s="368"/>
      <c r="L681" s="368"/>
      <c r="M681" s="368"/>
      <c r="N681" s="371"/>
    </row>
    <row r="682" spans="1:14" hidden="1" x14ac:dyDescent="0.35">
      <c r="A682" s="364"/>
      <c r="B682" s="367"/>
      <c r="C682" s="368"/>
      <c r="D682" s="368"/>
      <c r="E682" s="368"/>
      <c r="F682" s="368"/>
      <c r="G682" s="368"/>
      <c r="H682" s="368"/>
      <c r="I682" s="368"/>
      <c r="J682" s="368"/>
      <c r="K682" s="368"/>
      <c r="L682" s="368"/>
      <c r="M682" s="368"/>
      <c r="N682" s="371"/>
    </row>
    <row r="683" spans="1:14" hidden="1" x14ac:dyDescent="0.35">
      <c r="A683" s="364"/>
      <c r="B683" s="367"/>
      <c r="C683" s="368"/>
      <c r="D683" s="368"/>
      <c r="E683" s="368"/>
      <c r="F683" s="368"/>
      <c r="G683" s="368"/>
      <c r="H683" s="368"/>
      <c r="I683" s="368"/>
      <c r="J683" s="368"/>
      <c r="K683" s="368"/>
      <c r="L683" s="368"/>
      <c r="M683" s="368"/>
      <c r="N683" s="371"/>
    </row>
    <row r="684" spans="1:14" hidden="1" x14ac:dyDescent="0.35">
      <c r="A684" s="364"/>
      <c r="B684" s="367"/>
      <c r="C684" s="368"/>
      <c r="D684" s="368"/>
      <c r="E684" s="368"/>
      <c r="F684" s="368"/>
      <c r="G684" s="368"/>
      <c r="H684" s="368"/>
      <c r="I684" s="368"/>
      <c r="J684" s="368"/>
      <c r="K684" s="368"/>
      <c r="L684" s="368"/>
      <c r="M684" s="368"/>
      <c r="N684" s="371"/>
    </row>
    <row r="685" spans="1:14" hidden="1" x14ac:dyDescent="0.35">
      <c r="A685" s="364"/>
      <c r="B685" s="367"/>
      <c r="C685" s="368"/>
      <c r="D685" s="368"/>
      <c r="E685" s="368"/>
      <c r="F685" s="368"/>
      <c r="G685" s="368"/>
      <c r="H685" s="368"/>
      <c r="I685" s="368"/>
      <c r="J685" s="368"/>
      <c r="K685" s="368"/>
      <c r="L685" s="368"/>
      <c r="M685" s="368"/>
      <c r="N685" s="371"/>
    </row>
    <row r="686" spans="1:14" hidden="1" x14ac:dyDescent="0.35">
      <c r="A686" s="364"/>
      <c r="B686" s="367"/>
      <c r="C686" s="368"/>
      <c r="D686" s="368"/>
      <c r="E686" s="368"/>
      <c r="F686" s="368"/>
      <c r="G686" s="368"/>
      <c r="H686" s="368"/>
      <c r="I686" s="368"/>
      <c r="J686" s="368"/>
      <c r="K686" s="368"/>
      <c r="L686" s="368"/>
      <c r="M686" s="368"/>
      <c r="N686" s="371"/>
    </row>
    <row r="687" spans="1:14" hidden="1" x14ac:dyDescent="0.35">
      <c r="A687" s="364"/>
      <c r="B687" s="367"/>
      <c r="C687" s="368"/>
      <c r="D687" s="368"/>
      <c r="E687" s="368"/>
      <c r="F687" s="368"/>
      <c r="G687" s="368"/>
      <c r="H687" s="368"/>
      <c r="I687" s="368"/>
      <c r="J687" s="368"/>
      <c r="K687" s="368"/>
      <c r="L687" s="368"/>
      <c r="M687" s="368"/>
      <c r="N687" s="371"/>
    </row>
    <row r="688" spans="1:14" hidden="1" x14ac:dyDescent="0.35">
      <c r="A688" s="364"/>
      <c r="B688" s="367"/>
      <c r="C688" s="368"/>
      <c r="D688" s="368"/>
      <c r="E688" s="368"/>
      <c r="F688" s="368"/>
      <c r="G688" s="368"/>
      <c r="H688" s="368"/>
      <c r="I688" s="368"/>
      <c r="J688" s="368"/>
      <c r="K688" s="368"/>
      <c r="L688" s="368"/>
      <c r="M688" s="368"/>
      <c r="N688" s="371"/>
    </row>
    <row r="689" spans="1:14" hidden="1" x14ac:dyDescent="0.35">
      <c r="A689" s="364"/>
      <c r="B689" s="367"/>
      <c r="C689" s="368"/>
      <c r="D689" s="368"/>
      <c r="E689" s="368"/>
      <c r="F689" s="368"/>
      <c r="G689" s="368"/>
      <c r="H689" s="368"/>
      <c r="I689" s="368"/>
      <c r="J689" s="368"/>
      <c r="K689" s="368"/>
      <c r="L689" s="368"/>
      <c r="M689" s="368"/>
      <c r="N689" s="371"/>
    </row>
    <row r="690" spans="1:14" hidden="1" x14ac:dyDescent="0.35">
      <c r="A690" s="364"/>
      <c r="B690" s="367"/>
      <c r="C690" s="368"/>
      <c r="D690" s="368"/>
      <c r="E690" s="368"/>
      <c r="F690" s="368"/>
      <c r="G690" s="368"/>
      <c r="H690" s="368"/>
      <c r="I690" s="368"/>
      <c r="J690" s="368"/>
      <c r="K690" s="368"/>
      <c r="L690" s="368"/>
      <c r="M690" s="368"/>
      <c r="N690" s="371"/>
    </row>
    <row r="691" spans="1:14" hidden="1" x14ac:dyDescent="0.35">
      <c r="A691" s="364"/>
      <c r="B691" s="367"/>
      <c r="C691" s="368"/>
      <c r="D691" s="368"/>
      <c r="E691" s="368"/>
      <c r="F691" s="368"/>
      <c r="G691" s="368"/>
      <c r="H691" s="368"/>
      <c r="I691" s="368"/>
      <c r="J691" s="368"/>
      <c r="K691" s="368"/>
      <c r="L691" s="368"/>
      <c r="M691" s="368"/>
      <c r="N691" s="371"/>
    </row>
    <row r="692" spans="1:14" hidden="1" x14ac:dyDescent="0.35">
      <c r="A692" s="364"/>
      <c r="B692" s="367"/>
      <c r="C692" s="368"/>
      <c r="D692" s="368"/>
      <c r="E692" s="368"/>
      <c r="F692" s="368"/>
      <c r="G692" s="368"/>
      <c r="H692" s="368"/>
      <c r="I692" s="368"/>
      <c r="J692" s="368"/>
      <c r="K692" s="368"/>
      <c r="L692" s="368"/>
      <c r="M692" s="368"/>
      <c r="N692" s="371"/>
    </row>
    <row r="693" spans="1:14" x14ac:dyDescent="0.35">
      <c r="A693" s="364"/>
      <c r="B693" s="367"/>
      <c r="C693" s="368"/>
      <c r="D693" s="368"/>
      <c r="E693" s="368"/>
      <c r="F693" s="368"/>
      <c r="G693" s="368"/>
      <c r="H693" s="368"/>
      <c r="I693" s="368"/>
      <c r="J693" s="368"/>
      <c r="K693" s="368"/>
      <c r="L693" s="368"/>
      <c r="M693" s="368"/>
      <c r="N693" s="371"/>
    </row>
    <row r="694" spans="1:14" ht="15" thickBot="1" x14ac:dyDescent="0.4">
      <c r="A694" s="364"/>
      <c r="B694" s="369"/>
      <c r="C694" s="370"/>
      <c r="D694" s="370"/>
      <c r="E694" s="370"/>
      <c r="F694" s="370"/>
      <c r="G694" s="370"/>
      <c r="H694" s="370"/>
      <c r="I694" s="370"/>
      <c r="J694" s="370"/>
      <c r="K694" s="370"/>
      <c r="L694" s="370"/>
      <c r="M694" s="370"/>
      <c r="N694" s="371"/>
    </row>
    <row r="695" spans="1:14" x14ac:dyDescent="0.35">
      <c r="A695" s="364">
        <v>31</v>
      </c>
      <c r="B695" s="365" t="s">
        <v>418</v>
      </c>
      <c r="C695" s="366"/>
      <c r="D695" s="366"/>
      <c r="E695" s="366"/>
      <c r="F695" s="366"/>
      <c r="G695" s="366"/>
      <c r="H695" s="366"/>
      <c r="I695" s="366"/>
      <c r="J695" s="366"/>
      <c r="K695" s="366"/>
      <c r="L695" s="366"/>
      <c r="M695" s="366"/>
      <c r="N695" s="371" t="str">
        <f>VLOOKUP(A695,'LISTA DE OFERENTES'!$A$4:$B$34,2,FALSE)</f>
        <v>PROMCIVILES S.A.S.</v>
      </c>
    </row>
    <row r="696" spans="1:14" x14ac:dyDescent="0.35">
      <c r="A696" s="364"/>
      <c r="B696" s="367"/>
      <c r="C696" s="368"/>
      <c r="D696" s="368"/>
      <c r="E696" s="368"/>
      <c r="F696" s="368"/>
      <c r="G696" s="368"/>
      <c r="H696" s="368"/>
      <c r="I696" s="368"/>
      <c r="J696" s="368"/>
      <c r="K696" s="368"/>
      <c r="L696" s="368"/>
      <c r="M696" s="368"/>
      <c r="N696" s="371"/>
    </row>
    <row r="697" spans="1:14" x14ac:dyDescent="0.35">
      <c r="A697" s="364"/>
      <c r="B697" s="367"/>
      <c r="C697" s="368"/>
      <c r="D697" s="368"/>
      <c r="E697" s="368"/>
      <c r="F697" s="368"/>
      <c r="G697" s="368"/>
      <c r="H697" s="368"/>
      <c r="I697" s="368"/>
      <c r="J697" s="368"/>
      <c r="K697" s="368"/>
      <c r="L697" s="368"/>
      <c r="M697" s="368"/>
      <c r="N697" s="371"/>
    </row>
    <row r="698" spans="1:14" x14ac:dyDescent="0.35">
      <c r="A698" s="364"/>
      <c r="B698" s="367"/>
      <c r="C698" s="368"/>
      <c r="D698" s="368"/>
      <c r="E698" s="368"/>
      <c r="F698" s="368"/>
      <c r="G698" s="368"/>
      <c r="H698" s="368"/>
      <c r="I698" s="368"/>
      <c r="J698" s="368"/>
      <c r="K698" s="368"/>
      <c r="L698" s="368"/>
      <c r="M698" s="368"/>
      <c r="N698" s="371"/>
    </row>
    <row r="699" spans="1:14" x14ac:dyDescent="0.35">
      <c r="A699" s="364"/>
      <c r="B699" s="367"/>
      <c r="C699" s="368"/>
      <c r="D699" s="368"/>
      <c r="E699" s="368"/>
      <c r="F699" s="368"/>
      <c r="G699" s="368"/>
      <c r="H699" s="368"/>
      <c r="I699" s="368"/>
      <c r="J699" s="368"/>
      <c r="K699" s="368"/>
      <c r="L699" s="368"/>
      <c r="M699" s="368"/>
      <c r="N699" s="371"/>
    </row>
    <row r="700" spans="1:14" x14ac:dyDescent="0.35">
      <c r="A700" s="364"/>
      <c r="B700" s="367"/>
      <c r="C700" s="368"/>
      <c r="D700" s="368"/>
      <c r="E700" s="368"/>
      <c r="F700" s="368"/>
      <c r="G700" s="368"/>
      <c r="H700" s="368"/>
      <c r="I700" s="368"/>
      <c r="J700" s="368"/>
      <c r="K700" s="368"/>
      <c r="L700" s="368"/>
      <c r="M700" s="368"/>
      <c r="N700" s="371"/>
    </row>
    <row r="701" spans="1:14" x14ac:dyDescent="0.35">
      <c r="A701" s="364"/>
      <c r="B701" s="367"/>
      <c r="C701" s="368"/>
      <c r="D701" s="368"/>
      <c r="E701" s="368"/>
      <c r="F701" s="368"/>
      <c r="G701" s="368"/>
      <c r="H701" s="368"/>
      <c r="I701" s="368"/>
      <c r="J701" s="368"/>
      <c r="K701" s="368"/>
      <c r="L701" s="368"/>
      <c r="M701" s="368"/>
      <c r="N701" s="371"/>
    </row>
    <row r="702" spans="1:14" ht="8.25" customHeight="1" x14ac:dyDescent="0.35">
      <c r="A702" s="364"/>
      <c r="B702" s="367"/>
      <c r="C702" s="368"/>
      <c r="D702" s="368"/>
      <c r="E702" s="368"/>
      <c r="F702" s="368"/>
      <c r="G702" s="368"/>
      <c r="H702" s="368"/>
      <c r="I702" s="368"/>
      <c r="J702" s="368"/>
      <c r="K702" s="368"/>
      <c r="L702" s="368"/>
      <c r="M702" s="368"/>
      <c r="N702" s="371"/>
    </row>
    <row r="703" spans="1:14" ht="15" hidden="1" thickBot="1" x14ac:dyDescent="0.4">
      <c r="A703" s="364"/>
      <c r="B703" s="367"/>
      <c r="C703" s="368"/>
      <c r="D703" s="368"/>
      <c r="E703" s="368"/>
      <c r="F703" s="368"/>
      <c r="G703" s="368"/>
      <c r="H703" s="368"/>
      <c r="I703" s="368"/>
      <c r="J703" s="368"/>
      <c r="K703" s="368"/>
      <c r="L703" s="368"/>
      <c r="M703" s="368"/>
      <c r="N703" s="371"/>
    </row>
    <row r="704" spans="1:14" ht="15" hidden="1" thickBot="1" x14ac:dyDescent="0.4">
      <c r="A704" s="364"/>
      <c r="B704" s="367"/>
      <c r="C704" s="368"/>
      <c r="D704" s="368"/>
      <c r="E704" s="368"/>
      <c r="F704" s="368"/>
      <c r="G704" s="368"/>
      <c r="H704" s="368"/>
      <c r="I704" s="368"/>
      <c r="J704" s="368"/>
      <c r="K704" s="368"/>
      <c r="L704" s="368"/>
      <c r="M704" s="368"/>
      <c r="N704" s="371"/>
    </row>
    <row r="705" spans="1:14" ht="3.75" hidden="1" customHeight="1" thickBot="1" x14ac:dyDescent="0.4">
      <c r="A705" s="364"/>
      <c r="B705" s="367"/>
      <c r="C705" s="368"/>
      <c r="D705" s="368"/>
      <c r="E705" s="368"/>
      <c r="F705" s="368"/>
      <c r="G705" s="368"/>
      <c r="H705" s="368"/>
      <c r="I705" s="368"/>
      <c r="J705" s="368"/>
      <c r="K705" s="368"/>
      <c r="L705" s="368"/>
      <c r="M705" s="368"/>
      <c r="N705" s="371"/>
    </row>
    <row r="706" spans="1:14" hidden="1" x14ac:dyDescent="0.35">
      <c r="A706" s="364"/>
      <c r="B706" s="367"/>
      <c r="C706" s="368"/>
      <c r="D706" s="368"/>
      <c r="E706" s="368"/>
      <c r="F706" s="368"/>
      <c r="G706" s="368"/>
      <c r="H706" s="368"/>
      <c r="I706" s="368"/>
      <c r="J706" s="368"/>
      <c r="K706" s="368"/>
      <c r="L706" s="368"/>
      <c r="M706" s="368"/>
      <c r="N706" s="371"/>
    </row>
    <row r="707" spans="1:14" hidden="1" x14ac:dyDescent="0.35">
      <c r="A707" s="364"/>
      <c r="B707" s="367"/>
      <c r="C707" s="368"/>
      <c r="D707" s="368"/>
      <c r="E707" s="368"/>
      <c r="F707" s="368"/>
      <c r="G707" s="368"/>
      <c r="H707" s="368"/>
      <c r="I707" s="368"/>
      <c r="J707" s="368"/>
      <c r="K707" s="368"/>
      <c r="L707" s="368"/>
      <c r="M707" s="368"/>
      <c r="N707" s="371"/>
    </row>
    <row r="708" spans="1:14" hidden="1" x14ac:dyDescent="0.35">
      <c r="A708" s="364"/>
      <c r="B708" s="367"/>
      <c r="C708" s="368"/>
      <c r="D708" s="368"/>
      <c r="E708" s="368"/>
      <c r="F708" s="368"/>
      <c r="G708" s="368"/>
      <c r="H708" s="368"/>
      <c r="I708" s="368"/>
      <c r="J708" s="368"/>
      <c r="K708" s="368"/>
      <c r="L708" s="368"/>
      <c r="M708" s="368"/>
      <c r="N708" s="371"/>
    </row>
    <row r="709" spans="1:14" hidden="1" x14ac:dyDescent="0.35">
      <c r="A709" s="364"/>
      <c r="B709" s="367"/>
      <c r="C709" s="368"/>
      <c r="D709" s="368"/>
      <c r="E709" s="368"/>
      <c r="F709" s="368"/>
      <c r="G709" s="368"/>
      <c r="H709" s="368"/>
      <c r="I709" s="368"/>
      <c r="J709" s="368"/>
      <c r="K709" s="368"/>
      <c r="L709" s="368"/>
      <c r="M709" s="368"/>
      <c r="N709" s="371"/>
    </row>
    <row r="710" spans="1:14" hidden="1" x14ac:dyDescent="0.35">
      <c r="A710" s="364"/>
      <c r="B710" s="367"/>
      <c r="C710" s="368"/>
      <c r="D710" s="368"/>
      <c r="E710" s="368"/>
      <c r="F710" s="368"/>
      <c r="G710" s="368"/>
      <c r="H710" s="368"/>
      <c r="I710" s="368"/>
      <c r="J710" s="368"/>
      <c r="K710" s="368"/>
      <c r="L710" s="368"/>
      <c r="M710" s="368"/>
      <c r="N710" s="371"/>
    </row>
    <row r="711" spans="1:14" hidden="1" x14ac:dyDescent="0.35">
      <c r="A711" s="364"/>
      <c r="B711" s="367"/>
      <c r="C711" s="368"/>
      <c r="D711" s="368"/>
      <c r="E711" s="368"/>
      <c r="F711" s="368"/>
      <c r="G711" s="368"/>
      <c r="H711" s="368"/>
      <c r="I711" s="368"/>
      <c r="J711" s="368"/>
      <c r="K711" s="368"/>
      <c r="L711" s="368"/>
      <c r="M711" s="368"/>
      <c r="N711" s="371"/>
    </row>
    <row r="712" spans="1:14" hidden="1" x14ac:dyDescent="0.35">
      <c r="A712" s="364"/>
      <c r="B712" s="367"/>
      <c r="C712" s="368"/>
      <c r="D712" s="368"/>
      <c r="E712" s="368"/>
      <c r="F712" s="368"/>
      <c r="G712" s="368"/>
      <c r="H712" s="368"/>
      <c r="I712" s="368"/>
      <c r="J712" s="368"/>
      <c r="K712" s="368"/>
      <c r="L712" s="368"/>
      <c r="M712" s="368"/>
      <c r="N712" s="371"/>
    </row>
    <row r="713" spans="1:14" hidden="1" x14ac:dyDescent="0.35">
      <c r="A713" s="364"/>
      <c r="B713" s="367"/>
      <c r="C713" s="368"/>
      <c r="D713" s="368"/>
      <c r="E713" s="368"/>
      <c r="F713" s="368"/>
      <c r="G713" s="368"/>
      <c r="H713" s="368"/>
      <c r="I713" s="368"/>
      <c r="J713" s="368"/>
      <c r="K713" s="368"/>
      <c r="L713" s="368"/>
      <c r="M713" s="368"/>
      <c r="N713" s="371"/>
    </row>
    <row r="714" spans="1:14" hidden="1" x14ac:dyDescent="0.35">
      <c r="A714" s="364"/>
      <c r="B714" s="367"/>
      <c r="C714" s="368"/>
      <c r="D714" s="368"/>
      <c r="E714" s="368"/>
      <c r="F714" s="368"/>
      <c r="G714" s="368"/>
      <c r="H714" s="368"/>
      <c r="I714" s="368"/>
      <c r="J714" s="368"/>
      <c r="K714" s="368"/>
      <c r="L714" s="368"/>
      <c r="M714" s="368"/>
      <c r="N714" s="371"/>
    </row>
    <row r="715" spans="1:14" hidden="1" x14ac:dyDescent="0.35">
      <c r="A715" s="364"/>
      <c r="B715" s="367"/>
      <c r="C715" s="368"/>
      <c r="D715" s="368"/>
      <c r="E715" s="368"/>
      <c r="F715" s="368"/>
      <c r="G715" s="368"/>
      <c r="H715" s="368"/>
      <c r="I715" s="368"/>
      <c r="J715" s="368"/>
      <c r="K715" s="368"/>
      <c r="L715" s="368"/>
      <c r="M715" s="368"/>
      <c r="N715" s="371"/>
    </row>
    <row r="716" spans="1:14" hidden="1" x14ac:dyDescent="0.35">
      <c r="A716" s="364"/>
      <c r="B716" s="367"/>
      <c r="C716" s="368"/>
      <c r="D716" s="368"/>
      <c r="E716" s="368"/>
      <c r="F716" s="368"/>
      <c r="G716" s="368"/>
      <c r="H716" s="368"/>
      <c r="I716" s="368"/>
      <c r="J716" s="368"/>
      <c r="K716" s="368"/>
      <c r="L716" s="368"/>
      <c r="M716" s="368"/>
      <c r="N716" s="371"/>
    </row>
    <row r="717" spans="1:14" ht="15" hidden="1" thickBot="1" x14ac:dyDescent="0.4">
      <c r="A717" s="372"/>
      <c r="B717" s="367"/>
      <c r="C717" s="368"/>
      <c r="D717" s="368"/>
      <c r="E717" s="368"/>
      <c r="F717" s="368"/>
      <c r="G717" s="368"/>
      <c r="H717" s="368"/>
      <c r="I717" s="368"/>
      <c r="J717" s="368"/>
      <c r="K717" s="368"/>
      <c r="L717" s="368"/>
      <c r="M717" s="368"/>
      <c r="N717" s="373"/>
    </row>
    <row r="718" spans="1:14" ht="3.75" customHeight="1" x14ac:dyDescent="0.35">
      <c r="A718" s="364">
        <v>32</v>
      </c>
      <c r="B718" s="406" t="s">
        <v>418</v>
      </c>
      <c r="C718" s="406"/>
      <c r="D718" s="406"/>
      <c r="E718" s="406"/>
      <c r="F718" s="406"/>
      <c r="G718" s="406"/>
      <c r="H718" s="406"/>
      <c r="I718" s="406"/>
      <c r="J718" s="406"/>
      <c r="K718" s="406"/>
      <c r="L718" s="406"/>
      <c r="M718" s="406"/>
      <c r="N718" s="371" t="str">
        <f>+'LISTA DE OFERENTES'!B35</f>
        <v>CONSORCIO PARQUES RAFAEL URIBE URIBE 2024</v>
      </c>
    </row>
    <row r="719" spans="1:14" hidden="1" x14ac:dyDescent="0.35">
      <c r="A719" s="364"/>
      <c r="B719" s="406"/>
      <c r="C719" s="406"/>
      <c r="D719" s="406"/>
      <c r="E719" s="406"/>
      <c r="F719" s="406"/>
      <c r="G719" s="406"/>
      <c r="H719" s="406"/>
      <c r="I719" s="406"/>
      <c r="J719" s="406"/>
      <c r="K719" s="406"/>
      <c r="L719" s="406"/>
      <c r="M719" s="406"/>
      <c r="N719" s="371"/>
    </row>
    <row r="720" spans="1:14" hidden="1" x14ac:dyDescent="0.35">
      <c r="A720" s="364"/>
      <c r="B720" s="406"/>
      <c r="C720" s="406"/>
      <c r="D720" s="406"/>
      <c r="E720" s="406"/>
      <c r="F720" s="406"/>
      <c r="G720" s="406"/>
      <c r="H720" s="406"/>
      <c r="I720" s="406"/>
      <c r="J720" s="406"/>
      <c r="K720" s="406"/>
      <c r="L720" s="406"/>
      <c r="M720" s="406"/>
      <c r="N720" s="371"/>
    </row>
    <row r="721" spans="1:14" hidden="1" x14ac:dyDescent="0.35">
      <c r="A721" s="364"/>
      <c r="B721" s="406"/>
      <c r="C721" s="406"/>
      <c r="D721" s="406"/>
      <c r="E721" s="406"/>
      <c r="F721" s="406"/>
      <c r="G721" s="406"/>
      <c r="H721" s="406"/>
      <c r="I721" s="406"/>
      <c r="J721" s="406"/>
      <c r="K721" s="406"/>
      <c r="L721" s="406"/>
      <c r="M721" s="406"/>
      <c r="N721" s="371"/>
    </row>
    <row r="722" spans="1:14" hidden="1" x14ac:dyDescent="0.35">
      <c r="A722" s="364"/>
      <c r="B722" s="406"/>
      <c r="C722" s="406"/>
      <c r="D722" s="406"/>
      <c r="E722" s="406"/>
      <c r="F722" s="406"/>
      <c r="G722" s="406"/>
      <c r="H722" s="406"/>
      <c r="I722" s="406"/>
      <c r="J722" s="406"/>
      <c r="K722" s="406"/>
      <c r="L722" s="406"/>
      <c r="M722" s="406"/>
      <c r="N722" s="371"/>
    </row>
    <row r="723" spans="1:14" hidden="1" x14ac:dyDescent="0.35">
      <c r="A723" s="364"/>
      <c r="B723" s="406"/>
      <c r="C723" s="406"/>
      <c r="D723" s="406"/>
      <c r="E723" s="406"/>
      <c r="F723" s="406"/>
      <c r="G723" s="406"/>
      <c r="H723" s="406"/>
      <c r="I723" s="406"/>
      <c r="J723" s="406"/>
      <c r="K723" s="406"/>
      <c r="L723" s="406"/>
      <c r="M723" s="406"/>
      <c r="N723" s="371"/>
    </row>
    <row r="724" spans="1:14" hidden="1" x14ac:dyDescent="0.35">
      <c r="A724" s="364"/>
      <c r="B724" s="406"/>
      <c r="C724" s="406"/>
      <c r="D724" s="406"/>
      <c r="E724" s="406"/>
      <c r="F724" s="406"/>
      <c r="G724" s="406"/>
      <c r="H724" s="406"/>
      <c r="I724" s="406"/>
      <c r="J724" s="406"/>
      <c r="K724" s="406"/>
      <c r="L724" s="406"/>
      <c r="M724" s="406"/>
      <c r="N724" s="371"/>
    </row>
    <row r="725" spans="1:14" hidden="1" x14ac:dyDescent="0.35">
      <c r="A725" s="364"/>
      <c r="B725" s="406"/>
      <c r="C725" s="406"/>
      <c r="D725" s="406"/>
      <c r="E725" s="406"/>
      <c r="F725" s="406"/>
      <c r="G725" s="406"/>
      <c r="H725" s="406"/>
      <c r="I725" s="406"/>
      <c r="J725" s="406"/>
      <c r="K725" s="406"/>
      <c r="L725" s="406"/>
      <c r="M725" s="406"/>
      <c r="N725" s="371"/>
    </row>
    <row r="726" spans="1:14" hidden="1" x14ac:dyDescent="0.35">
      <c r="A726" s="364"/>
      <c r="B726" s="406"/>
      <c r="C726" s="406"/>
      <c r="D726" s="406"/>
      <c r="E726" s="406"/>
      <c r="F726" s="406"/>
      <c r="G726" s="406"/>
      <c r="H726" s="406"/>
      <c r="I726" s="406"/>
      <c r="J726" s="406"/>
      <c r="K726" s="406"/>
      <c r="L726" s="406"/>
      <c r="M726" s="406"/>
      <c r="N726" s="371"/>
    </row>
    <row r="727" spans="1:14" hidden="1" x14ac:dyDescent="0.35">
      <c r="A727" s="364"/>
      <c r="B727" s="406"/>
      <c r="C727" s="406"/>
      <c r="D727" s="406"/>
      <c r="E727" s="406"/>
      <c r="F727" s="406"/>
      <c r="G727" s="406"/>
      <c r="H727" s="406"/>
      <c r="I727" s="406"/>
      <c r="J727" s="406"/>
      <c r="K727" s="406"/>
      <c r="L727" s="406"/>
      <c r="M727" s="406"/>
      <c r="N727" s="371"/>
    </row>
    <row r="728" spans="1:14" hidden="1" x14ac:dyDescent="0.35">
      <c r="A728" s="364"/>
      <c r="B728" s="406"/>
      <c r="C728" s="406"/>
      <c r="D728" s="406"/>
      <c r="E728" s="406"/>
      <c r="F728" s="406"/>
      <c r="G728" s="406"/>
      <c r="H728" s="406"/>
      <c r="I728" s="406"/>
      <c r="J728" s="406"/>
      <c r="K728" s="406"/>
      <c r="L728" s="406"/>
      <c r="M728" s="406"/>
      <c r="N728" s="371"/>
    </row>
    <row r="729" spans="1:14" hidden="1" x14ac:dyDescent="0.35">
      <c r="A729" s="364"/>
      <c r="B729" s="406"/>
      <c r="C729" s="406"/>
      <c r="D729" s="406"/>
      <c r="E729" s="406"/>
      <c r="F729" s="406"/>
      <c r="G729" s="406"/>
      <c r="H729" s="406"/>
      <c r="I729" s="406"/>
      <c r="J729" s="406"/>
      <c r="K729" s="406"/>
      <c r="L729" s="406"/>
      <c r="M729" s="406"/>
      <c r="N729" s="371"/>
    </row>
    <row r="730" spans="1:14" hidden="1" x14ac:dyDescent="0.35">
      <c r="A730" s="364"/>
      <c r="B730" s="406"/>
      <c r="C730" s="406"/>
      <c r="D730" s="406"/>
      <c r="E730" s="406"/>
      <c r="F730" s="406"/>
      <c r="G730" s="406"/>
      <c r="H730" s="406"/>
      <c r="I730" s="406"/>
      <c r="J730" s="406"/>
      <c r="K730" s="406"/>
      <c r="L730" s="406"/>
      <c r="M730" s="406"/>
      <c r="N730" s="371"/>
    </row>
    <row r="731" spans="1:14" hidden="1" x14ac:dyDescent="0.35">
      <c r="A731" s="364"/>
      <c r="B731" s="406"/>
      <c r="C731" s="406"/>
      <c r="D731" s="406"/>
      <c r="E731" s="406"/>
      <c r="F731" s="406"/>
      <c r="G731" s="406"/>
      <c r="H731" s="406"/>
      <c r="I731" s="406"/>
      <c r="J731" s="406"/>
      <c r="K731" s="406"/>
      <c r="L731" s="406"/>
      <c r="M731" s="406"/>
      <c r="N731" s="371"/>
    </row>
    <row r="732" spans="1:14" x14ac:dyDescent="0.35">
      <c r="A732" s="364"/>
      <c r="B732" s="406"/>
      <c r="C732" s="406"/>
      <c r="D732" s="406"/>
      <c r="E732" s="406"/>
      <c r="F732" s="406"/>
      <c r="G732" s="406"/>
      <c r="H732" s="406"/>
      <c r="I732" s="406"/>
      <c r="J732" s="406"/>
      <c r="K732" s="406"/>
      <c r="L732" s="406"/>
      <c r="M732" s="406"/>
      <c r="N732" s="371"/>
    </row>
    <row r="733" spans="1:14" x14ac:dyDescent="0.35">
      <c r="A733" s="364"/>
      <c r="B733" s="406"/>
      <c r="C733" s="406"/>
      <c r="D733" s="406"/>
      <c r="E733" s="406"/>
      <c r="F733" s="406"/>
      <c r="G733" s="406"/>
      <c r="H733" s="406"/>
      <c r="I733" s="406"/>
      <c r="J733" s="406"/>
      <c r="K733" s="406"/>
      <c r="L733" s="406"/>
      <c r="M733" s="406"/>
      <c r="N733" s="371"/>
    </row>
    <row r="734" spans="1:14" x14ac:dyDescent="0.35">
      <c r="A734" s="364"/>
      <c r="B734" s="406"/>
      <c r="C734" s="406"/>
      <c r="D734" s="406"/>
      <c r="E734" s="406"/>
      <c r="F734" s="406"/>
      <c r="G734" s="406"/>
      <c r="H734" s="406"/>
      <c r="I734" s="406"/>
      <c r="J734" s="406"/>
      <c r="K734" s="406"/>
      <c r="L734" s="406"/>
      <c r="M734" s="406"/>
      <c r="N734" s="371"/>
    </row>
    <row r="735" spans="1:14" x14ac:dyDescent="0.35">
      <c r="A735" s="364"/>
      <c r="B735" s="406"/>
      <c r="C735" s="406"/>
      <c r="D735" s="406"/>
      <c r="E735" s="406"/>
      <c r="F735" s="406"/>
      <c r="G735" s="406"/>
      <c r="H735" s="406"/>
      <c r="I735" s="406"/>
      <c r="J735" s="406"/>
      <c r="K735" s="406"/>
      <c r="L735" s="406"/>
      <c r="M735" s="406"/>
      <c r="N735" s="371"/>
    </row>
    <row r="736" spans="1:14" x14ac:dyDescent="0.35">
      <c r="A736" s="364"/>
      <c r="B736" s="406"/>
      <c r="C736" s="406"/>
      <c r="D736" s="406"/>
      <c r="E736" s="406"/>
      <c r="F736" s="406"/>
      <c r="G736" s="406"/>
      <c r="H736" s="406"/>
      <c r="I736" s="406"/>
      <c r="J736" s="406"/>
      <c r="K736" s="406"/>
      <c r="L736" s="406"/>
      <c r="M736" s="406"/>
      <c r="N736" s="371"/>
    </row>
    <row r="737" spans="1:14" x14ac:dyDescent="0.35">
      <c r="A737" s="364"/>
      <c r="B737" s="406"/>
      <c r="C737" s="406"/>
      <c r="D737" s="406"/>
      <c r="E737" s="406"/>
      <c r="F737" s="406"/>
      <c r="G737" s="406"/>
      <c r="H737" s="406"/>
      <c r="I737" s="406"/>
      <c r="J737" s="406"/>
      <c r="K737" s="406"/>
      <c r="L737" s="406"/>
      <c r="M737" s="406"/>
      <c r="N737" s="371"/>
    </row>
    <row r="738" spans="1:14" x14ac:dyDescent="0.35">
      <c r="A738" s="364"/>
      <c r="B738" s="406"/>
      <c r="C738" s="406"/>
      <c r="D738" s="406"/>
      <c r="E738" s="406"/>
      <c r="F738" s="406"/>
      <c r="G738" s="406"/>
      <c r="H738" s="406"/>
      <c r="I738" s="406"/>
      <c r="J738" s="406"/>
      <c r="K738" s="406"/>
      <c r="L738" s="406"/>
      <c r="M738" s="406"/>
      <c r="N738" s="371"/>
    </row>
    <row r="739" spans="1:14" x14ac:dyDescent="0.35">
      <c r="A739" s="364"/>
      <c r="B739" s="406"/>
      <c r="C739" s="406"/>
      <c r="D739" s="406"/>
      <c r="E739" s="406"/>
      <c r="F739" s="406"/>
      <c r="G739" s="406"/>
      <c r="H739" s="406"/>
      <c r="I739" s="406"/>
      <c r="J739" s="406"/>
      <c r="K739" s="406"/>
      <c r="L739" s="406"/>
      <c r="M739" s="406"/>
      <c r="N739" s="371"/>
    </row>
    <row r="740" spans="1:14" hidden="1" x14ac:dyDescent="0.35">
      <c r="A740" s="364"/>
      <c r="B740" s="406"/>
      <c r="C740" s="406"/>
      <c r="D740" s="406"/>
      <c r="E740" s="406"/>
      <c r="F740" s="406"/>
      <c r="G740" s="406"/>
      <c r="H740" s="406"/>
      <c r="I740" s="406"/>
      <c r="J740" s="406"/>
      <c r="K740" s="406"/>
      <c r="L740" s="406"/>
      <c r="M740" s="406"/>
      <c r="N740" s="371"/>
    </row>
    <row r="741" spans="1:14" hidden="1" x14ac:dyDescent="0.35"/>
  </sheetData>
  <mergeCells count="99">
    <mergeCell ref="N718:N740"/>
    <mergeCell ref="A718:A740"/>
    <mergeCell ref="B718:M740"/>
    <mergeCell ref="A97:A119"/>
    <mergeCell ref="B97:M119"/>
    <mergeCell ref="N97:N119"/>
    <mergeCell ref="A166:A188"/>
    <mergeCell ref="B166:M188"/>
    <mergeCell ref="N166:N188"/>
    <mergeCell ref="A189:A211"/>
    <mergeCell ref="B189:M211"/>
    <mergeCell ref="N189:N211"/>
    <mergeCell ref="A120:A142"/>
    <mergeCell ref="B120:M142"/>
    <mergeCell ref="N120:N142"/>
    <mergeCell ref="A143:A165"/>
    <mergeCell ref="A74:A96"/>
    <mergeCell ref="B74:M96"/>
    <mergeCell ref="N74:N96"/>
    <mergeCell ref="A1:N1"/>
    <mergeCell ref="A2:N2"/>
    <mergeCell ref="A3:N3"/>
    <mergeCell ref="A5:A27"/>
    <mergeCell ref="B5:M27"/>
    <mergeCell ref="N5:N27"/>
    <mergeCell ref="A28:A50"/>
    <mergeCell ref="B28:M50"/>
    <mergeCell ref="N28:N50"/>
    <mergeCell ref="A51:A73"/>
    <mergeCell ref="B51:M73"/>
    <mergeCell ref="N51:N73"/>
    <mergeCell ref="B143:M165"/>
    <mergeCell ref="N143:N165"/>
    <mergeCell ref="A258:A280"/>
    <mergeCell ref="B258:M280"/>
    <mergeCell ref="N258:N280"/>
    <mergeCell ref="A281:A303"/>
    <mergeCell ref="B281:M303"/>
    <mergeCell ref="N281:N303"/>
    <mergeCell ref="A212:A234"/>
    <mergeCell ref="B212:M234"/>
    <mergeCell ref="N212:N234"/>
    <mergeCell ref="A235:A257"/>
    <mergeCell ref="B235:M257"/>
    <mergeCell ref="N235:N257"/>
    <mergeCell ref="A350:A372"/>
    <mergeCell ref="B350:M372"/>
    <mergeCell ref="N350:N372"/>
    <mergeCell ref="A373:A395"/>
    <mergeCell ref="B373:M395"/>
    <mergeCell ref="N373:N395"/>
    <mergeCell ref="A304:A326"/>
    <mergeCell ref="B304:M326"/>
    <mergeCell ref="N304:N326"/>
    <mergeCell ref="A327:A349"/>
    <mergeCell ref="B327:M349"/>
    <mergeCell ref="N327:N349"/>
    <mergeCell ref="A442:A464"/>
    <mergeCell ref="B442:M464"/>
    <mergeCell ref="N442:N464"/>
    <mergeCell ref="A465:A487"/>
    <mergeCell ref="B465:M487"/>
    <mergeCell ref="N465:N487"/>
    <mergeCell ref="A396:A418"/>
    <mergeCell ref="B396:M418"/>
    <mergeCell ref="N396:N418"/>
    <mergeCell ref="A419:A441"/>
    <mergeCell ref="B419:M441"/>
    <mergeCell ref="N419:N441"/>
    <mergeCell ref="A534:A556"/>
    <mergeCell ref="B534:M556"/>
    <mergeCell ref="N534:N556"/>
    <mergeCell ref="A557:A579"/>
    <mergeCell ref="B557:M579"/>
    <mergeCell ref="N557:N579"/>
    <mergeCell ref="A488:A510"/>
    <mergeCell ref="B488:M510"/>
    <mergeCell ref="N488:N510"/>
    <mergeCell ref="A511:A533"/>
    <mergeCell ref="B511:M533"/>
    <mergeCell ref="N511:N533"/>
    <mergeCell ref="A626:A648"/>
    <mergeCell ref="B626:M648"/>
    <mergeCell ref="N626:N648"/>
    <mergeCell ref="A649:A671"/>
    <mergeCell ref="B649:M671"/>
    <mergeCell ref="N649:N671"/>
    <mergeCell ref="A580:A602"/>
    <mergeCell ref="B580:M602"/>
    <mergeCell ref="N580:N602"/>
    <mergeCell ref="A603:A625"/>
    <mergeCell ref="B603:M625"/>
    <mergeCell ref="N603:N625"/>
    <mergeCell ref="A672:A694"/>
    <mergeCell ref="B672:M694"/>
    <mergeCell ref="N672:N694"/>
    <mergeCell ref="A695:A717"/>
    <mergeCell ref="B695:M717"/>
    <mergeCell ref="N695:N717"/>
  </mergeCells>
  <pageMargins left="0.7" right="0.7" top="0.75" bottom="0.75" header="0.3" footer="0.3"/>
  <pageSetup paperSize="122"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249977111117893"/>
  </sheetPr>
  <dimension ref="A1:H37"/>
  <sheetViews>
    <sheetView tabSelected="1" topLeftCell="A4" zoomScale="70" zoomScaleNormal="70" workbookViewId="0">
      <selection activeCell="H8" sqref="H8"/>
    </sheetView>
  </sheetViews>
  <sheetFormatPr baseColWidth="10" defaultColWidth="9.08984375" defaultRowHeight="14.5" x14ac:dyDescent="0.35"/>
  <cols>
    <col min="1" max="1" width="4.08984375" style="23" bestFit="1" customWidth="1"/>
    <col min="2" max="2" width="77.36328125" style="47" bestFit="1" customWidth="1"/>
    <col min="3" max="3" width="17.6328125" style="23" customWidth="1"/>
    <col min="4" max="4" width="17.36328125" style="23" customWidth="1"/>
    <col min="5" max="6" width="16.453125" style="23" customWidth="1"/>
    <col min="7" max="7" width="19.08984375" style="23" bestFit="1" customWidth="1"/>
    <col min="8" max="8" width="63.6328125" style="46" customWidth="1"/>
    <col min="9" max="9" width="9.08984375" style="23"/>
    <col min="10" max="10" width="49" style="23" customWidth="1"/>
    <col min="11" max="11" width="18.453125" style="23" customWidth="1"/>
    <col min="12" max="16384" width="9.08984375" style="23"/>
  </cols>
  <sheetData>
    <row r="1" spans="1:8" ht="31.5" customHeight="1" x14ac:dyDescent="0.35">
      <c r="A1" s="431" t="s">
        <v>0</v>
      </c>
      <c r="B1" s="432"/>
      <c r="C1" s="432"/>
      <c r="D1" s="432"/>
      <c r="E1" s="432"/>
      <c r="F1" s="432"/>
      <c r="G1" s="433"/>
      <c r="H1" s="434"/>
    </row>
    <row r="2" spans="1:8" ht="31.5" customHeight="1" x14ac:dyDescent="0.35">
      <c r="A2" s="435" t="s">
        <v>55</v>
      </c>
      <c r="B2" s="436"/>
      <c r="C2" s="436"/>
      <c r="D2" s="436"/>
      <c r="E2" s="436"/>
      <c r="F2" s="436"/>
      <c r="G2" s="437"/>
      <c r="H2" s="438"/>
    </row>
    <row r="3" spans="1:8" ht="75" customHeight="1" x14ac:dyDescent="0.35">
      <c r="A3" s="439" t="s">
        <v>58</v>
      </c>
      <c r="B3" s="440"/>
      <c r="C3" s="440"/>
      <c r="D3" s="440"/>
      <c r="E3" s="440"/>
      <c r="F3" s="440"/>
      <c r="G3" s="441"/>
      <c r="H3" s="442"/>
    </row>
    <row r="4" spans="1:8" ht="14.15" customHeight="1" thickBot="1" x14ac:dyDescent="0.4">
      <c r="A4" s="54"/>
      <c r="B4" s="53"/>
      <c r="C4" s="52"/>
      <c r="D4" s="52"/>
      <c r="E4" s="51"/>
      <c r="F4" s="51"/>
      <c r="G4" s="50"/>
      <c r="H4" s="49"/>
    </row>
    <row r="5" spans="1:8" ht="45.75" customHeight="1" x14ac:dyDescent="0.35">
      <c r="A5" s="48"/>
      <c r="B5" s="63" t="s">
        <v>44</v>
      </c>
      <c r="C5" s="64" t="s">
        <v>45</v>
      </c>
      <c r="D5" s="64" t="s">
        <v>46</v>
      </c>
      <c r="E5" s="64" t="s">
        <v>47</v>
      </c>
      <c r="F5" s="64" t="s">
        <v>48</v>
      </c>
      <c r="G5" s="64" t="s">
        <v>49</v>
      </c>
      <c r="H5" s="65" t="s">
        <v>8</v>
      </c>
    </row>
    <row r="6" spans="1:8" x14ac:dyDescent="0.35">
      <c r="A6" s="66">
        <v>1</v>
      </c>
      <c r="B6" s="68" t="str">
        <f>VLOOKUP(A6,'LISTA DE OFERENTES'!$A$4:$B$34,2,FALSE)</f>
        <v>CONSORCIO ARQING</v>
      </c>
      <c r="C6" s="248" t="s">
        <v>10</v>
      </c>
      <c r="D6" s="248" t="s">
        <v>10</v>
      </c>
      <c r="E6" s="248" t="s">
        <v>10</v>
      </c>
      <c r="F6" s="249" t="s">
        <v>11</v>
      </c>
      <c r="G6" s="171" t="s">
        <v>148</v>
      </c>
      <c r="H6" s="67"/>
    </row>
    <row r="7" spans="1:8" ht="29" x14ac:dyDescent="0.35">
      <c r="A7" s="66">
        <v>2</v>
      </c>
      <c r="B7" s="68" t="str">
        <f>VLOOKUP(A7,'LISTA DE OFERENTES'!$A$4:$B$34,2,FALSE)</f>
        <v>CONSORCIO CGC 2024</v>
      </c>
      <c r="C7" s="248" t="s">
        <v>10</v>
      </c>
      <c r="D7" s="249" t="s">
        <v>11</v>
      </c>
      <c r="E7" s="249" t="s">
        <v>11</v>
      </c>
      <c r="F7" s="249" t="s">
        <v>11</v>
      </c>
      <c r="G7" s="171" t="s">
        <v>148</v>
      </c>
      <c r="H7" s="67" t="s">
        <v>419</v>
      </c>
    </row>
    <row r="8" spans="1:8" x14ac:dyDescent="0.35">
      <c r="A8" s="66">
        <v>3</v>
      </c>
      <c r="B8" s="68" t="str">
        <f>VLOOKUP(A8,'LISTA DE OFERENTES'!$A$4:$B$34,2,FALSE)</f>
        <v>CONSORCIO RAFAEL URIBE URIBE 2024</v>
      </c>
      <c r="C8" s="248" t="s">
        <v>10</v>
      </c>
      <c r="D8" s="249" t="s">
        <v>11</v>
      </c>
      <c r="E8" s="248" t="s">
        <v>10</v>
      </c>
      <c r="F8" s="249" t="s">
        <v>11</v>
      </c>
      <c r="G8" s="171" t="s">
        <v>148</v>
      </c>
      <c r="H8" s="67"/>
    </row>
    <row r="9" spans="1:8" ht="29" x14ac:dyDescent="0.35">
      <c r="A9" s="66">
        <v>4</v>
      </c>
      <c r="B9" s="68" t="str">
        <f>VLOOKUP(A9,'LISTA DE OFERENTES'!$A$4:$B$34,2,FALSE)</f>
        <v>CONSORCIO RAFAEL URIBE URIBE 002 2024</v>
      </c>
      <c r="C9" s="248" t="s">
        <v>10</v>
      </c>
      <c r="D9" s="249" t="s">
        <v>11</v>
      </c>
      <c r="E9" s="249" t="s">
        <v>11</v>
      </c>
      <c r="F9" s="249" t="s">
        <v>11</v>
      </c>
      <c r="G9" s="171" t="s">
        <v>148</v>
      </c>
      <c r="H9" s="67" t="s">
        <v>172</v>
      </c>
    </row>
    <row r="10" spans="1:8" x14ac:dyDescent="0.35">
      <c r="A10" s="66">
        <v>5</v>
      </c>
      <c r="B10" s="68" t="str">
        <f>VLOOKUP(A10,'LISTA DE OFERENTES'!$A$4:$B$34,2,FALSE)</f>
        <v>CONSORCIO PROCOLOMBIA 2024</v>
      </c>
      <c r="C10" s="248" t="s">
        <v>10</v>
      </c>
      <c r="D10" s="249" t="s">
        <v>11</v>
      </c>
      <c r="E10" s="248" t="s">
        <v>10</v>
      </c>
      <c r="F10" s="248" t="s">
        <v>10</v>
      </c>
      <c r="G10" s="171" t="s">
        <v>148</v>
      </c>
      <c r="H10" s="67"/>
    </row>
    <row r="11" spans="1:8" x14ac:dyDescent="0.35">
      <c r="A11" s="66">
        <v>6</v>
      </c>
      <c r="B11" s="68" t="str">
        <f>VLOOKUP(A11,'LISTA DE OFERENTES'!$A$4:$B$34,2,FALSE)</f>
        <v xml:space="preserve">CONSORCIO MAB RUU PARQUES </v>
      </c>
      <c r="C11" s="248" t="s">
        <v>10</v>
      </c>
      <c r="D11" s="249" t="s">
        <v>11</v>
      </c>
      <c r="E11" s="248" t="s">
        <v>10</v>
      </c>
      <c r="F11" s="248" t="s">
        <v>10</v>
      </c>
      <c r="G11" s="171" t="s">
        <v>148</v>
      </c>
      <c r="H11" s="67"/>
    </row>
    <row r="12" spans="1:8" x14ac:dyDescent="0.35">
      <c r="A12" s="66">
        <v>7</v>
      </c>
      <c r="B12" s="68" t="str">
        <f>VLOOKUP(A12,'LISTA DE OFERENTES'!$A$4:$B$34,2,FALSE)</f>
        <v>CONSORCIO SAN VICENTE V</v>
      </c>
      <c r="C12" s="248" t="s">
        <v>10</v>
      </c>
      <c r="D12" s="248" t="s">
        <v>10</v>
      </c>
      <c r="E12" s="248" t="s">
        <v>10</v>
      </c>
      <c r="F12" s="249" t="s">
        <v>11</v>
      </c>
      <c r="G12" s="171" t="s">
        <v>148</v>
      </c>
      <c r="H12" s="67"/>
    </row>
    <row r="13" spans="1:8" x14ac:dyDescent="0.35">
      <c r="A13" s="66">
        <v>8</v>
      </c>
      <c r="B13" s="68" t="str">
        <f>VLOOKUP(A13,'LISTA DE OFERENTES'!$A$4:$B$34,2,FALSE)</f>
        <v>CONSORCIO CONSTRU-PARQUES UU</v>
      </c>
      <c r="C13" s="248" t="s">
        <v>10</v>
      </c>
      <c r="D13" s="249" t="s">
        <v>11</v>
      </c>
      <c r="E13" s="248" t="s">
        <v>10</v>
      </c>
      <c r="F13" s="249" t="s">
        <v>11</v>
      </c>
      <c r="G13" s="171" t="s">
        <v>148</v>
      </c>
      <c r="H13" s="67"/>
    </row>
    <row r="14" spans="1:8" x14ac:dyDescent="0.35">
      <c r="A14" s="66">
        <v>9</v>
      </c>
      <c r="B14" s="68" t="str">
        <f>VLOOKUP(A14,'LISTA DE OFERENTES'!$A$4:$B$34,2,FALSE)</f>
        <v>CONSORCIO PARQUES UNIDOS 2024</v>
      </c>
      <c r="C14" s="248" t="s">
        <v>10</v>
      </c>
      <c r="D14" s="249" t="s">
        <v>11</v>
      </c>
      <c r="E14" s="248" t="s">
        <v>10</v>
      </c>
      <c r="F14" s="248" t="s">
        <v>10</v>
      </c>
      <c r="G14" s="171" t="s">
        <v>148</v>
      </c>
      <c r="H14" s="67"/>
    </row>
    <row r="15" spans="1:8" x14ac:dyDescent="0.35">
      <c r="A15" s="66">
        <v>10</v>
      </c>
      <c r="B15" s="68" t="str">
        <f>VLOOKUP(A15,'LISTA DE OFERENTES'!$A$4:$B$34,2,FALSE)</f>
        <v xml:space="preserve">CONSORCIO PARQUES C&amp;DIM 2025 </v>
      </c>
      <c r="C15" s="248" t="s">
        <v>10</v>
      </c>
      <c r="D15" s="249" t="s">
        <v>11</v>
      </c>
      <c r="E15" s="248" t="s">
        <v>10</v>
      </c>
      <c r="F15" s="249" t="s">
        <v>11</v>
      </c>
      <c r="G15" s="171" t="s">
        <v>148</v>
      </c>
      <c r="H15" s="67"/>
    </row>
    <row r="16" spans="1:8" ht="29" x14ac:dyDescent="0.35">
      <c r="A16" s="66">
        <v>11</v>
      </c>
      <c r="B16" s="68" t="str">
        <f>VLOOKUP(A16,'LISTA DE OFERENTES'!$A$4:$B$34,2,FALSE)</f>
        <v>INVERSIONES GUERFOR S.A.S.</v>
      </c>
      <c r="C16" s="248" t="s">
        <v>10</v>
      </c>
      <c r="D16" s="249" t="s">
        <v>11</v>
      </c>
      <c r="E16" s="249" t="s">
        <v>11</v>
      </c>
      <c r="F16" s="249" t="s">
        <v>11</v>
      </c>
      <c r="G16" s="171" t="s">
        <v>148</v>
      </c>
      <c r="H16" s="67" t="s">
        <v>172</v>
      </c>
    </row>
    <row r="17" spans="1:8" ht="29" x14ac:dyDescent="0.35">
      <c r="A17" s="66">
        <v>12</v>
      </c>
      <c r="B17" s="68" t="str">
        <f>VLOOKUP(A17,'LISTA DE OFERENTES'!$A$4:$B$34,2,FALSE)</f>
        <v>MLG</v>
      </c>
      <c r="C17" s="248" t="s">
        <v>10</v>
      </c>
      <c r="D17" s="249" t="s">
        <v>11</v>
      </c>
      <c r="E17" s="249" t="s">
        <v>11</v>
      </c>
      <c r="F17" s="249" t="s">
        <v>11</v>
      </c>
      <c r="G17" s="171" t="s">
        <v>148</v>
      </c>
      <c r="H17" s="67" t="s">
        <v>172</v>
      </c>
    </row>
    <row r="18" spans="1:8" x14ac:dyDescent="0.35">
      <c r="A18" s="66">
        <v>13</v>
      </c>
      <c r="B18" s="68" t="str">
        <f>VLOOKUP(A18,'LISTA DE OFERENTES'!$A$4:$B$34,2,FALSE)</f>
        <v>CONSORCIO PARQUES VERDES</v>
      </c>
      <c r="C18" s="248" t="s">
        <v>10</v>
      </c>
      <c r="D18" s="249" t="s">
        <v>11</v>
      </c>
      <c r="E18" s="248" t="s">
        <v>10</v>
      </c>
      <c r="F18" s="249" t="s">
        <v>11</v>
      </c>
      <c r="G18" s="171" t="s">
        <v>148</v>
      </c>
      <c r="H18" s="67"/>
    </row>
    <row r="19" spans="1:8" x14ac:dyDescent="0.35">
      <c r="A19" s="66">
        <v>14</v>
      </c>
      <c r="B19" s="68" t="str">
        <f>VLOOKUP(A19,'LISTA DE OFERENTES'!$A$4:$B$34,2,FALSE)</f>
        <v>CONSORCIO PARQUES RUU-5G</v>
      </c>
      <c r="C19" s="248" t="s">
        <v>10</v>
      </c>
      <c r="D19" s="249" t="s">
        <v>11</v>
      </c>
      <c r="E19" s="248" t="s">
        <v>10</v>
      </c>
      <c r="F19" s="249" t="s">
        <v>11</v>
      </c>
      <c r="G19" s="171" t="s">
        <v>148</v>
      </c>
      <c r="H19" s="67"/>
    </row>
    <row r="20" spans="1:8" ht="50.25" customHeight="1" x14ac:dyDescent="0.35">
      <c r="A20" s="66">
        <v>15</v>
      </c>
      <c r="B20" s="68" t="str">
        <f>VLOOKUP(A20,'LISTA DE OFERENTES'!$A$4:$B$34,2,FALSE)</f>
        <v xml:space="preserve">CONSORCIO NUEVA PARK </v>
      </c>
      <c r="C20" s="248" t="s">
        <v>10</v>
      </c>
      <c r="D20" s="249" t="s">
        <v>11</v>
      </c>
      <c r="E20" s="249" t="s">
        <v>11</v>
      </c>
      <c r="F20" s="249" t="s">
        <v>11</v>
      </c>
      <c r="G20" s="171" t="s">
        <v>148</v>
      </c>
      <c r="H20" s="67" t="s">
        <v>262</v>
      </c>
    </row>
    <row r="21" spans="1:8" x14ac:dyDescent="0.35">
      <c r="A21" s="66">
        <v>16</v>
      </c>
      <c r="B21" s="68" t="str">
        <f>VLOOKUP(A21,'LISTA DE OFERENTES'!$A$4:$B$34,2,FALSE)</f>
        <v>T&amp;G PARQUES IV</v>
      </c>
      <c r="C21" s="249" t="s">
        <v>11</v>
      </c>
      <c r="D21" s="249" t="s">
        <v>11</v>
      </c>
      <c r="E21" s="248" t="s">
        <v>10</v>
      </c>
      <c r="F21" s="249" t="s">
        <v>11</v>
      </c>
      <c r="G21" s="171" t="s">
        <v>148</v>
      </c>
      <c r="H21" s="67"/>
    </row>
    <row r="22" spans="1:8" ht="29" x14ac:dyDescent="0.35">
      <c r="A22" s="66">
        <v>17</v>
      </c>
      <c r="B22" s="68" t="str">
        <f>VLOOKUP(A22,'LISTA DE OFERENTES'!$A$4:$B$34,2,FALSE)</f>
        <v>CONSORCIO PARQUES RAFAEL URIBE URIBE 2024</v>
      </c>
      <c r="C22" s="248" t="s">
        <v>10</v>
      </c>
      <c r="D22" s="249" t="s">
        <v>11</v>
      </c>
      <c r="E22" s="249" t="s">
        <v>11</v>
      </c>
      <c r="F22" s="249" t="s">
        <v>11</v>
      </c>
      <c r="G22" s="171" t="s">
        <v>148</v>
      </c>
      <c r="H22" s="67" t="s">
        <v>275</v>
      </c>
    </row>
    <row r="23" spans="1:8" ht="29" x14ac:dyDescent="0.35">
      <c r="A23" s="66">
        <v>18</v>
      </c>
      <c r="B23" s="68" t="str">
        <f>VLOOKUP(A23,'LISTA DE OFERENTES'!$A$4:$B$34,2,FALSE)</f>
        <v xml:space="preserve">CONSORCIO PARQUES INTRUCONCEPTOS </v>
      </c>
      <c r="C23" s="248" t="s">
        <v>10</v>
      </c>
      <c r="D23" s="249" t="s">
        <v>11</v>
      </c>
      <c r="E23" s="249" t="s">
        <v>11</v>
      </c>
      <c r="F23" s="249" t="s">
        <v>11</v>
      </c>
      <c r="G23" s="171" t="s">
        <v>148</v>
      </c>
      <c r="H23" s="67" t="s">
        <v>233</v>
      </c>
    </row>
    <row r="24" spans="1:8" x14ac:dyDescent="0.35">
      <c r="A24" s="66">
        <v>19</v>
      </c>
      <c r="B24" s="68" t="str">
        <f>VLOOKUP(A24,'LISTA DE OFERENTES'!$A$4:$B$34,2,FALSE)</f>
        <v xml:space="preserve">UT PARQUES URIBE URIBE </v>
      </c>
      <c r="C24" s="248" t="s">
        <v>10</v>
      </c>
      <c r="D24" s="249" t="s">
        <v>11</v>
      </c>
      <c r="E24" s="248" t="s">
        <v>10</v>
      </c>
      <c r="F24" s="249" t="s">
        <v>11</v>
      </c>
      <c r="G24" s="171" t="s">
        <v>148</v>
      </c>
      <c r="H24" s="67"/>
    </row>
    <row r="25" spans="1:8" ht="29" x14ac:dyDescent="0.35">
      <c r="A25" s="66">
        <v>20</v>
      </c>
      <c r="B25" s="68" t="str">
        <f>VLOOKUP(A25,'LISTA DE OFERENTES'!$A$4:$B$34,2,FALSE)</f>
        <v>CONSORCIO PARQUES INNFRA RUU</v>
      </c>
      <c r="C25" s="248" t="s">
        <v>10</v>
      </c>
      <c r="D25" s="249" t="s">
        <v>11</v>
      </c>
      <c r="E25" s="249" t="s">
        <v>11</v>
      </c>
      <c r="F25" s="249" t="s">
        <v>11</v>
      </c>
      <c r="G25" s="171" t="s">
        <v>148</v>
      </c>
      <c r="H25" s="67" t="s">
        <v>172</v>
      </c>
    </row>
    <row r="26" spans="1:8" x14ac:dyDescent="0.35">
      <c r="A26" s="66">
        <v>21</v>
      </c>
      <c r="B26" s="68" t="str">
        <f>VLOOKUP(A26,'LISTA DE OFERENTES'!$A$4:$B$34,2,FALSE)</f>
        <v xml:space="preserve">CONSORCIO QV RAFAEL </v>
      </c>
      <c r="C26" s="248" t="s">
        <v>10</v>
      </c>
      <c r="D26" s="249" t="s">
        <v>11</v>
      </c>
      <c r="E26" s="248" t="s">
        <v>10</v>
      </c>
      <c r="F26" s="249" t="s">
        <v>11</v>
      </c>
      <c r="G26" s="171" t="s">
        <v>148</v>
      </c>
      <c r="H26" s="67"/>
    </row>
    <row r="27" spans="1:8" x14ac:dyDescent="0.35">
      <c r="A27" s="66">
        <v>22</v>
      </c>
      <c r="B27" s="68" t="str">
        <f>VLOOKUP(A27,'LISTA DE OFERENTES'!$A$4:$B$34,2,FALSE)</f>
        <v>CONSORCIO PARQUES RUU E&amp;E 2024</v>
      </c>
      <c r="C27" s="248" t="s">
        <v>10</v>
      </c>
      <c r="D27" s="249" t="s">
        <v>11</v>
      </c>
      <c r="E27" s="248" t="s">
        <v>10</v>
      </c>
      <c r="F27" s="249" t="s">
        <v>11</v>
      </c>
      <c r="G27" s="171" t="s">
        <v>148</v>
      </c>
      <c r="H27" s="67"/>
    </row>
    <row r="28" spans="1:8" x14ac:dyDescent="0.35">
      <c r="A28" s="66">
        <v>23</v>
      </c>
      <c r="B28" s="68" t="str">
        <f>VLOOKUP(A28,'LISTA DE OFERENTES'!$A$4:$B$34,2,FALSE)</f>
        <v xml:space="preserve">CONSORCIO ICOD PARK </v>
      </c>
      <c r="C28" s="248" t="s">
        <v>10</v>
      </c>
      <c r="D28" s="249" t="s">
        <v>11</v>
      </c>
      <c r="E28" s="248" t="s">
        <v>10</v>
      </c>
      <c r="F28" s="248" t="s">
        <v>10</v>
      </c>
      <c r="G28" s="171" t="s">
        <v>148</v>
      </c>
      <c r="H28" s="67"/>
    </row>
    <row r="29" spans="1:8" ht="29" x14ac:dyDescent="0.35">
      <c r="A29" s="66">
        <v>24</v>
      </c>
      <c r="B29" s="68" t="str">
        <f>VLOOKUP(A29,'LISTA DE OFERENTES'!$A$4:$B$34,2,FALSE)</f>
        <v>CONSORCIO PARQUES 1014</v>
      </c>
      <c r="C29" s="248" t="s">
        <v>10</v>
      </c>
      <c r="D29" s="249" t="s">
        <v>11</v>
      </c>
      <c r="E29" s="249" t="s">
        <v>11</v>
      </c>
      <c r="F29" s="249" t="s">
        <v>11</v>
      </c>
      <c r="G29" s="171" t="s">
        <v>148</v>
      </c>
      <c r="H29" s="67" t="s">
        <v>172</v>
      </c>
    </row>
    <row r="30" spans="1:8" ht="29" x14ac:dyDescent="0.35">
      <c r="A30" s="66">
        <v>25</v>
      </c>
      <c r="B30" s="68" t="str">
        <f>VLOOKUP(A30,'LISTA DE OFERENTES'!$A$4:$B$34,2,FALSE)</f>
        <v>CONSTRUCOL SAS</v>
      </c>
      <c r="C30" s="248" t="s">
        <v>10</v>
      </c>
      <c r="D30" s="249" t="s">
        <v>11</v>
      </c>
      <c r="E30" s="249" t="s">
        <v>11</v>
      </c>
      <c r="F30" s="249" t="s">
        <v>11</v>
      </c>
      <c r="G30" s="171" t="s">
        <v>148</v>
      </c>
      <c r="H30" s="67" t="s">
        <v>352</v>
      </c>
    </row>
    <row r="31" spans="1:8" x14ac:dyDescent="0.35">
      <c r="A31" s="66">
        <v>26</v>
      </c>
      <c r="B31" s="68" t="str">
        <f>VLOOKUP(A31,'LISTA DE OFERENTES'!$A$4:$B$34,2,FALSE)</f>
        <v xml:space="preserve">CONSORCIO CORING </v>
      </c>
      <c r="C31" s="248" t="s">
        <v>10</v>
      </c>
      <c r="D31" s="249" t="s">
        <v>11</v>
      </c>
      <c r="E31" s="248" t="s">
        <v>10</v>
      </c>
      <c r="F31" s="249" t="s">
        <v>11</v>
      </c>
      <c r="G31" s="171" t="s">
        <v>148</v>
      </c>
      <c r="H31" s="67"/>
    </row>
    <row r="32" spans="1:8" x14ac:dyDescent="0.35">
      <c r="A32" s="66">
        <v>27</v>
      </c>
      <c r="B32" s="68" t="str">
        <f>VLOOKUP(A32,'LISTA DE OFERENTES'!$A$4:$B$34,2,FALSE)</f>
        <v>UNION TEMPORAL OBRAS CPM</v>
      </c>
      <c r="C32" s="248" t="s">
        <v>10</v>
      </c>
      <c r="D32" s="249" t="s">
        <v>11</v>
      </c>
      <c r="E32" s="248" t="s">
        <v>10</v>
      </c>
      <c r="F32" s="248" t="s">
        <v>10</v>
      </c>
      <c r="G32" s="171" t="s">
        <v>148</v>
      </c>
      <c r="H32" s="67"/>
    </row>
    <row r="33" spans="1:8" x14ac:dyDescent="0.35">
      <c r="A33" s="66">
        <v>28</v>
      </c>
      <c r="B33" s="68" t="str">
        <f>VLOOKUP(A33,'LISTA DE OFERENTES'!$A$4:$B$34,2,FALSE)</f>
        <v>CONSORCIO INCITECO IP XXI</v>
      </c>
      <c r="C33" s="248" t="s">
        <v>10</v>
      </c>
      <c r="D33" s="249" t="s">
        <v>11</v>
      </c>
      <c r="E33" s="248" t="s">
        <v>10</v>
      </c>
      <c r="F33" s="249" t="s">
        <v>11</v>
      </c>
      <c r="G33" s="171" t="s">
        <v>148</v>
      </c>
      <c r="H33" s="67"/>
    </row>
    <row r="34" spans="1:8" ht="29" x14ac:dyDescent="0.35">
      <c r="A34" s="66">
        <v>29</v>
      </c>
      <c r="B34" s="68" t="str">
        <f>VLOOKUP(A34,'LISTA DE OFERENTES'!$A$4:$B$34,2,FALSE)</f>
        <v>CONSORCIO PARQUES JGV 2025</v>
      </c>
      <c r="C34" s="248" t="s">
        <v>10</v>
      </c>
      <c r="D34" s="249" t="s">
        <v>11</v>
      </c>
      <c r="E34" s="249" t="s">
        <v>11</v>
      </c>
      <c r="F34" s="249" t="s">
        <v>11</v>
      </c>
      <c r="G34" s="171" t="s">
        <v>148</v>
      </c>
      <c r="H34" s="67" t="s">
        <v>172</v>
      </c>
    </row>
    <row r="35" spans="1:8" ht="29" x14ac:dyDescent="0.35">
      <c r="A35" s="66">
        <v>30</v>
      </c>
      <c r="B35" s="68" t="str">
        <f>VLOOKUP(A35,'LISTA DE OFERENTES'!$A$4:$B$34,2,FALSE)</f>
        <v xml:space="preserve">OBRAS CYC SAS </v>
      </c>
      <c r="C35" s="248" t="s">
        <v>10</v>
      </c>
      <c r="D35" s="249" t="s">
        <v>11</v>
      </c>
      <c r="E35" s="249" t="s">
        <v>11</v>
      </c>
      <c r="F35" s="249" t="s">
        <v>11</v>
      </c>
      <c r="G35" s="171" t="s">
        <v>148</v>
      </c>
      <c r="H35" s="67" t="s">
        <v>172</v>
      </c>
    </row>
    <row r="36" spans="1:8" x14ac:dyDescent="0.35">
      <c r="A36" s="66">
        <v>31</v>
      </c>
      <c r="B36" s="68" t="str">
        <f>VLOOKUP(A36,'LISTA DE OFERENTES'!$A$4:$B$34,2,FALSE)</f>
        <v>PROMCIVILES S.A.S.</v>
      </c>
      <c r="C36" s="248" t="s">
        <v>10</v>
      </c>
      <c r="D36" s="249" t="s">
        <v>11</v>
      </c>
      <c r="E36" s="248" t="s">
        <v>10</v>
      </c>
      <c r="F36" s="249" t="s">
        <v>11</v>
      </c>
      <c r="G36" s="171" t="s">
        <v>148</v>
      </c>
      <c r="H36" s="67"/>
    </row>
    <row r="37" spans="1:8" x14ac:dyDescent="0.35">
      <c r="A37" s="66">
        <v>32</v>
      </c>
      <c r="B37" s="68" t="s">
        <v>86</v>
      </c>
      <c r="C37" s="248" t="s">
        <v>10</v>
      </c>
      <c r="D37" s="249" t="s">
        <v>11</v>
      </c>
      <c r="E37" s="248" t="s">
        <v>10</v>
      </c>
      <c r="F37" s="249" t="s">
        <v>11</v>
      </c>
      <c r="G37" s="171" t="s">
        <v>148</v>
      </c>
      <c r="H37" s="67"/>
    </row>
  </sheetData>
  <autoFilter ref="A5:H37" xr:uid="{00000000-0001-0000-0400-000000000000}"/>
  <dataConsolidate link="1"/>
  <mergeCells count="3">
    <mergeCell ref="A1:H1"/>
    <mergeCell ref="A2:H2"/>
    <mergeCell ref="A3:H3"/>
  </mergeCells>
  <pageMargins left="0.70866141732283472" right="0.70866141732283472" top="0.74803149606299213" bottom="0.74803149606299213" header="0.51181102362204722" footer="0.51181102362204722"/>
  <pageSetup scale="50" firstPageNumber="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79998168889431442"/>
  </sheetPr>
  <dimension ref="A1:O40"/>
  <sheetViews>
    <sheetView topLeftCell="C7" zoomScale="70" zoomScaleNormal="70" zoomScaleSheetLayoutView="100" zoomScalePageLayoutView="70" workbookViewId="0">
      <pane ySplit="1" topLeftCell="A29" activePane="bottomLeft" state="frozen"/>
      <selection activeCell="A7" sqref="A7"/>
      <selection pane="bottomLeft" activeCell="A29" sqref="A29:L40"/>
    </sheetView>
  </sheetViews>
  <sheetFormatPr baseColWidth="10" defaultColWidth="11.453125" defaultRowHeight="14.5" x14ac:dyDescent="0.35"/>
  <cols>
    <col min="1" max="1" width="6.90625" style="125" customWidth="1"/>
    <col min="2" max="2" width="90.453125" style="10" bestFit="1" customWidth="1"/>
    <col min="3" max="3" width="38.36328125" style="10" customWidth="1"/>
    <col min="4" max="4" width="22.453125" style="10" customWidth="1"/>
    <col min="5" max="5" width="17.90625" style="10" customWidth="1"/>
    <col min="6" max="10" width="20.36328125" style="10" customWidth="1"/>
    <col min="11" max="11" width="15" style="10" customWidth="1"/>
    <col min="12" max="12" width="61.453125" style="10" customWidth="1"/>
    <col min="13" max="16384" width="11.453125" style="10"/>
  </cols>
  <sheetData>
    <row r="1" spans="1:15" ht="40.5" customHeight="1" thickBot="1" x14ac:dyDescent="0.4">
      <c r="A1" s="443" t="s">
        <v>68</v>
      </c>
      <c r="B1" s="444"/>
      <c r="C1" s="445"/>
      <c r="D1" s="8"/>
      <c r="E1" s="8"/>
      <c r="F1" s="8"/>
      <c r="G1" s="8"/>
      <c r="H1" s="8"/>
      <c r="I1" s="8"/>
      <c r="J1" s="8"/>
      <c r="K1" s="9"/>
    </row>
    <row r="2" spans="1:15" ht="31.5" customHeight="1" thickBot="1" x14ac:dyDescent="0.55000000000000004">
      <c r="A2" s="446" t="s">
        <v>69</v>
      </c>
      <c r="B2" s="447"/>
      <c r="C2" s="448"/>
      <c r="K2" s="11"/>
    </row>
    <row r="3" spans="1:15" ht="21" customHeight="1" x14ac:dyDescent="0.35">
      <c r="A3" s="449" t="s">
        <v>50</v>
      </c>
      <c r="B3" s="450"/>
      <c r="C3" s="451"/>
      <c r="K3" s="11"/>
    </row>
    <row r="4" spans="1:15" ht="21" customHeight="1" x14ac:dyDescent="0.35">
      <c r="A4" s="452"/>
      <c r="B4" s="453"/>
      <c r="C4" s="454"/>
      <c r="K4" s="11"/>
    </row>
    <row r="5" spans="1:15" ht="99.75" customHeight="1" thickBot="1" x14ac:dyDescent="0.4">
      <c r="A5" s="455"/>
      <c r="B5" s="456"/>
      <c r="C5" s="457"/>
      <c r="D5" s="12"/>
      <c r="E5" s="12"/>
      <c r="F5" s="12"/>
      <c r="G5" s="12"/>
      <c r="H5" s="12"/>
      <c r="I5" s="12"/>
      <c r="J5" s="12"/>
      <c r="K5" s="13"/>
    </row>
    <row r="6" spans="1:15" ht="4.5" customHeight="1" thickBot="1" x14ac:dyDescent="0.4">
      <c r="A6" s="124"/>
      <c r="B6" s="14"/>
      <c r="C6" s="15"/>
      <c r="D6" s="8"/>
      <c r="E6" s="8"/>
      <c r="F6" s="8"/>
      <c r="G6" s="8"/>
      <c r="H6" s="8"/>
      <c r="I6" s="8"/>
      <c r="J6" s="8"/>
      <c r="K6" s="9"/>
    </row>
    <row r="7" spans="1:15" ht="117" customHeight="1" thickBot="1" x14ac:dyDescent="0.4">
      <c r="A7" s="458" t="s">
        <v>51</v>
      </c>
      <c r="B7" s="459"/>
      <c r="C7" s="16" t="s">
        <v>100</v>
      </c>
      <c r="D7" s="17" t="s">
        <v>101</v>
      </c>
      <c r="E7" s="18" t="s">
        <v>52</v>
      </c>
      <c r="F7" s="18" t="s">
        <v>53</v>
      </c>
      <c r="G7" s="18" t="s">
        <v>102</v>
      </c>
      <c r="H7" s="18" t="s">
        <v>103</v>
      </c>
      <c r="I7" s="18" t="s">
        <v>64</v>
      </c>
      <c r="J7" s="18" t="s">
        <v>65</v>
      </c>
      <c r="K7" s="17" t="s">
        <v>54</v>
      </c>
      <c r="L7" s="19" t="s">
        <v>8</v>
      </c>
    </row>
    <row r="8" spans="1:15" ht="78" customHeight="1" x14ac:dyDescent="0.35">
      <c r="A8" s="126">
        <v>1</v>
      </c>
      <c r="B8" s="128" t="str">
        <f>VLOOKUP(A8,'LISTA DE OFERENTES'!$A$4:$B$34,2,FALSE)</f>
        <v>CONSORCIO ARQING</v>
      </c>
      <c r="C8" s="108"/>
      <c r="D8" s="109">
        <v>19</v>
      </c>
      <c r="E8" s="109">
        <v>20</v>
      </c>
      <c r="F8" s="109">
        <v>1</v>
      </c>
      <c r="G8" s="109">
        <v>0.25</v>
      </c>
      <c r="H8" s="109">
        <v>0.25</v>
      </c>
      <c r="I8" s="109"/>
      <c r="J8" s="109"/>
      <c r="K8" s="236">
        <f>SUM(C8:J8)</f>
        <v>40.5</v>
      </c>
      <c r="L8" s="130"/>
      <c r="O8" s="123"/>
    </row>
    <row r="9" spans="1:15" s="241" customFormat="1" x14ac:dyDescent="0.35">
      <c r="A9" s="237">
        <v>2</v>
      </c>
      <c r="B9" s="238" t="str">
        <f>VLOOKUP(A9,'LISTA DE OFERENTES'!$A$4:$B$34,2,FALSE)</f>
        <v>CONSORCIO CGC 2024</v>
      </c>
      <c r="C9" s="239"/>
      <c r="D9" s="239"/>
      <c r="E9" s="239"/>
      <c r="F9" s="239"/>
      <c r="G9" s="239"/>
      <c r="H9" s="239"/>
      <c r="I9" s="239"/>
      <c r="J9" s="239"/>
      <c r="K9" s="239"/>
      <c r="L9" s="240"/>
    </row>
    <row r="10" spans="1:15" x14ac:dyDescent="0.35">
      <c r="A10" s="127">
        <v>3</v>
      </c>
      <c r="B10" s="129" t="str">
        <f>VLOOKUP(A10,'LISTA DE OFERENTES'!$A$4:$B$34,2,FALSE)</f>
        <v>CONSORCIO RAFAEL URIBE URIBE 2024</v>
      </c>
      <c r="C10" s="109"/>
      <c r="D10" s="109">
        <v>19</v>
      </c>
      <c r="E10" s="109">
        <v>20</v>
      </c>
      <c r="F10" s="109">
        <v>1</v>
      </c>
      <c r="G10" s="109">
        <v>0.25</v>
      </c>
      <c r="H10" s="109">
        <v>0.25</v>
      </c>
      <c r="I10" s="109"/>
      <c r="J10" s="109"/>
      <c r="K10" s="236">
        <f>SUM(C10:J10)</f>
        <v>40.5</v>
      </c>
      <c r="L10" s="102"/>
    </row>
    <row r="11" spans="1:15" s="241" customFormat="1" x14ac:dyDescent="0.35">
      <c r="A11" s="237">
        <v>4</v>
      </c>
      <c r="B11" s="238" t="str">
        <f>VLOOKUP(A11,'LISTA DE OFERENTES'!$A$4:$B$34,2,FALSE)</f>
        <v>CONSORCIO RAFAEL URIBE URIBE 002 2024</v>
      </c>
      <c r="C11" s="239"/>
      <c r="D11" s="239"/>
      <c r="E11" s="239"/>
      <c r="F11" s="239"/>
      <c r="G11" s="239"/>
      <c r="H11" s="239"/>
      <c r="I11" s="239"/>
      <c r="J11" s="239"/>
      <c r="K11" s="239"/>
      <c r="L11" s="240"/>
    </row>
    <row r="12" spans="1:15" x14ac:dyDescent="0.35">
      <c r="A12" s="127">
        <v>5</v>
      </c>
      <c r="B12" s="129" t="str">
        <f>VLOOKUP(A12,'LISTA DE OFERENTES'!$A$4:$B$34,2,FALSE)</f>
        <v>CONSORCIO PROCOLOMBIA 2024</v>
      </c>
      <c r="C12" s="109"/>
      <c r="D12" s="109">
        <v>19</v>
      </c>
      <c r="E12" s="109">
        <v>20</v>
      </c>
      <c r="F12" s="109">
        <v>1</v>
      </c>
      <c r="G12" s="109">
        <v>0.25</v>
      </c>
      <c r="H12" s="109">
        <v>0.25</v>
      </c>
      <c r="I12" s="109"/>
      <c r="J12" s="109"/>
      <c r="K12" s="236">
        <f>SUM(C12:J12)</f>
        <v>40.5</v>
      </c>
      <c r="L12" s="119"/>
    </row>
    <row r="13" spans="1:15" x14ac:dyDescent="0.35">
      <c r="A13" s="127">
        <v>6</v>
      </c>
      <c r="B13" s="129" t="str">
        <f>VLOOKUP(A13,'LISTA DE OFERENTES'!$A$4:$B$34,2,FALSE)</f>
        <v xml:space="preserve">CONSORCIO MAB RUU PARQUES </v>
      </c>
      <c r="C13" s="109"/>
      <c r="D13" s="109">
        <v>19</v>
      </c>
      <c r="E13" s="109">
        <v>20</v>
      </c>
      <c r="F13" s="109">
        <v>1</v>
      </c>
      <c r="G13" s="109">
        <v>0.25</v>
      </c>
      <c r="H13" s="109">
        <v>0.25</v>
      </c>
      <c r="I13" s="109"/>
      <c r="J13" s="109"/>
      <c r="K13" s="236">
        <f>SUM(C13:J13)</f>
        <v>40.5</v>
      </c>
      <c r="L13" s="119"/>
    </row>
    <row r="14" spans="1:15" x14ac:dyDescent="0.35">
      <c r="A14" s="127">
        <v>7</v>
      </c>
      <c r="B14" s="129" t="str">
        <f>VLOOKUP(A14,'LISTA DE OFERENTES'!$A$4:$B$34,2,FALSE)</f>
        <v>CONSORCIO SAN VICENTE V</v>
      </c>
      <c r="C14" s="109"/>
      <c r="D14" s="109">
        <v>19</v>
      </c>
      <c r="E14" s="109">
        <v>20</v>
      </c>
      <c r="F14" s="109">
        <v>1</v>
      </c>
      <c r="G14" s="109">
        <v>0.25</v>
      </c>
      <c r="H14" s="109">
        <v>0.25</v>
      </c>
      <c r="I14" s="109"/>
      <c r="J14" s="109"/>
      <c r="K14" s="236">
        <f>SUM(C14:J14)</f>
        <v>40.5</v>
      </c>
      <c r="L14" s="103"/>
    </row>
    <row r="15" spans="1:15" x14ac:dyDescent="0.35">
      <c r="A15" s="127">
        <v>8</v>
      </c>
      <c r="B15" s="129" t="str">
        <f>VLOOKUP(A15,'LISTA DE OFERENTES'!$A$4:$B$34,2,FALSE)</f>
        <v>CONSORCIO CONSTRU-PARQUES UU</v>
      </c>
      <c r="C15" s="109"/>
      <c r="D15" s="109">
        <v>19</v>
      </c>
      <c r="E15" s="109">
        <v>20</v>
      </c>
      <c r="F15" s="109">
        <v>1</v>
      </c>
      <c r="G15" s="109">
        <v>0.25</v>
      </c>
      <c r="H15" s="109">
        <v>0.25</v>
      </c>
      <c r="I15" s="109"/>
      <c r="J15" s="109"/>
      <c r="K15" s="236">
        <f t="shared" ref="K15:K39" si="0">SUM(C15:J15)</f>
        <v>40.5</v>
      </c>
      <c r="L15" s="120"/>
    </row>
    <row r="16" spans="1:15" x14ac:dyDescent="0.35">
      <c r="A16" s="127">
        <v>9</v>
      </c>
      <c r="B16" s="129" t="str">
        <f>VLOOKUP(A16,'LISTA DE OFERENTES'!$A$4:$B$34,2,FALSE)</f>
        <v>CONSORCIO PARQUES UNIDOS 2024</v>
      </c>
      <c r="C16" s="109"/>
      <c r="D16" s="109">
        <v>19</v>
      </c>
      <c r="E16" s="109">
        <v>20</v>
      </c>
      <c r="F16" s="109">
        <v>1</v>
      </c>
      <c r="G16" s="109">
        <v>0.25</v>
      </c>
      <c r="H16" s="109">
        <v>0.25</v>
      </c>
      <c r="I16" s="109"/>
      <c r="J16" s="109"/>
      <c r="K16" s="236">
        <f t="shared" si="0"/>
        <v>40.5</v>
      </c>
      <c r="L16" s="121"/>
    </row>
    <row r="17" spans="1:14" x14ac:dyDescent="0.35">
      <c r="A17" s="127">
        <v>10</v>
      </c>
      <c r="B17" s="129" t="str">
        <f>VLOOKUP(A17,'LISTA DE OFERENTES'!$A$4:$B$34,2,FALSE)</f>
        <v xml:space="preserve">CONSORCIO PARQUES C&amp;DIM 2025 </v>
      </c>
      <c r="C17" s="109"/>
      <c r="D17" s="109">
        <v>19</v>
      </c>
      <c r="E17" s="109">
        <v>20</v>
      </c>
      <c r="F17" s="109">
        <v>1</v>
      </c>
      <c r="G17" s="109">
        <v>0.25</v>
      </c>
      <c r="H17" s="109">
        <v>0.25</v>
      </c>
      <c r="I17" s="109"/>
      <c r="J17" s="109"/>
      <c r="K17" s="236">
        <f t="shared" si="0"/>
        <v>40.5</v>
      </c>
      <c r="L17" s="104"/>
    </row>
    <row r="18" spans="1:14" s="241" customFormat="1" x14ac:dyDescent="0.35">
      <c r="A18" s="237">
        <v>11</v>
      </c>
      <c r="B18" s="238" t="str">
        <f>VLOOKUP(A18,'LISTA DE OFERENTES'!$A$4:$B$34,2,FALSE)</f>
        <v>INVERSIONES GUERFOR S.A.S.</v>
      </c>
      <c r="C18" s="239"/>
      <c r="D18" s="239"/>
      <c r="E18" s="239"/>
      <c r="F18" s="239"/>
      <c r="G18" s="239"/>
      <c r="H18" s="239"/>
      <c r="I18" s="239"/>
      <c r="J18" s="239"/>
      <c r="K18" s="236">
        <f t="shared" si="0"/>
        <v>0</v>
      </c>
      <c r="L18" s="242"/>
    </row>
    <row r="19" spans="1:14" s="241" customFormat="1" x14ac:dyDescent="0.35">
      <c r="A19" s="237">
        <v>12</v>
      </c>
      <c r="B19" s="238" t="str">
        <f>VLOOKUP(A19,'LISTA DE OFERENTES'!$A$4:$B$34,2,FALSE)</f>
        <v>MLG</v>
      </c>
      <c r="C19" s="239"/>
      <c r="D19" s="239"/>
      <c r="E19" s="239"/>
      <c r="F19" s="239"/>
      <c r="G19" s="239"/>
      <c r="H19" s="239"/>
      <c r="I19" s="239"/>
      <c r="J19" s="239"/>
      <c r="K19" s="247">
        <f t="shared" si="0"/>
        <v>0</v>
      </c>
      <c r="L19" s="242"/>
      <c r="M19" s="243"/>
      <c r="N19" s="244"/>
    </row>
    <row r="20" spans="1:14" ht="29.15" customHeight="1" x14ac:dyDescent="0.35">
      <c r="A20" s="127">
        <v>13</v>
      </c>
      <c r="B20" s="129" t="str">
        <f>VLOOKUP(A20,'LISTA DE OFERENTES'!$A$4:$B$34,2,FALSE)</f>
        <v>CONSORCIO PARQUES VERDES</v>
      </c>
      <c r="C20" s="109"/>
      <c r="D20" s="109">
        <v>19</v>
      </c>
      <c r="E20" s="109">
        <v>20</v>
      </c>
      <c r="F20" s="109">
        <v>1</v>
      </c>
      <c r="G20" s="109">
        <v>0.25</v>
      </c>
      <c r="H20" s="109">
        <v>0.25</v>
      </c>
      <c r="I20" s="109"/>
      <c r="J20" s="109"/>
      <c r="K20" s="236">
        <f t="shared" si="0"/>
        <v>40.5</v>
      </c>
      <c r="L20" s="119"/>
    </row>
    <row r="21" spans="1:14" x14ac:dyDescent="0.35">
      <c r="A21" s="127">
        <v>14</v>
      </c>
      <c r="B21" s="129" t="str">
        <f>VLOOKUP(A21,'LISTA DE OFERENTES'!$A$4:$B$34,2,FALSE)</f>
        <v>CONSORCIO PARQUES RUU-5G</v>
      </c>
      <c r="C21" s="109"/>
      <c r="D21" s="109">
        <v>19</v>
      </c>
      <c r="E21" s="109">
        <v>20</v>
      </c>
      <c r="F21" s="109">
        <v>1</v>
      </c>
      <c r="G21" s="109">
        <v>0.25</v>
      </c>
      <c r="H21" s="109">
        <v>0.25</v>
      </c>
      <c r="I21" s="109"/>
      <c r="J21" s="109"/>
      <c r="K21" s="236">
        <f t="shared" si="0"/>
        <v>40.5</v>
      </c>
      <c r="L21" s="119"/>
    </row>
    <row r="22" spans="1:14" s="241" customFormat="1" x14ac:dyDescent="0.35">
      <c r="A22" s="237">
        <v>15</v>
      </c>
      <c r="B22" s="238" t="str">
        <f>VLOOKUP(A22,'LISTA DE OFERENTES'!$A$4:$B$34,2,FALSE)</f>
        <v xml:space="preserve">CONSORCIO NUEVA PARK </v>
      </c>
      <c r="C22" s="239"/>
      <c r="D22" s="239"/>
      <c r="E22" s="239"/>
      <c r="F22" s="239"/>
      <c r="G22" s="239"/>
      <c r="H22" s="239"/>
      <c r="I22" s="239"/>
      <c r="J22" s="239"/>
      <c r="K22" s="247">
        <f t="shared" si="0"/>
        <v>0</v>
      </c>
      <c r="L22" s="245"/>
    </row>
    <row r="23" spans="1:14" x14ac:dyDescent="0.35">
      <c r="A23" s="127">
        <v>16</v>
      </c>
      <c r="B23" s="129" t="str">
        <f>VLOOKUP(A23,'LISTA DE OFERENTES'!$A$4:$B$34,2,FALSE)</f>
        <v>T&amp;G PARQUES IV</v>
      </c>
      <c r="C23" s="109"/>
      <c r="D23" s="109">
        <v>19</v>
      </c>
      <c r="E23" s="109">
        <v>20</v>
      </c>
      <c r="F23" s="109">
        <v>1</v>
      </c>
      <c r="G23" s="109">
        <v>0.25</v>
      </c>
      <c r="H23" s="109">
        <v>0.25</v>
      </c>
      <c r="I23" s="109"/>
      <c r="J23" s="109"/>
      <c r="K23" s="236">
        <f t="shared" si="0"/>
        <v>40.5</v>
      </c>
      <c r="L23" s="120"/>
    </row>
    <row r="24" spans="1:14" s="246" customFormat="1" x14ac:dyDescent="0.35">
      <c r="A24" s="237">
        <v>17</v>
      </c>
      <c r="B24" s="238" t="str">
        <f>VLOOKUP(A24,'LISTA DE OFERENTES'!$A$4:$B$34,2,FALSE)</f>
        <v>CONSORCIO PARQUES RAFAEL URIBE URIBE 2024</v>
      </c>
      <c r="C24" s="239"/>
      <c r="D24" s="239"/>
      <c r="E24" s="239"/>
      <c r="F24" s="239"/>
      <c r="G24" s="239"/>
      <c r="H24" s="239"/>
      <c r="I24" s="239"/>
      <c r="J24" s="239"/>
      <c r="K24" s="247">
        <f t="shared" si="0"/>
        <v>0</v>
      </c>
      <c r="L24" s="240"/>
    </row>
    <row r="25" spans="1:14" s="241" customFormat="1" x14ac:dyDescent="0.35">
      <c r="A25" s="237">
        <v>18</v>
      </c>
      <c r="B25" s="238" t="str">
        <f>VLOOKUP(A25,'LISTA DE OFERENTES'!$A$4:$B$34,2,FALSE)</f>
        <v xml:space="preserve">CONSORCIO PARQUES INTRUCONCEPTOS </v>
      </c>
      <c r="C25" s="239"/>
      <c r="D25" s="239"/>
      <c r="E25" s="239"/>
      <c r="F25" s="239"/>
      <c r="G25" s="239"/>
      <c r="H25" s="239"/>
      <c r="I25" s="239"/>
      <c r="J25" s="239"/>
      <c r="K25" s="247">
        <f t="shared" si="0"/>
        <v>0</v>
      </c>
      <c r="L25" s="242"/>
    </row>
    <row r="26" spans="1:14" x14ac:dyDescent="0.35">
      <c r="A26" s="127">
        <v>19</v>
      </c>
      <c r="B26" s="129" t="str">
        <f>VLOOKUP(A26,'LISTA DE OFERENTES'!$A$4:$B$34,2,FALSE)</f>
        <v xml:space="preserve">UT PARQUES URIBE URIBE </v>
      </c>
      <c r="C26" s="109"/>
      <c r="D26" s="109">
        <v>19</v>
      </c>
      <c r="E26" s="109">
        <v>20</v>
      </c>
      <c r="F26" s="109">
        <v>1</v>
      </c>
      <c r="G26" s="109">
        <v>0.25</v>
      </c>
      <c r="H26" s="109">
        <v>0.25</v>
      </c>
      <c r="I26" s="109"/>
      <c r="J26" s="109"/>
      <c r="K26" s="236">
        <f t="shared" si="0"/>
        <v>40.5</v>
      </c>
      <c r="L26" s="105"/>
    </row>
    <row r="27" spans="1:14" s="241" customFormat="1" x14ac:dyDescent="0.35">
      <c r="A27" s="237">
        <v>20</v>
      </c>
      <c r="B27" s="238" t="str">
        <f>VLOOKUP(A27,'LISTA DE OFERENTES'!$A$4:$B$34,2,FALSE)</f>
        <v>CONSORCIO PARQUES INNFRA RUU</v>
      </c>
      <c r="C27" s="239"/>
      <c r="D27" s="239"/>
      <c r="E27" s="239"/>
      <c r="F27" s="239"/>
      <c r="G27" s="239"/>
      <c r="H27" s="239"/>
      <c r="I27" s="239"/>
      <c r="J27" s="239"/>
      <c r="K27" s="247">
        <f t="shared" si="0"/>
        <v>0</v>
      </c>
      <c r="L27" s="240"/>
    </row>
    <row r="28" spans="1:14" x14ac:dyDescent="0.35">
      <c r="A28" s="127">
        <v>21</v>
      </c>
      <c r="B28" s="129" t="str">
        <f>VLOOKUP(A28,'LISTA DE OFERENTES'!$A$4:$B$34,2,FALSE)</f>
        <v xml:space="preserve">CONSORCIO QV RAFAEL </v>
      </c>
      <c r="C28" s="109"/>
      <c r="D28" s="109">
        <v>19</v>
      </c>
      <c r="E28" s="109">
        <v>20</v>
      </c>
      <c r="F28" s="109">
        <v>1</v>
      </c>
      <c r="G28" s="109">
        <v>0.25</v>
      </c>
      <c r="H28" s="109">
        <v>0.25</v>
      </c>
      <c r="I28" s="109"/>
      <c r="J28" s="109"/>
      <c r="K28" s="236">
        <f t="shared" si="0"/>
        <v>40.5</v>
      </c>
      <c r="L28" s="119"/>
    </row>
    <row r="29" spans="1:14" x14ac:dyDescent="0.35">
      <c r="A29" s="460">
        <v>22</v>
      </c>
      <c r="B29" s="461" t="str">
        <f>VLOOKUP(A29,'LISTA DE OFERENTES'!$A$4:$B$34,2,FALSE)</f>
        <v>CONSORCIO PARQUES RUU E&amp;E 2024</v>
      </c>
      <c r="C29" s="462"/>
      <c r="D29" s="462">
        <v>19</v>
      </c>
      <c r="E29" s="462">
        <v>20</v>
      </c>
      <c r="F29" s="462">
        <v>1</v>
      </c>
      <c r="G29" s="462">
        <v>0.25</v>
      </c>
      <c r="H29" s="462">
        <v>0.25</v>
      </c>
      <c r="I29" s="462"/>
      <c r="J29" s="462"/>
      <c r="K29" s="462">
        <f t="shared" si="0"/>
        <v>40.5</v>
      </c>
      <c r="L29" s="463"/>
    </row>
    <row r="30" spans="1:14" x14ac:dyDescent="0.35">
      <c r="A30" s="460">
        <v>23</v>
      </c>
      <c r="B30" s="461" t="str">
        <f>VLOOKUP(A30,'LISTA DE OFERENTES'!$A$4:$B$34,2,FALSE)</f>
        <v xml:space="preserve">CONSORCIO ICOD PARK </v>
      </c>
      <c r="C30" s="462"/>
      <c r="D30" s="462">
        <v>19</v>
      </c>
      <c r="E30" s="462">
        <v>20</v>
      </c>
      <c r="F30" s="462">
        <v>1</v>
      </c>
      <c r="G30" s="462">
        <v>0.25</v>
      </c>
      <c r="H30" s="462">
        <v>0.25</v>
      </c>
      <c r="I30" s="462"/>
      <c r="J30" s="462"/>
      <c r="K30" s="462">
        <f t="shared" si="0"/>
        <v>40.5</v>
      </c>
      <c r="L30" s="463"/>
    </row>
    <row r="31" spans="1:14" s="241" customFormat="1" x14ac:dyDescent="0.35">
      <c r="A31" s="464">
        <v>24</v>
      </c>
      <c r="B31" s="465" t="str">
        <f>VLOOKUP(A31,'LISTA DE OFERENTES'!$A$4:$B$34,2,FALSE)</f>
        <v>CONSORCIO PARQUES 1014</v>
      </c>
      <c r="C31" s="466"/>
      <c r="D31" s="466"/>
      <c r="E31" s="466"/>
      <c r="F31" s="466"/>
      <c r="G31" s="466"/>
      <c r="H31" s="466"/>
      <c r="I31" s="466"/>
      <c r="J31" s="466"/>
      <c r="K31" s="466">
        <f t="shared" si="0"/>
        <v>0</v>
      </c>
      <c r="L31" s="467"/>
    </row>
    <row r="32" spans="1:14" s="241" customFormat="1" x14ac:dyDescent="0.35">
      <c r="A32" s="464">
        <v>25</v>
      </c>
      <c r="B32" s="465" t="str">
        <f>VLOOKUP(A32,'LISTA DE OFERENTES'!$A$4:$B$34,2,FALSE)</f>
        <v>CONSTRUCOL SAS</v>
      </c>
      <c r="C32" s="466"/>
      <c r="D32" s="466"/>
      <c r="E32" s="466"/>
      <c r="F32" s="466"/>
      <c r="G32" s="466"/>
      <c r="H32" s="466"/>
      <c r="I32" s="466"/>
      <c r="J32" s="466"/>
      <c r="K32" s="466">
        <f t="shared" si="0"/>
        <v>0</v>
      </c>
      <c r="L32" s="467"/>
    </row>
    <row r="33" spans="1:12" x14ac:dyDescent="0.35">
      <c r="A33" s="460">
        <v>26</v>
      </c>
      <c r="B33" s="461" t="str">
        <f>VLOOKUP(A33,'LISTA DE OFERENTES'!$A$4:$B$34,2,FALSE)</f>
        <v xml:space="preserve">CONSORCIO CORING </v>
      </c>
      <c r="C33" s="462"/>
      <c r="D33" s="462">
        <v>19</v>
      </c>
      <c r="E33" s="462">
        <v>20</v>
      </c>
      <c r="F33" s="462">
        <v>1</v>
      </c>
      <c r="G33" s="462">
        <v>0.25</v>
      </c>
      <c r="H33" s="462">
        <v>0.25</v>
      </c>
      <c r="I33" s="462"/>
      <c r="J33" s="462"/>
      <c r="K33" s="462">
        <f t="shared" si="0"/>
        <v>40.5</v>
      </c>
      <c r="L33" s="463"/>
    </row>
    <row r="34" spans="1:12" x14ac:dyDescent="0.35">
      <c r="A34" s="460">
        <v>27</v>
      </c>
      <c r="B34" s="461" t="str">
        <f>VLOOKUP(A34,'LISTA DE OFERENTES'!$A$4:$B$34,2,FALSE)</f>
        <v>UNION TEMPORAL OBRAS CPM</v>
      </c>
      <c r="C34" s="462"/>
      <c r="D34" s="462">
        <v>19</v>
      </c>
      <c r="E34" s="462">
        <v>20</v>
      </c>
      <c r="F34" s="462">
        <v>1</v>
      </c>
      <c r="G34" s="462">
        <v>0.25</v>
      </c>
      <c r="H34" s="462">
        <v>0.25</v>
      </c>
      <c r="I34" s="462"/>
      <c r="J34" s="462"/>
      <c r="K34" s="462">
        <f t="shared" si="0"/>
        <v>40.5</v>
      </c>
      <c r="L34" s="463"/>
    </row>
    <row r="35" spans="1:12" ht="15.5" x14ac:dyDescent="0.35">
      <c r="A35" s="460">
        <v>28</v>
      </c>
      <c r="B35" s="461" t="str">
        <f>VLOOKUP(A35,'LISTA DE OFERENTES'!$A$4:$B$34,2,FALSE)</f>
        <v>CONSORCIO INCITECO IP XXI</v>
      </c>
      <c r="C35" s="462"/>
      <c r="D35" s="462">
        <v>19</v>
      </c>
      <c r="E35" s="462">
        <v>20</v>
      </c>
      <c r="F35" s="462">
        <v>1</v>
      </c>
      <c r="G35" s="462">
        <v>0.25</v>
      </c>
      <c r="H35" s="462">
        <v>0.25</v>
      </c>
      <c r="I35" s="462"/>
      <c r="J35" s="462"/>
      <c r="K35" s="462">
        <f t="shared" si="0"/>
        <v>40.5</v>
      </c>
      <c r="L35" s="468"/>
    </row>
    <row r="36" spans="1:12" s="241" customFormat="1" x14ac:dyDescent="0.35">
      <c r="A36" s="464">
        <v>29</v>
      </c>
      <c r="B36" s="465" t="str">
        <f>VLOOKUP(A36,'LISTA DE OFERENTES'!$A$4:$B$34,2,FALSE)</f>
        <v>CONSORCIO PARQUES JGV 2025</v>
      </c>
      <c r="C36" s="466"/>
      <c r="D36" s="466"/>
      <c r="E36" s="466"/>
      <c r="F36" s="466"/>
      <c r="G36" s="466"/>
      <c r="H36" s="466"/>
      <c r="I36" s="466"/>
      <c r="J36" s="466"/>
      <c r="K36" s="466">
        <f t="shared" si="0"/>
        <v>0</v>
      </c>
      <c r="L36" s="466"/>
    </row>
    <row r="37" spans="1:12" s="241" customFormat="1" x14ac:dyDescent="0.35">
      <c r="A37" s="464">
        <v>30</v>
      </c>
      <c r="B37" s="465" t="str">
        <f>VLOOKUP(A37,'LISTA DE OFERENTES'!$A$4:$B$34,2,FALSE)</f>
        <v xml:space="preserve">OBRAS CYC SAS </v>
      </c>
      <c r="C37" s="466"/>
      <c r="D37" s="466"/>
      <c r="E37" s="466"/>
      <c r="F37" s="466"/>
      <c r="G37" s="466"/>
      <c r="H37" s="466"/>
      <c r="I37" s="466"/>
      <c r="J37" s="466"/>
      <c r="K37" s="466">
        <f t="shared" si="0"/>
        <v>0</v>
      </c>
      <c r="L37" s="466"/>
    </row>
    <row r="38" spans="1:12" ht="15" thickBot="1" x14ac:dyDescent="0.4">
      <c r="A38" s="460">
        <v>31</v>
      </c>
      <c r="B38" s="469" t="str">
        <f>VLOOKUP(A38,'LISTA DE OFERENTES'!$A$4:$B$34,2,FALSE)</f>
        <v>PROMCIVILES S.A.S.</v>
      </c>
      <c r="C38" s="462"/>
      <c r="D38" s="462">
        <v>19</v>
      </c>
      <c r="E38" s="462">
        <v>20</v>
      </c>
      <c r="F38" s="462">
        <v>1</v>
      </c>
      <c r="G38" s="462">
        <v>0.25</v>
      </c>
      <c r="H38" s="462">
        <v>0.25</v>
      </c>
      <c r="I38" s="462"/>
      <c r="J38" s="462"/>
      <c r="K38" s="462">
        <f t="shared" si="0"/>
        <v>40.5</v>
      </c>
      <c r="L38" s="462"/>
    </row>
    <row r="39" spans="1:12" ht="15" thickBot="1" x14ac:dyDescent="0.4">
      <c r="A39" s="460">
        <v>32</v>
      </c>
      <c r="B39" s="469" t="str">
        <f>VLOOKUP(A39,'LISTA DE OFERENTES'!$A$4:$B$35,2,FALSE)</f>
        <v>CONSORCIO PARQUES RAFAEL URIBE URIBE 2024</v>
      </c>
      <c r="C39" s="462"/>
      <c r="D39" s="462">
        <v>19</v>
      </c>
      <c r="E39" s="462">
        <v>20</v>
      </c>
      <c r="F39" s="462">
        <v>1</v>
      </c>
      <c r="G39" s="462">
        <v>0.25</v>
      </c>
      <c r="H39" s="462">
        <v>0.25</v>
      </c>
      <c r="I39" s="462"/>
      <c r="J39" s="462"/>
      <c r="K39" s="462">
        <f t="shared" si="0"/>
        <v>40.5</v>
      </c>
      <c r="L39" s="462"/>
    </row>
    <row r="40" spans="1:12" x14ac:dyDescent="0.35">
      <c r="A40" s="470"/>
      <c r="B40" s="471"/>
      <c r="C40" s="471"/>
      <c r="D40" s="471"/>
      <c r="E40" s="471"/>
      <c r="F40" s="471"/>
      <c r="G40" s="471"/>
      <c r="H40" s="471"/>
      <c r="I40" s="471"/>
      <c r="J40" s="471"/>
      <c r="K40" s="471"/>
      <c r="L40" s="471"/>
    </row>
  </sheetData>
  <autoFilter ref="A7:L32" xr:uid="{00000000-0009-0000-0000-000005000000}">
    <filterColumn colId="0" showButton="0"/>
    <sortState xmlns:xlrd2="http://schemas.microsoft.com/office/spreadsheetml/2017/richdata2" ref="A8:M38">
      <sortCondition ref="A7:A38"/>
    </sortState>
  </autoFilter>
  <mergeCells count="4">
    <mergeCell ref="A1:C1"/>
    <mergeCell ref="A2:C2"/>
    <mergeCell ref="A3:C5"/>
    <mergeCell ref="A7:B7"/>
  </mergeCells>
  <pageMargins left="0.7" right="0.7" top="0.75" bottom="0.75" header="0.3" footer="0.3"/>
  <pageSetup paperSize="9" scale="47"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B375352CD749D459A7B8005EF9FD8E7" ma:contentTypeVersion="13" ma:contentTypeDescription="Crear nuevo documento." ma:contentTypeScope="" ma:versionID="f4e623f5b1e0533c37e059d4abab3a4d">
  <xsd:schema xmlns:xsd="http://www.w3.org/2001/XMLSchema" xmlns:xs="http://www.w3.org/2001/XMLSchema" xmlns:p="http://schemas.microsoft.com/office/2006/metadata/properties" xmlns:ns3="e4dbb700-c511-4ee3-a312-b224bf564eff" xmlns:ns4="badd6a06-ad6f-4965-a6f2-eec033803b2b" targetNamespace="http://schemas.microsoft.com/office/2006/metadata/properties" ma:root="true" ma:fieldsID="dac93a41348b066fa2bf7fdc7d5b06b6" ns3:_="" ns4:_="">
    <xsd:import namespace="e4dbb700-c511-4ee3-a312-b224bf564eff"/>
    <xsd:import namespace="badd6a06-ad6f-4965-a6f2-eec033803b2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bb700-c511-4ee3-a312-b224bf564e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dd6a06-ad6f-4965-a6f2-eec033803b2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29DF3D-6C0A-4081-8557-D66B4BB1F3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dbb700-c511-4ee3-a312-b224bf564eff"/>
    <ds:schemaRef ds:uri="badd6a06-ad6f-4965-a6f2-eec033803b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3F0E43-118A-40DD-AFC7-5BA1F0667C72}">
  <ds:schemaRefs>
    <ds:schemaRef ds:uri="http://schemas.microsoft.com/office/2006/documentManagement/types"/>
    <ds:schemaRef ds:uri="badd6a06-ad6f-4965-a6f2-eec033803b2b"/>
    <ds:schemaRef ds:uri="http://purl.org/dc/dcmitype/"/>
    <ds:schemaRef ds:uri="http://schemas.openxmlformats.org/package/2006/metadata/core-properties"/>
    <ds:schemaRef ds:uri="http://schemas.microsoft.com/office/infopath/2007/PartnerControls"/>
    <ds:schemaRef ds:uri="http://purl.org/dc/elements/1.1/"/>
    <ds:schemaRef ds:uri="http://purl.org/dc/terms/"/>
    <ds:schemaRef ds:uri="e4dbb700-c511-4ee3-a312-b224bf564eff"/>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652F2A9-DFB2-4F34-8F48-ED14F2AF385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LISTA DE OFERENTES</vt:lpstr>
      <vt:lpstr>EVALUACION TÉC</vt:lpstr>
      <vt:lpstr>K RESIDUAL</vt:lpstr>
      <vt:lpstr>RESUMEN EVALUACIÓN</vt:lpstr>
      <vt:lpstr>F. PONDERABLES </vt:lpstr>
      <vt:lpstr>'F. PONDERABLES '!Área_de_impresión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 Ricardo Cruz Gonzalez</dc:creator>
  <cp:lastModifiedBy>JATC</cp:lastModifiedBy>
  <cp:revision>3</cp:revision>
  <dcterms:created xsi:type="dcterms:W3CDTF">2016-11-29T14:57:14Z</dcterms:created>
  <dcterms:modified xsi:type="dcterms:W3CDTF">2024-12-15T23:53:17Z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