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C:\Users\jtarazonac\Downloads\EVALUACION FINAL LOCATIVOS VFO\"/>
    </mc:Choice>
  </mc:AlternateContent>
  <xr:revisionPtr revIDLastSave="0" documentId="13_ncr:1_{A0C52051-E15B-415A-A1A9-6D9CFD683C91}" xr6:coauthVersionLast="47" xr6:coauthVersionMax="47" xr10:uidLastSave="{00000000-0000-0000-0000-000000000000}"/>
  <bookViews>
    <workbookView xWindow="-120" yWindow="-120" windowWidth="20730" windowHeight="11160" tabRatio="516" firstSheet="3" activeTab="6" xr2:uid="{00000000-000D-0000-FFFF-FFFF00000000}"/>
  </bookViews>
  <sheets>
    <sheet name="SMMLV" sheetId="47" state="hidden" r:id="rId1"/>
    <sheet name="General" sheetId="11" state="hidden" r:id="rId2"/>
    <sheet name="Directorio" sheetId="1" state="hidden" r:id="rId3"/>
    <sheet name="Exp. Proponente" sheetId="16" r:id="rId4"/>
    <sheet name="UNSPSC" sheetId="54" state="hidden" r:id="rId5"/>
    <sheet name="Req Técnicos" sheetId="41" r:id="rId6"/>
    <sheet name="Conclusión Habilitantes" sheetId="44"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 localSheetId="5">#REF!</definedName>
    <definedName name="_">#REF!</definedName>
    <definedName name="_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1">#REF!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1">#REF!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xlnm._FilterDatabase" localSheetId="3" hidden="1">'Exp. Proponente'!$A$7:$P$32</definedName>
    <definedName name="_Order1" hidden="1">255</definedName>
    <definedName name="_Order2" hidden="1">255</definedName>
    <definedName name="_SBC1">[1]INV!$A$12:$D$15</definedName>
    <definedName name="_SBC3">[1]INV!$F$12:$I$15</definedName>
    <definedName name="_SBC5">[1]INV!$K$12:$N$15</definedName>
    <definedName name="a">#REF!</definedName>
    <definedName name="A_impresión_IM">#REF!</definedName>
    <definedName name="AAC">[1]AASHTO!$A$14:$F$17</definedName>
    <definedName name="ABG">[1]AASHTO!$A$2:$F$5</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F">#N/A</definedName>
    <definedName name="Agua">#REF!</definedName>
    <definedName name="AH">#N/A</definedName>
    <definedName name="AI">#N/A</definedName>
    <definedName name="AJ">#N/A</definedName>
    <definedName name="AK">#N/A</definedName>
    <definedName name="AL">#N/A</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#REF!</definedName>
    <definedName name="Aparatos_Telefonicos_para_extensiones">#REF!</definedName>
    <definedName name="Aparatos_Telefonicos_secretariales">#REF!</definedName>
    <definedName name="Apertur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6">'Conclusión Habilitantes'!$A$1:$F$13</definedName>
    <definedName name="_xlnm.Print_Area" localSheetId="2">Directorio!$A$1:$BQ$18</definedName>
    <definedName name="_xlnm.Print_Area" localSheetId="3">'Exp. Proponente'!$A$1:$P$32</definedName>
    <definedName name="_xlnm.Print_Area" localSheetId="5">'Req Técnicos'!$A$1:$J$9</definedName>
    <definedName name="Arena_de_Peña">#REF!</definedName>
    <definedName name="Arena_de_rio">#REF!</definedName>
    <definedName name="Arena_Lavada_de_Peña">#REF!</definedName>
    <definedName name="Arena_semilavada">#REF!</definedName>
    <definedName name="ARR">[2]AC!#REF!</definedName>
    <definedName name="ASB">[1]AASHTO!$A$8:$F$11</definedName>
    <definedName name="Aseo_general">#REF!</definedName>
    <definedName name="Aseo_General___3_HS__Sal__Mínimo">#REF!</definedName>
    <definedName name="Asta_Para_Banderas">#REF!</definedName>
    <definedName name="AULAS">#REF!</definedName>
    <definedName name="AULU">#N/A</definedName>
    <definedName name="Auxiliar_de_Contabilidad">#REF!</definedName>
    <definedName name="AV">VLOOKUP([2]APU!#REF!,[2]INS!#REF!,4,FALSE)</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VLOOKUP([2]APU!#REF!,[2]AUX!#REF!,2,FALSE)</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B">SUMIF([2]APU!#REF!,[2]APU!#REF!,[2]APU!D$1:D$65536)+SUMIF([2]APU!#REF!,[2]APU!#REF!&amp;"6I",[2]APU!E$1:E$65536)</definedName>
    <definedName name="BC">VLOOKUP([2]APU!#REF!,[2]INS!#REF!,5,FALSE)</definedName>
    <definedName name="BD">VLOOKUP([2]APU!#REF!,[2]APU!#REF!,2,FALSE)</definedName>
    <definedName name="BE">VLOOKUP([2]APU!$C1,[2]APU!$G$1:$L$65536,3,FALSE)*[2]APU!$G1</definedName>
    <definedName name="Bebederos_para_parque">#REF!</definedName>
    <definedName name="Bicicletero">#REF!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_PPTO">#N/A</definedName>
    <definedName name="Caolin">#REF!</definedName>
    <definedName name="CapActividad">#REF!</definedName>
    <definedName name="CapComponent">#REF!</definedName>
    <definedName name="CapResumen">#REF!</definedName>
    <definedName name="Cargador_frontal">#REF!</definedName>
    <definedName name="Casetón_en_fibra_de_vidrio.">#REF!</definedName>
    <definedName name="Caucho_Sabanero_1.50_m">#REF!</definedName>
    <definedName name="CD">VLOOKUP([2]APU!#REF!,[2]INS!#REF!,4,FALSE)</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#N/A</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#REF!</definedName>
    <definedName name="Cuadrilla_Albañilería_OF_Ayudante">#REF!</definedName>
    <definedName name="Cubierta_sándwich___Deck_Aluzinc_333C_mm_Cal_26">#REF!</definedName>
    <definedName name="Cubierta_Trapezoidal_Acesco_3_05">#REF!</definedName>
    <definedName name="Cuchillas">#REF!</definedName>
    <definedName name="Cupula_tragante_4_x2">#REF!</definedName>
    <definedName name="Dbgcm">#REF!</definedName>
    <definedName name="Dcacm">#REF!</definedName>
    <definedName name="des">#REF!</definedName>
    <definedName name="DESC">VLOOKUP([2]PPTO!$F1,[2]AC!$B$1:$D$65536,2,0)</definedName>
    <definedName name="Desinfeccion_del_Sistema_de_Agua_Potable">#REF!</definedName>
    <definedName name="DifConsultoriaFMMin">#REF!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sbcm">#REF!</definedName>
    <definedName name="ducha_antivandalica_mezclador">#REF!</definedName>
    <definedName name="Durmiente_3_m">#REF!</definedName>
    <definedName name="Durmiente_Abarco_4m">#REF!</definedName>
    <definedName name="Durmiente_Ordinario_4m">#REF!</definedName>
    <definedName name="ECO">#REF!</definedName>
    <definedName name="Emeflex_3_00_mm">#REF!</definedName>
    <definedName name="Endurecedor">#REF!</definedName>
    <definedName name="Entramado_piso__repisas_8_4_3">#REF!</definedName>
    <definedName name="EQ_P">#N/A</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[6]EQUIPOS!$B$20:$IV$1000</definedName>
    <definedName name="ESC">#N/A</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actorMultFinalFMMin">#REF!</definedName>
    <definedName name="FactorMultiplicaCalculadoFMMin">#REF!</definedName>
    <definedName name="FECHA.CONTRATO">[5]VARIABLES!$C$7</definedName>
    <definedName name="fffff">#REF!</definedName>
    <definedName name="Fijamix_Alfa">#REF!</definedName>
    <definedName name="FJRG">#REF!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frmMainForm_tblFormContainer_trContentRow_tdLeftColumn_divViewProfilePerspective_tblProfileDetails_trIsGroupContentRow_tdTitleCell_rptIsGroupRepeater_rpteIsGroupConditionalElements_lnkIsGroupConditionalSpan_1" localSheetId="2">Directorio!$J$9</definedName>
    <definedName name="G">IF(ISERROR([2]PPTO!G1+[2]PPTO!I1+[2]PPTO!K1+[2]PPTO!M1+[2]PPTO!O1),"",ROUND(([2]PPTO!G1+[2]PPTO!I1+[2]PPTO!K1+[2]PPTO!M1+[2]PPTO!O1),2))</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estores">[7]Datos!$A$2:$A$100</definedName>
    <definedName name="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TEM1">#REF!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Jardines">#REF!</definedName>
    <definedName name="JP">VLOOKUP([2]APU!#REF!,[2]AUX!#REF!,2,FALSE)</definedName>
    <definedName name="Juego_de_incrustaciones_acuacer">#REF!</definedName>
    <definedName name="Juego_de_incrustaciones_en_color_blanco">#REF!</definedName>
    <definedName name="Juegos_infantiles_según_catálogo_I.D.R.D.">#REF!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G">LEN([2]PPTO!$F1)</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[8]CUADRILLAS!$A$11:$H$1000</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_P">#N/A</definedName>
    <definedName name="MATERIALES">[4]Materiales!$B$19:$J$2977</definedName>
    <definedName name="matriz">'[9]Calculo Puntaje'!#REF!</definedName>
    <definedName name="MAUL">#N/A</definedName>
    <definedName name="MBAT">#N/A</definedName>
    <definedName name="MCIR">#N/A</definedName>
    <definedName name="Mecheros_Bunsen">#REF!</definedName>
    <definedName name="Medidores__Domestico__2">#REF!</definedName>
    <definedName name="Medidores__Incendio__1_1_2">#REF!</definedName>
    <definedName name="MESC">#N/A</definedName>
    <definedName name="Mesones_de_atención_en_granito_color_gris_jaspe.">#REF!</definedName>
    <definedName name="Metal_Deck_Cal_22">#REF!</definedName>
    <definedName name="Mineral">#REF!</definedName>
    <definedName name="MLAB">#N/A</definedName>
    <definedName name="MO_P">#N/A</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UMERO">#REF!</definedName>
    <definedName name="NUX">IF(MATCH(MAX([2]APU!$I1:$L1),[2]APU!$I1:$L1,0)=2,1,IF(MATCH(MAX([2]APU!$I1:$L1),[2]APU!$I1:$L1,0)=1,6,IF(MATCH(MAX([2]APU!$I1:$L1),[2]APU!$I1:$L1,0)=3,2,4)))</definedName>
    <definedName name="OBJETO.CONTRATO">[5]VARIABLES!$C$8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ROUND(VLOOKUP([2]PPTO!$F1,[2]APU!$G$1:$H$65536,2,FALSE),0)</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RESUPUESTO">[3]PRESUPUESTO!$B$6:$L$2024</definedName>
    <definedName name="Profesionales">[7]Datos!$B$2:$B$60</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Z">VLOOKUP([2]PPTO!$F1,[2]APU!$G$1:$H$65536,2,FALSE)</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[5]VARIABLES!$C$11</definedName>
    <definedName name="REP.CONTRATISTA">[5]VARIABLES!$C$10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SUMIF([2]PPTO!$B$1:$B$65536,[2]PPTO!$B2,[2]PPTO!A$1:A$65536)</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[5]PERSONAL!$D$8</definedName>
    <definedName name="TipoCosteoNivelRiesgo">#REF!</definedName>
    <definedName name="Tiras_Alistado_3_x_3_x_3">#REF!</definedName>
    <definedName name="_xlnm.Print_Titles" localSheetId="5">'Req Técnicos'!$A:$A</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VLOOKUP([2]PPTO!$F1,[2]AC!$B$1:$D$65536,3,FALSE)</definedName>
    <definedName name="V">[2]INS!$F$464*(1+[2]INS!$I$464)</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UN_ACT">#N/A</definedName>
    <definedName name="VR_UN_EQ">#N/A</definedName>
    <definedName name="VR_UN_MO">#N/A</definedName>
    <definedName name="VR_UN_TPTE">#N/A</definedName>
    <definedName name="wrn.Presup.._.Tramo._.3._.Defin.." hidden="1">{"Tramo 3.1",#N/A,FALSE,"TR3-1";"Tramo 3.2",#N/A,FALSE,"TR3-2";"Tramo 3.3",#N/A,FALSE,"TR3-3";"Tramo 3.4",#N/A,FALSE,"TR3-4";"Tramo 3.6",#N/A,FALSE,"TR3-6";"Agrega",#N/A,FALSE,"AGREG. rafa"}</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#REF!</definedName>
    <definedName name="z">[10]Datos!$B$2:$B$60</definedName>
    <definedName name="Zocalo_en_acero_inoxidable_e_0_10_ML">#REF!</definedName>
    <definedName name="Zorra_Metalica__Ruedas_de_Cauch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8" i="16" l="1"/>
  <c r="L21" i="16"/>
  <c r="E8" i="47"/>
  <c r="L77" i="16"/>
  <c r="K77" i="16"/>
  <c r="K39" i="16"/>
  <c r="K38" i="16"/>
  <c r="K37" i="16"/>
  <c r="K46" i="16"/>
  <c r="K49" i="16"/>
  <c r="K48" i="16"/>
  <c r="K47" i="16"/>
  <c r="K56" i="16"/>
  <c r="K85" i="16"/>
  <c r="F13" i="47"/>
  <c r="K87" i="16"/>
  <c r="L87" i="16" s="1"/>
  <c r="K11" i="16"/>
  <c r="J86" i="16"/>
  <c r="J66" i="16"/>
  <c r="K21" i="16"/>
  <c r="AC2" i="41"/>
  <c r="Z2" i="41"/>
  <c r="W2" i="41"/>
  <c r="T2" i="41"/>
  <c r="AC9" i="41"/>
  <c r="Z9" i="41"/>
  <c r="W9" i="41"/>
  <c r="T9" i="41"/>
  <c r="Q9" i="41"/>
  <c r="N9" i="41"/>
  <c r="K9" i="41"/>
  <c r="AD1" i="41"/>
  <c r="AA1" i="41"/>
  <c r="X1" i="41"/>
  <c r="U1" i="41"/>
  <c r="L1" i="41"/>
  <c r="O1" i="41"/>
  <c r="R1" i="41"/>
  <c r="K2" i="41"/>
  <c r="N2" i="41"/>
  <c r="Q2" i="41"/>
  <c r="D94" i="16"/>
  <c r="P94" i="16"/>
  <c r="K96" i="16"/>
  <c r="K97" i="16"/>
  <c r="K98" i="16"/>
  <c r="D83" i="16"/>
  <c r="P83" i="16"/>
  <c r="K86" i="16"/>
  <c r="K88" i="16"/>
  <c r="A1" i="16"/>
  <c r="D63" i="16"/>
  <c r="D72" i="16"/>
  <c r="P72" i="16"/>
  <c r="K74" i="16"/>
  <c r="K75" i="16"/>
  <c r="K76" i="16"/>
  <c r="P63" i="16"/>
  <c r="K65" i="16"/>
  <c r="K66" i="16"/>
  <c r="K67" i="16"/>
  <c r="D54" i="16"/>
  <c r="P54" i="16"/>
  <c r="K57" i="16"/>
  <c r="K58" i="16"/>
  <c r="D44" i="16"/>
  <c r="D35" i="16"/>
  <c r="P35" i="16"/>
  <c r="H33" i="16"/>
  <c r="K30" i="16"/>
  <c r="K29" i="16"/>
  <c r="K28" i="16"/>
  <c r="K20" i="16"/>
  <c r="K19" i="16"/>
  <c r="K13" i="16"/>
  <c r="K12" i="16"/>
  <c r="E1" i="41" l="1"/>
  <c r="I1" i="41"/>
  <c r="A3" i="16"/>
  <c r="F6" i="16"/>
  <c r="L19" i="16" s="1"/>
  <c r="I4" i="11"/>
  <c r="L6" i="16" s="1"/>
  <c r="P9" i="16"/>
  <c r="D26" i="16"/>
  <c r="P17" i="16"/>
  <c r="D17" i="16"/>
  <c r="L86" i="16" l="1"/>
  <c r="L48" i="16"/>
  <c r="L47" i="16"/>
  <c r="L56" i="16"/>
  <c r="L49" i="16"/>
  <c r="L85" i="16"/>
  <c r="L58" i="16"/>
  <c r="L20" i="16"/>
  <c r="L66" i="16"/>
  <c r="L22" i="16"/>
  <c r="L96" i="16"/>
  <c r="L97" i="16"/>
  <c r="L89" i="16"/>
  <c r="L74" i="16"/>
  <c r="L75" i="16"/>
  <c r="L76" i="16"/>
  <c r="L65" i="16"/>
  <c r="L67" i="16"/>
  <c r="L57" i="16"/>
  <c r="L30" i="16"/>
  <c r="L29" i="16"/>
  <c r="L28" i="16"/>
  <c r="L11" i="16"/>
  <c r="J6" i="16"/>
  <c r="L50" i="16" l="1"/>
  <c r="L99" i="16"/>
  <c r="L40" i="16"/>
  <c r="L59" i="16"/>
  <c r="L68" i="16"/>
  <c r="L78" i="16"/>
  <c r="L31" i="16"/>
  <c r="L12" i="16"/>
  <c r="L13" i="16"/>
  <c r="L14" i="16" l="1"/>
  <c r="A2" i="16" l="1"/>
  <c r="A2" i="44" l="1"/>
  <c r="C1" i="41" l="1"/>
  <c r="D9" i="16"/>
  <c r="B2" i="41" l="1"/>
  <c r="H2" i="41"/>
  <c r="F1" i="41"/>
  <c r="E2" i="41"/>
  <c r="A6" i="44" l="1"/>
  <c r="A4" i="44"/>
  <c r="H24" i="16" l="1"/>
  <c r="F3" i="1" l="1"/>
  <c r="F2"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<sst xmlns="http://schemas.openxmlformats.org/spreadsheetml/2006/main" count="771" uniqueCount="356">
  <si>
    <t>AÑO</t>
  </si>
  <si>
    <t>SMMLV</t>
  </si>
  <si>
    <t>Proceso No.</t>
  </si>
  <si>
    <t>FNA-VGHA-CP-015-2024</t>
  </si>
  <si>
    <t xml:space="preserve">Entidad: </t>
  </si>
  <si>
    <t>FONDO NACIONAL DEL AHORRO</t>
  </si>
  <si>
    <t>Objeto:</t>
  </si>
  <si>
    <t>REALIZAR LAS REPARACIONES LOCATIVAS DE LA INFRAESTRUCTURA FÍSICA DE LA SEDE PRINCIPAL -
CNA DEL FONDO NACIONAL DEL AHORRO S.A.</t>
  </si>
  <si>
    <t>Presupuesto:</t>
  </si>
  <si>
    <t>Presupuesto Oficial en SMMLV</t>
  </si>
  <si>
    <t xml:space="preserve">Año de revisión de documentos </t>
  </si>
  <si>
    <t>SMMLV del año del proceso</t>
  </si>
  <si>
    <t>Fecha cierre</t>
  </si>
  <si>
    <t>No.</t>
  </si>
  <si>
    <t>TIPO DE PROCESO CD, SB. CP, CPA</t>
  </si>
  <si>
    <t>NOMBRE DEL OFERENTE</t>
  </si>
  <si>
    <t>NIT</t>
  </si>
  <si>
    <t>NOMBRE COMPLETO</t>
  </si>
  <si>
    <t>INTEGRANTES DEL CONSORCIO O DE LA UNIÓN TEMPORAL</t>
  </si>
  <si>
    <t>Socios Integrante 1</t>
  </si>
  <si>
    <t>Socios Integrante 2</t>
  </si>
  <si>
    <t>Socios Integrante 3</t>
  </si>
  <si>
    <t>Integrante 1</t>
  </si>
  <si>
    <t>% Int. 1</t>
  </si>
  <si>
    <t>NIT O CEDULA DE CIUDADANÍA</t>
  </si>
  <si>
    <t>Integrante 2</t>
  </si>
  <si>
    <t>% Int. 2</t>
  </si>
  <si>
    <t>INTEGRANTE 3</t>
  </si>
  <si>
    <t>% Int. 3</t>
  </si>
  <si>
    <t>Integrante 4</t>
  </si>
  <si>
    <t>% Int. 4</t>
  </si>
  <si>
    <t>Integrante 5</t>
  </si>
  <si>
    <t>% Int. 5</t>
  </si>
  <si>
    <t>INTEGRANTE 6</t>
  </si>
  <si>
    <t>% Int. 6</t>
  </si>
  <si>
    <t>Integrante 7</t>
  </si>
  <si>
    <t>% Int. 7</t>
  </si>
  <si>
    <t>Integrante 8</t>
  </si>
  <si>
    <t>% Int. 8</t>
  </si>
  <si>
    <t>INTEGRANTE 9</t>
  </si>
  <si>
    <t>% Int. 9</t>
  </si>
  <si>
    <t>Socio 1</t>
  </si>
  <si>
    <t>Socio 2</t>
  </si>
  <si>
    <t>Socio 3</t>
  </si>
  <si>
    <t>Socio 4</t>
  </si>
  <si>
    <t>Socio 5</t>
  </si>
  <si>
    <t>Socio 6</t>
  </si>
  <si>
    <t>Nombre</t>
  </si>
  <si>
    <t>C. de Ciudadanía</t>
  </si>
  <si>
    <t>CONSORCIO OMNIA</t>
  </si>
  <si>
    <t>(CONSORCIO OMNIA: CONSORCIO OMNIA 000% -  000% -  000%)</t>
  </si>
  <si>
    <t>GESTIÓN RURAL Y URBANA S.A.S.</t>
  </si>
  <si>
    <t>830.128.894-1</t>
  </si>
  <si>
    <t>REDES, CONSTRUCCIONES E INGENIERIA S.A.S.</t>
  </si>
  <si>
    <t>901.148.446-6</t>
  </si>
  <si>
    <t>INGINIUS S.A.S.</t>
  </si>
  <si>
    <t>901.125.443-5</t>
  </si>
  <si>
    <t>INGEBYP SAS - FNA</t>
  </si>
  <si>
    <t>830121507-2</t>
  </si>
  <si>
    <t>(INGEBYP SAS - FNA: INGEBYP SAS - FNA 100% -  000% -  000%)</t>
  </si>
  <si>
    <t>CONSORCIO 2024 FNA</t>
  </si>
  <si>
    <t>(CONSORCIO 2024 FNA: CONSORCIO 2024 FNA 70% -  30%)</t>
  </si>
  <si>
    <t>MARTINEZ OSPINA S.A.S.</t>
  </si>
  <si>
    <t>900.105.523-7</t>
  </si>
  <si>
    <t>JORGE ENRIQUE MARTINEZ
FONSECA</t>
  </si>
  <si>
    <t>CONSORCIO FONDO NACIONAL</t>
  </si>
  <si>
    <t>(CONSORCIO FONDO NACIONAL: GCI GRUPO DE CONSTRUCCIONES E INGENIERIA SAS ZOMAC 060% - INDUSTRIA Y TRANSPORTE SAS ZESE - INTRASP SAS ZESE 030% - GEOESTRUCTURAL E INGENIERIA SAS 010%)</t>
  </si>
  <si>
    <t>GCI GRUPO DE CONSTRUCCIONES E INGENIERIA SAS ZOMAC</t>
  </si>
  <si>
    <t>901340726-5</t>
  </si>
  <si>
    <t>INDUSTRIA Y TRANSPORTE SAS ZESE - INTRASP SAS ZESE</t>
  </si>
  <si>
    <t>901598212-1</t>
  </si>
  <si>
    <t>GEOESTRUCTURAL E INGENIERIA SAS</t>
  </si>
  <si>
    <t>901490779-8</t>
  </si>
  <si>
    <t>UNINGECOL SA</t>
  </si>
  <si>
    <t>900.176.059-4</t>
  </si>
  <si>
    <t>(UNINGECOL SA: UNINGECOL SA 100%)</t>
  </si>
  <si>
    <t>CONSTRUCCION Y MANTENIMIENTO CASTILLA Y LEON G&amp;G SDAD LTDA</t>
  </si>
  <si>
    <t>830108787-4</t>
  </si>
  <si>
    <t>(CASTILLA Y LEON: CASTILLA Y LEON 000% -  000% -  000%)</t>
  </si>
  <si>
    <t>CASTILLA Y LEON</t>
  </si>
  <si>
    <t>INSOL</t>
  </si>
  <si>
    <t>900139747-6</t>
  </si>
  <si>
    <t>(INSOL: INSOL 000% -  000% -  000%)</t>
  </si>
  <si>
    <t>DIARQCO CONSTRUCTORES S.A.S.</t>
  </si>
  <si>
    <t>900185357-2</t>
  </si>
  <si>
    <t>(DIARQCO CONSTRUCTORES S.A.S.: DIARQCO CONSTRUCTORES S.A.S. 000% -  000% -  000%)</t>
  </si>
  <si>
    <t>UT AMF-ELATIN</t>
  </si>
  <si>
    <t>(UT AMF-ELATIN: UT AMF-ELATIN 000% -  000% -  000%)</t>
  </si>
  <si>
    <t xml:space="preserve">ELATIN SAS </t>
  </si>
  <si>
    <t>900424944-2</t>
  </si>
  <si>
    <t xml:space="preserve">Armando Marulanda Fernandez </t>
  </si>
  <si>
    <t>14565656-7</t>
  </si>
  <si>
    <t>LIMACOR MY S.A.S.</t>
  </si>
  <si>
    <t>900.126.632-1</t>
  </si>
  <si>
    <t>(LIMACOR MY S.A.S.: LIMACOR MY S.A.S. 000% -  000% -  000%)</t>
  </si>
  <si>
    <t>4.1.2.1. EXPERIENCIA MÍNIMA HABILITANTE</t>
  </si>
  <si>
    <t># Contratos</t>
  </si>
  <si>
    <t>Propietario o Entidad Contratante</t>
  </si>
  <si>
    <t>Objeto / Obligaciones / Actividades</t>
  </si>
  <si>
    <t>Fecha Finalización a la fecha de cierre del proceso de selección</t>
  </si>
  <si>
    <t>Valor Contrato us$</t>
  </si>
  <si>
    <t>TRM
(Si aplica)</t>
  </si>
  <si>
    <t>en conjunto, la totalidad de las siguientes actividades de mantenimiento y/o reparaciones locativas y/o remodelación y/o adecuación y/o ampliación y/o construcción y/o rehabilitación y/o mejoramiento</t>
  </si>
  <si>
    <t>PRESUPUESTO TOTAL</t>
  </si>
  <si>
    <t>igual o superior 100% POE en SMMLV</t>
  </si>
  <si>
    <t xml:space="preserve">RUP </t>
  </si>
  <si>
    <t>Hoja1!B3</t>
  </si>
  <si>
    <t>MAX 3</t>
  </si>
  <si>
    <t>personas jurídicas del sector privado, los certificados de contratos deberán allegarse con copia de este y/o su respectiva acta de liquidación y/o documentos que demuestren ejecución debida.</t>
  </si>
  <si>
    <t>objetos contractuales o alcances u obligaciones comprendan actividades de mantenimiento y/o reparaciones locativas y/o remodelación y/o adecuación y/o ampliación y/o construcción y/o rehabilitación y/o mejoramiento de edificaciones institucionales o empresariales o corporativas o comerciales. (no será válida edificaciones con destinación habitacional o residencial)</t>
  </si>
  <si>
    <t>• Estructuras o Redes hidráulicas
• Redes eléctricas
• Baterías sanitarias
• Sistemas livianos de construcción
• Pintura interior y/o exterior.
• Cubiertas</t>
  </si>
  <si>
    <t>Vigente y en firme</t>
  </si>
  <si>
    <t>como mínimo seis (06) de los siguientes códigos UNSPSC:</t>
  </si>
  <si>
    <t>#</t>
  </si>
  <si>
    <t>Contratante</t>
  </si>
  <si>
    <t>% Part Ejecución</t>
  </si>
  <si>
    <t>Contratista</t>
  </si>
  <si>
    <t>Objeto</t>
  </si>
  <si>
    <t>Fecha Finalización</t>
  </si>
  <si>
    <t>Actividades</t>
  </si>
  <si>
    <t>Valor Contrato</t>
  </si>
  <si>
    <t>SMMLV para Cálculo</t>
  </si>
  <si>
    <t>Valor Contrato en SMMLV</t>
  </si>
  <si>
    <t>Inscripción en el RUP</t>
  </si>
  <si>
    <t>Código UNSPSC</t>
  </si>
  <si>
    <t xml:space="preserve">CUMPLE/ NO CUMPLE </t>
  </si>
  <si>
    <t>Observaciones</t>
  </si>
  <si>
    <t>OFERENTE:</t>
  </si>
  <si>
    <t>RESULTADO DE LA VERIFICACIÓN DOCUMENTAL</t>
  </si>
  <si>
    <t>CONSORCIO AEO</t>
  </si>
  <si>
    <t>MANTENIMIENTO GENERAL RECURRENTE DE LA INFRAESTRUCTURA FISICA EN LOS ESTABLECIMIENTOS
PENITENCIARIOS Y CARCELARIOS A CARGO DEL INPEC -
FASE 1 GRUPO 3 REGIONAL ORIENTE</t>
  </si>
  <si>
    <t xml:space="preserve">
•	Instalación de redes Hidrosantiarias, 
•	Tubería PVCP 1/2" RDE 9, instalada subterránea y/o a nivel y/o en alturas hasta 10,00 m. 
•	Tubería PVCS 3", instalada subterránea y/o a nivel y/o en alturas hasta 10,00 m 
•	Prueba de red hidráulica con flauta en cobre y manómetro 
•	Pintura vinilo 100% acrílica plástica mate, con altos sólidos, de alta calidad con máxima protección para intemperie; alta elasticidad, hidrorrepelente; resistente a algas, hongos, adhesión de suciedad, álcali y humos; 
•	Esmalte sintético alquídico a base de aceite sobre Puertas metálicas, tres (3) capas aplicadas con pistola sobre la totalidad de las caras vistas de hoja y marco,
•	Suministro e instalacion de cubierta tipo Termosteel Maxter, 6,0 x 0,9 m. Incluye trabajo en alturas,
•	Suministro y ejecución de divisiones en panelería liviana acabado una (1) cara fabricadas en sistema drywall 
•	frescasa, perfilería galvanizada CR. base 9 cal.26, estructura anclada muros y estructura con chazo
•	Red eléctrica Trifásica en Cable de Cu en 4 x N° 10 AWG (3 Fases + 1 Neutro) + 1 x N° 12T AWG LS-HFFR°
•	Suministro e instalacion de Tablero Trifasico de Distribución de 30 Circuitos con espacio para totalizador 
•	Suministro e Instalación de luminaria E27, Incluye roseta, luminaria ahorradora de energía 25W 
</t>
  </si>
  <si>
    <t xml:space="preserve">72101500
72152300
72152400
72153000
72153200
72103300
</t>
  </si>
  <si>
    <t xml:space="preserve">CUMPLE </t>
  </si>
  <si>
    <t xml:space="preserve">Se aclara que la certificación es de Redes de construcciones e Ingenieria que corresponde a    uno de los consorciados con una participación del 33% . De acuerdo al la propuesta presentada por el oferente en la constitución consorcial.
Una vez revisada la información de la experiencia, se puede evidenciar que en el FORMATO N°. 6 EXPERIENCIA ESPECÍFICA DEL OFERENTE se relaciona el valor del contrato por la suma de $3,055,788,000, mientras que en el documento de certificación de contrato expedido por una empresa privada el 15 de diciembre de 2023 se dispone que el valor del contrato es la suma de $3,055,788,000, el cual coincide con el valor ejecutado descrito en el acta de liquidación del contrato. Así las cosas este valor expresado en SMMLV corresponde a 2,634,30
</t>
  </si>
  <si>
    <t>CONSEJO
SUPERIOR DE LA
JUDICATURA
DIRECCIÓN
EJECUTIVA DE
ADMINISTRACIÓN
JUDICIAL</t>
  </si>
  <si>
    <t xml:space="preserve">
REALIZAR LAS OBRAS DE CONSTRUCCIÓN DE LA SEDE DE LOS DESPACHOS JUDICICALES DE LOS PATIOS - NORTE DE SANTANDER</t>
  </si>
  <si>
    <t xml:space="preserve"> Las actividades se desarrollaron dentro del componente de obra civil, enunciadas a continuación: Cerramientos, Demoliciones,
Excavaciones, Instalaciones Eléctricas, Cableado estructurado, Pintura, Muros Drywall, Mampostería, Cielo raso, enchape pisos, acabados en general, Impermeabilización Cubierta, Carpintería Metálica, vidrio aluminio y de madera, y mobiliario.</t>
  </si>
  <si>
    <t>72153000
72153200
72103300
72152500
80101600
81101500</t>
  </si>
  <si>
    <t xml:space="preserve">Se aclara que la certificación es de Gestión Rural y Urbana SAS que corresponde a  uno de los consorciados con una participación del 33% .De acuerdo al la propuesta presentada por el oferente en la constitución consorcial.
Una vez revisada la información de la experiencia, se puede evidenciar que en el FORMATO N°. 6 EXPERIENCIA ESPECÍFICA DEL OFERENTE se relaciona el valor del contrato por la suma de $8,106,905,679, mientras que en el documento de certificación de contrato expedido por una empresa estatal el 27 de diciembre de 2022 se dispone que el valor del contrato es la suma de $8,106,905,679, el cual coincide con el valor ejecutado descrito en el acta de liquidación del contrato. Así las cosas este valor expresado en SMMLV corresponde a 8,106,91
</t>
  </si>
  <si>
    <t>CONSTRUCTORA
J&amp;V JIMENES Y
CIA LTDA</t>
  </si>
  <si>
    <t>OBRAS DE MANTENIMIENTO PARA LA SEGUNDA FASE DE REDES HIDROSANITARIAS Y RED CONTRAINCENDIO DEL ESPHA HOSPITAL CENTRAL POR LA MODALIDAD DE PRECIOS UNITARIOS FIJOS SIN FÓRMULA DE REAJUSTE</t>
  </si>
  <si>
    <t xml:space="preserve">
Red General de suminstro de agua fría presión
Puntos hidráulicos agua fria
Red General de suminstro de agua caliente presión
Arreglo de cielo raso modulado,
incluye suministro de piezas nuevas
Suministro y aplicación de Pintura
vinilo tipo 1 dos manos sobre
Pañete liso Sobre muros 1:4, de
hasta 3 cm, incluye filos y
dilataciones. Incluye Mano de Obra,
Materiales, herramientas y equipos
para su correcta instalación.
Suministro e instalación de cielo
raso en PVC
M2 434.57 $
36,326.50
$
15,786,407
ARQ
10.25
Suministro y</t>
  </si>
  <si>
    <t>72152200
 72152300 
72152500
72151500 72151900 72152000</t>
  </si>
  <si>
    <t xml:space="preserve">Se aclara que la certificación es de INGENIUS que corresponde a    uno de los consorciados con una participación del 34% . De acuerdo al la propuesta presentada por el oferente en la constitución consorcial.
Una vez revisada la información de la experiencia, se puede evidenciar que en el FORMATO N°. 6 EXPERIENCIA ESPECÍFICA DEL OFERENTE se relaciona el valor del contrato por la suma de $803,056,800 mientras que en el documento de certificación de contrato expedido por una empresa privada el 30 de noviembre de 2020 se dispone que el valor del contrato es la suma de $803,056,800 el cual coincide con el valor ejecutado descrito en el acta de recibo final del contrato. Así las cosas este valor expresado en SMMLV corresponde a 914,85
</t>
  </si>
  <si>
    <t>CUMPLE</t>
  </si>
  <si>
    <t>SECRETARIA DE EDUCACION DISTRITAL</t>
  </si>
  <si>
    <t>CONSORCIO CLB CONSTRUCCIONES (CONSTRUCTORA LANDA S.A.S  y INGEBYP S.A.S)</t>
  </si>
  <si>
    <t>EJECUCIÓN DE LA CONSTRUCCION DE LA NUEVA PLANTA FISICA Y CERRAMIENTO EN EL PREDIO DENOMINADO SIERRA MORENA PARQUE, UBICADO EN LA LOCALIDAD 19 – CIUDAD BOLIVAR DEL DISTRITO CAPITAL, DE ACUERDO CON LOS PLANOS Y ESPECIFICACIONES ENTREGADOS POR SECRETARIA DE EDUCACION DEL DISTRITO.</t>
  </si>
  <si>
    <t>Construcción de mampostería, mampostería liviana, red agua potable, puntos hidráulicos, instalaciones sanitarias, entre otros.</t>
  </si>
  <si>
    <t>72102900-72152000-72152300-72153000-72153500-72153200</t>
  </si>
  <si>
    <t xml:space="preserve">Una vez revisada la información se evidencia el documento: "1 CERTIFICACION CONSORCIO CLB CONSTRUCCIONES AREAS" donde se observa la participación un contrato para la ejecución de la construcción y cerramiento del parque sierra morena, suscrito a nombre de CONSORCIO CLB CONSTRUCCIONES por un valor total de $ 27.344,355,409, conformado por INGEBYP SAS, con una participación del 50% y CONSTRUCTORA LANDA SAS con una participación del 50%, correspondiendo a $ 13,672,176,100.  Así las cosas este valor expresado en SMMLV corresponde a 15,048,75
Por otra parte en el documento "RUP INGEBYP NOV_1" se realizó la revisión para corroborar el valor en SMMLV y el consecutivo del reporte del contrato en El RUP localizado en la página 344. Encontrando coherencia en la información aportada.
</t>
  </si>
  <si>
    <t>DIRECCIÓN ADMINISTRATIVA Y FINANCIERA DE LA POLICÍA NACIONAL</t>
  </si>
  <si>
    <t>INGEBYP S.A.S</t>
  </si>
  <si>
    <t>MANTENIMIENTO INSTALACIONES CENTRO AUTOMÁTICO DE DESPACHO C.A.D LA POLICÍA METROPOLITANA DE BOGOTÁ, A PRECIOS UNITARIOS FIJOS SIN FÓRMULA DE REAJUSTE Y SUMINISTRO E INSTALACIÓN DE MOBILIARIO.</t>
  </si>
  <si>
    <t>Demolición mampostería o placa existente, acabado de pisos, carpinteria metálica y en madera, sistema hidrosanitario, instalaciones eléctricas suministro e instalación. entre otros.</t>
  </si>
  <si>
    <t>72103300-72151100-72151900-72152000-72152100-81101500</t>
  </si>
  <si>
    <t xml:space="preserve">Una vez revisada la información se evidencia el documento: "2 CERTIFICACION" donde se observa un contrato para el "Mantenimiento de las Instalaciones Centro automático de despacho C.A.D de la Policía Metropolitana de Bogotá", suscrito a nombre de INGEBYP S.A.S. por un valor total de $ 605.804.855. Así las cosas este valor expresado en SMMLV corresponde a 940,18
Por otra parte para certificar el valor y el consecutivo del reporte del contrato se pudo encontrar en el documento "RUP INGEBYP NOV_1" donde se encuentra El RUP localizado en la página 294. Encontrando coherencia en la información aportada.
</t>
  </si>
  <si>
    <t>CONSORCIO BCL CONSTRUCCIONES (CONSTRUCTORA LANDA S.A.S  y INGEBYP S.A.S)</t>
  </si>
  <si>
    <t>Ejecución de obra nueva para el colegio la felicidad, de la localidad 9 Fontibón, identificado con el CPF 925 de acuerdo con los planos y especificaciones entregados por la Secretaría de Educación del Distrito</t>
  </si>
  <si>
    <t>Ejecución de actividades como cimentaciones,desagues,mamposteria, Instalaciones hidrosanitarias, pañetes, pisos, zocalos, carpinteria, enchapes, iluminación, instalaciones de red hidraulica y contraincendios, paruqueaderos, andenes y rampas de acceso. entre otros.</t>
  </si>
  <si>
    <t>72103300-72151100-72101500-72102900-72152000-72152100</t>
  </si>
  <si>
    <t>Una vez revisada la información se evidencia el documento: "3 CERTIFICACION COLEGIO LA FELICIDAD 2021 NSR" donde se observa la participación en un contrato suscrito a nombre de CONSORCIO BCL CONSTRUCCIONES por un valor total ejecutado de $ 21,207,214,785 conformado por INGEBYP SAS, con una participación del 50% y CONSTRUCTORA LANDA SAS. con una participación del 50%, correspondiendo a $10,603,607,393 así las cosas este valor expresado en SMMLV corresponde a 14,373,54
Para verificar el valor y el consecutivo del reporte del contrato, se revisó el documento "RUP INGEBYP NOV_1" en la página 311. Al comparar el valor ejecutado del contrato expresado en SMMLV en el RUP, con las certificaciones enviadas (ACTA DE AVANCE FINAL Y EL FORMATO 6), se identificó una inconsistencia. Los documentos enviados reflejan el valor total del contrato ($21,207,214,908) en lugar del valor total ejecutado ($ 21,207,214,785 ).</t>
  </si>
  <si>
    <t>Instituto Distrital de Patrimonio Cultural</t>
  </si>
  <si>
    <t>CONSORCIO CONCORDIA 2015</t>
  </si>
  <si>
    <t>Ejecución de la primera etapa de obra, bajo la modalidad de precios unitarios fijos sin fórmula de reajuste, para la intervención de reforzamiento estructural de la Plaza de Mercado de La Concordia, la construcción de la Galería Santafé y su entorno inmediato, ubicada en la carrera 1 B# 14 - 62 (antigua) - carrera 1 B# 12C - 62 (nueva). De la ciudad de Bogotá D.C</t>
  </si>
  <si>
    <t xml:space="preserve">•	Reforzamiento estructural 
•	Restauración de mampostería.
•	Restauración de cerchas. 
•	Cambio de manto de cubierta. 
•	Construcción de la galería de arte Santafé.
•	Construcción de muros de contención.
•	Caisson.
•	Cimentación profunda con micropilotes y cimentación superficial con losa de subpresión conformada por vigas y placa de concreto. 
•	Cerramiento de fachadas
•	Acabado piso de ladrillo cocido tipo adoquín pegado con mortero. 
</t>
  </si>
  <si>
    <t>RUP JORGE ENRIQUE MARTÍNEZ FONSECA: 104 - RUP MARTÍNEZ OSPINA S.A.S.: 5</t>
  </si>
  <si>
    <t>RUP MARTÍNEZ OSPINA S.A.S.: 72101500, 72102900, 72103300, 72151100, 72151500,72151900 y 72152300 - RUP JORGE ENRIQUE MARTÍNEZ FONSECA: 72151500, 72151900,72152300, 72152500, 72152700 y  72153600.</t>
  </si>
  <si>
    <t xml:space="preserve">La experiencia se acredita con un contrato suscrito entre el INSTITUTO DISTRITAL DE PATRIMONIO CULTURAL y el CONSORCIO CONCORDIA 2015, el cual a su vez estuvo compuesto por JORGE ENRIQUE MARTÍNEZ FONSECA, con un porcentaje de participación del 70% y MARTÍNEZ OSPINA S.A.S. con un porcentaje de participación de 15%, para un total de 85%. 
Las actividades del contrato pudieron ser validadas de acuerdo con la información contenida en la certificación emitida por la interventoría del contrato de obra llevada a cabo por el CONSORCIO SAN ANDRÉS IPC, puesto que los documentos de actividades y cantidades de obra aportados se tornan ilegibles. </t>
  </si>
  <si>
    <t xml:space="preserve">FONDO FINANCIERO DE PROYECTOS DE DESARROLLO (FONADE) </t>
  </si>
  <si>
    <t>CONSORCIO CONCORDIA 2014</t>
  </si>
  <si>
    <t>EJECUCIÓN DE LAS OBRAS DE RESTAURACIÓN, REFORZAMIENTO, ADECUACIÓN Y MANTENIMIENTO DEL CLAUSTRO NUESTRA SEÑORA DE LAS AGUAS LOCALIZADA EN LA CIUDAD DE BOGOTA D.C.", de acuerdo con la descripción, especificaciones y demás condiciones establecidas en las Reglas de Participación, Adenda(s), los documentos e información técnica suministrada por FONADE y la oferta presentada por EL CONTRATISTA, todo lo cual hace parte integral del contrato.</t>
  </si>
  <si>
    <t xml:space="preserve">•	Cimientos zona patrimonial
•	Estructura de refuerzo
•	Reforzamiento edificación patrimonial
•	Cubierta
•	Mampostería y pañetes.
•	Cielorrasos
•	Pisos y guarda escobas zona patrimonial.
•	Pintura
•	Enchapes en cerámica
•	Aparatos sanitarios.
•	Carpintería en madera y metálica. 
•	Instalaciones hidrosanitarias. 
</t>
  </si>
  <si>
    <t>72101500,72102900, 72103300, 72151100, 72151500 y 72151900.</t>
  </si>
  <si>
    <t>NO CUMPLE</t>
  </si>
  <si>
    <t xml:space="preserve">No se aportó certificación de contrato, sino el acta de liquidación del contrato. Sin embargo, el documento faltante es el que se requiere para acreditar la experiencia conforme a lo descrito en el punto 4.2.2.1 de las reglas de participación, el cual reza lo siguiente: 
“El oferente deberá acreditar su experiencia con máximo tres (3) certificaciones de contratos terminados o ejecutados o liquidados cuyos objetos contractuales o alcances u obligaciones comprendan actividades de mantenimiento y/o reparaciones locativas y/o remodelación y/o adecuación y/o ampliación y/o construcción y/o rehabilitación y/o mejoramiento de edificaciones institucionales o empresariales o corporativas o comerciales a la fecha de cierre del proceso de selección cuya sumatoria sea igual o superior al 100% del POE expresado en SMMLV.”
No obstante, cuando el proponente pretenda suplir el requisito de aportar la certificación de contrato, deberá remitir copia del contrato y como anexo el acta de liquidación, conforme a lo contemplado en el numeral 11 del punto 4.2.3 de las Reglas de Participación:
“11. Se acepta como equivalente a la certificación de cumplimiento de los contratos ejecutados, copia de estos, siempre que se acompañen con la respectiva acta de liquidación, o de recibo final y en ellos conste mínimamente la información requerida en los literales a) al h) del presente numeral”.
En ese sentido, es claro que el proponente no aportó la certificación de contrato y tampoco remitió copia del contrato para suplir el requisito.  </t>
  </si>
  <si>
    <t>ALCALDÍA DE MANIZALES</t>
  </si>
  <si>
    <t>CONSORCIO 2021</t>
  </si>
  <si>
    <t>FASE I DE REFORZAMIENTO ESTRUCTURAL, RESTAURACIÓN INTEGRAL Y AMPLIACIÓN DEL INMUEBLE DENOMINADO CONCENTRACIÓN ESCOLAR JUAN XXIII DEL MUNICIPIO DE MANIZALES</t>
  </si>
  <si>
    <t xml:space="preserve">•	Suministro, conformación e instalación elementos en madera para construcción. 
•	Placa base para acabados de pisos baños conformada con placas de fibrocemento.
•	Pañete exterior impermeabilizado para recubrimiento de muros. 
•	Suministro conformación e instalación elementos en madera para construcción de cercha compuesta en madera entre pórticos. 
•	Conexión acometida hidráulica.
•	Construcción de sumideros. 
•	Bajante de agua lluvia en tubería.
•	Suministro e instalación de luminaria LED. 
•	Suministro e instalación de alimentador desde el medidor hasta el tablero de distribución. 
•	Suministro e instalación de tablero de distribución general. </t>
  </si>
  <si>
    <t>RUP JORGE ENRIQUE MARTÍNEZ FONSECA: 115 - RUP MARTÍNEZ OSPINA S.A.S.: 9.</t>
  </si>
  <si>
    <t>RUP JORGE ENRIQUE MARTÍNEZ FONSECA: 115 - 72101500, 72102900, 72103300, 72151100, 72151500 y 72151900 - RUP MARTÍNEZ OSPINA S.A.S.: 9 - 72101500, 72152000, 72102900, 72103300, 72151100 y 80101600.</t>
  </si>
  <si>
    <t xml:space="preserve">No se aportó certificación de contrato, sino el acta recibo final. Sin embargo, el documento faltante es el que se requiere para acreditar la experiencia conforme a lo descrito en el punto 4.2.2.1 de las reglas de participación, el cual reza lo siguiente: 
“El oferente deberá acreditar su experiencia con máximo tres (3) certificaciones de contratos terminados o ejecutados o liquidados cuyos objetos contractuales o alcances u obligaciones comprendan actividades de mantenimiento y/o reparaciones locativas y/o remodelación y/o adecuación y/o ampliación y/o construcción y/o rehabilitación y/o mejoramiento de edificaciones institucionales o empresariales o corporativas o comerciales a la fecha de cierre del proceso de selección cuya sumatoria sea igual o superior al 100% del POE expresado en SMMLV.”
No obstante, cuando el proponente pretenda suplir el requisito de aportar la certificación de contrato, deberá remitir copia del contrato y como anexo el acta de liquidación o el acta de recibo final, conforme a lo contemplado en el numeral 11 del punto 4.2.3 de las Reglas de Participación:
“11. Se acepta como equivalente a la certificación de cumplimiento de los contratos ejecutados, copia de estos, siempre que se acompañen con la respectiva acta de liquidación, o de recibo final y en ellos conste mínimamente la información requerida en los literales a) al h) del presente numeral”.
En ese sentido, es claro que el proponente no aportó la certificación de contrato y tampoco remitió copia del contrato para suplir el requisito.  </t>
  </si>
  <si>
    <t>DEPARTAMENTO DE BOLIVAR</t>
  </si>
  <si>
    <t>CONSORCIO COLEGIOS DEL SUR
Conformación
(OBRAS MAQUINARIA Y EQUIPOS TRES A S.A.S. - NIT 830.031.936-2 - PARTICIPACIÓN 20%)
(MARTINEZ CABALLERO S.A.S - NIT 890.403.530-1 - PARTICIPACIÓN 80%)</t>
  </si>
  <si>
    <t>CONSTRUCCION DE UN MEGA COLEGIO EN EL MUNICIPIO DE SANTA ROSA DEL SUR EN LA INSTITUTION EDUCATIVA MARIA INMACULADA BAJO LOS PARAMETROS DE LA NTC 4595 DEL ICONTEC PARA AUMENTAR LOS INDICADORES DE COBERTURA EDUCATIVA OFICIAL.</t>
  </si>
  <si>
    <t>Cimentación
Desagues e instalaciones subterraneas
Estructuras en concreto y metalicas
Mamposteria
Prefabricados
Instalación hidrosanitarias y de gas
Instalaciones electricas
Pañete
Pisos
Cubiertas e impermeabilizaciones
Carpinteria metalica
Enchapes
Iluminación
Aparatos sanitarios y accesorios
Cielo rasos
Pintura
Cerraduras y vidrios</t>
  </si>
  <si>
    <t>72101500
72102900
72103300
72151100
72151500
72151900</t>
  </si>
  <si>
    <t>DEPARTAMENTO DE CORDOBA - SECRETARIA DE INFRAESTRUCTURA</t>
  </si>
  <si>
    <t>CONSORCIO SAN JERONIMO
Conformación
(KATHLEEN DIAZ HOYOS - PARTICIPACIÓN 40%)
(OBRAS MAQUINARIA Y EQUIPOS TRES A S.A.S - NIT 830.031.936-2 - PARTICIPACIÓN 60%)</t>
  </si>
  <si>
    <t>MEJORAMIENTO DE LAS INSTALACIONES DEL HOSPITAL SAN JERONIMO DE MONTERIA</t>
  </si>
  <si>
    <t> </t>
  </si>
  <si>
    <t>72101500
72102900
72103300
72151900
72152700
81101500</t>
  </si>
  <si>
    <t>FONDO DE BIENESTAR SOCIAL DE LA CONTRALORIA GENERAL DE LA REPUBLICA</t>
  </si>
  <si>
    <t>CONSORCIO INTERLOMAS 02
Conformación
(JUAN CARLOS LEDESMA GUTIERREZ - PARTICIPACIÓN 50%)
(OBRAS MAQUINARIA Y EQUIPOS TRES A S.A.S - NIT 830.031.936-2 - PARTICIPACIÓN 50%)</t>
  </si>
  <si>
    <t>CONTRATAR EL REFORZAMIENTO ESTRUCTURAL Y LA ADECUACION DE LA EDIFICACION DEL COLEGIO PARA HIJOS DE EMPLEADOS DE LA CONTRALORIA GENERAL DE LA REPUBLICA</t>
  </si>
  <si>
    <t>HOSPITAL DEPARTAMENTAL DE VILLAVICENCIO</t>
  </si>
  <si>
    <t>UNION TEMPORAL MANTENIMIENTO INTEGRAL 2019
Conformación
(UNINGECOL S.A - NIT 900.176.059-4 - PARTICIPACIÓN 49%)
(CARLOS EDUARDO PULIDO GOMEZ - PARTICIPACIÓN 49%)
(PEDRAZA
INGENIERIA S.A.S. - NIT 900.546.289-1 - PARTICIPACIÓN 2%)</t>
  </si>
  <si>
    <t>“SERVICIO DE MANTENIMIENTO PREVENTIVO Y/O CORRECTIVO DE LA INFRAESTRUCTURA HOSPITALARIA INCLUYENDO MANTENIMIENTO A LAS INSTALACIONES ELECTRICAS, HIDRAULICAS, MECANICAS, DE VAPOR Y AREAS ADYACENTES, EQUIPOS DE USO INDUSTRIAL (PLANTAS ELECTRICAS, CALDERAS, BOMBAS DE AGUA, EQUIPOS DE REFRIGERACION, TORRES, ASCENSORES ENTRE OTROS) Y MOBILIARIO PARA USO ADMINISTRATIVO Y ASISTENCIAL DEL HOSPITAL DEPARTAMENTAL DE VILLAVICENCIO E.S.E”</t>
  </si>
  <si>
    <t>Mantenimiento a las instalaciones eléctricas, hidráulicas, mecánicas, de vapor y áreas adyacentes, equipos de uso industrial (plantas eléctricas, calderas, bombas de agua, equipos de refrigeración, torres, ascensores entre otros) y mobiliario para uso administrativo y asistencial.</t>
  </si>
  <si>
    <t>72 15 11 00
72 15 15 00
72 15 19 00
72 15 21 00
72 15 23 00
72 15 24 00</t>
  </si>
  <si>
    <r>
      <rPr>
        <b/>
        <sz val="10"/>
        <color rgb="FF000000"/>
        <rFont val="Arial Nova"/>
        <family val="2"/>
      </rPr>
      <t>% Part Ejecución:</t>
    </r>
    <r>
      <rPr>
        <sz val="10"/>
        <color rgb="FF000000"/>
        <rFont val="Arial Nova"/>
        <family val="2"/>
      </rPr>
      <t xml:space="preserve"> El oferente acredita el 49% de participación en la certificación aportada incumpliendo con el numeral 4.2.3. ACREDITACIÓN EXPERIENCIA DEL OFERENTE:
“17. Cuando el oferente pretenda acreditar experiencia adquirida a través de la prestación de servicios por medio de uniones temporales o consorcios, deberá presentar el documento idóneo en el que se certifique un porcentaje de participación en la mencionada estructura   plural, igual o superior al 50% y el cumplimiento de las funciones asignada. En todo caso, el valor del contrato con el cual se pretenda acreditar la experiencia será de acuerdo con el porcentaje de participación acreditado en dicha estructura plural.”</t>
    </r>
  </si>
  <si>
    <t>UNIVERSIDAD DE LOS LLANOS</t>
  </si>
  <si>
    <t>UNINGECOL S.A.</t>
  </si>
  <si>
    <t>MANTENIMIENTO PREVENTIVO Y/O CORRECTIVO DE LA INFRAESTRUCTURA FÍSICA DE ESPACIOS ACADÉMICOS ADMINISTRATIVOS DE LA UNIVERSIDAD DE LOS LLANOS</t>
  </si>
  <si>
    <t>Pisos
Cielorraso
Luminarias
Cuarto frio de necropsia
Baterias sanitarias
Carpinteria en aluminio
Laboratorio de fisica
Cubierta
Pintura</t>
  </si>
  <si>
    <t>72 10 15 00
72 10 29 00
72 10 33 00
72 15 11 00
72 15 15 00
72 15 19 00</t>
  </si>
  <si>
    <t>1. En la certificación presentada se acredita una participación del 100%
2. Cumple con las actividades requeridas en las reglas de participación.
3. Se realiza la verificación y cumple con los seis códigos UNSPSC mínimos requeridos.</t>
  </si>
  <si>
    <t>HOSPITAL DEPARTAMENTAL DE VILLAVICENCIO E.S.E.</t>
  </si>
  <si>
    <t>CONTRATAR LA EJECUCIÓN DE OBRA PARA LA REPARACIÓN Y MANTENIMIENTO DE LA TORRE DE URGENCIAS DEL HOSPITAL DEPARTAMENTAL DE VILLAVICENCIO</t>
  </si>
  <si>
    <t>Resanes de muro
Reforzamiento estructural para red de aires y red contra incendios y cielo
Pisos de pasillos y baños
Mamposteria y pañetes
Desmonte de muros
Cubierta
Aparatos Sanitarios</t>
  </si>
  <si>
    <t>CONTRATAR LA EJECUCIÓN DE OBRAS DE ADECUACIÓN CIVIL Y REMODELACIÓN DEL TERCER PISO DE LA TORRE DE URGENCIAS EN EL HOSPITAL DEPARTAMENTAL DE VILLAVICENCIO E.S.E.</t>
  </si>
  <si>
    <r>
      <rPr>
        <b/>
        <sz val="10"/>
        <color rgb="FF000000"/>
        <rFont val="Arial Nova"/>
        <family val="2"/>
      </rPr>
      <t>Actividades:</t>
    </r>
    <r>
      <rPr>
        <sz val="10"/>
        <color rgb="FF000000"/>
        <rFont val="Arial Nova"/>
        <family val="2"/>
      </rPr>
      <t xml:space="preserve"> Se remite acta de liquidación del contrato No. 1965 de 2023, celebrado entre el hospital departamental de Villavicencio E.S.E y UNINGECOL S.A, Por lo anterior se solicita remitir contrato y acta de terminación de cantidades o documento en el que se pueda verificar las actividades realmente ejecutadas.</t>
    </r>
  </si>
  <si>
    <t>MINISTERIO DE DEFENSA NACIONAL - EJERCITO NACIONAL - ESMIC - BASPC19</t>
  </si>
  <si>
    <t>“El Mantenimiento, adecuación, remodelación y Mejoramiento de las instalaciones de la escuela Militar de cadetes “general José maría Córdova”</t>
  </si>
  <si>
    <t xml:space="preserve">*Mantenimiento de cubierta (inlcuye desmonte, reinstalación, limpieza, cargue y retiro de tejas, caballetes)
*Mantenimiento y reinstalación de luminarias
*Instalaciones electricas
*Reemplazo de piezas de mamposteria afectada por lesiones físicas y mecánicas
*Desagues e instalaciones sanitarias
*Estuco y vinilo 3 manos sobre muro interior (incluye estuco, una mano en pintura tipo2, dos manos en pintura tipo 1, filos y dilataciones)
</t>
  </si>
  <si>
    <t>72 10 15 00
72 10 29 00
72 10 33 00
72 15 15 00
72 15 25 00
72 15 21 00</t>
  </si>
  <si>
    <t>Se valida la infomación en la carpeta Formato 6 - Experiencia minima habilitante y soportes, en su documento 1.Contrato 177 BASPC19 2023.
Se toma la fecha de finalización del acta de recibo final
En la certificación presentada se acredita una participación del 100%
Cumple con las actividades requeridas en las reglas de participación.
Se realiza la verificación y cumple con los seis códigos UNSPSC mínimos requeridos</t>
  </si>
  <si>
    <t>FONDO RATATORIO DE LA POLICIA NACIONAL</t>
  </si>
  <si>
    <t xml:space="preserve">Construcción de la estación de policia del municipio de Chipaque  - Departamento de Cundinamarca, por la modalidad de precios unitarios fijos sin formula de reajuste </t>
  </si>
  <si>
    <t xml:space="preserve">* Instalaciones electricas 
* Instalaciones hidrosanitarias y de gas 
*Obras de mamposteria y concreto
* Mamposteria y pañetes
*Suministro e instalación de manto asfaltico autorpotegido AL-80 con foil de aluminia 
*Pintura exterior 
*Cielo raso en panel yeso sistema liviano en seco, acabado en vinilo blanco gyplac o similar. Inlcuye estructura de soporte masilla y tres manos de pintura
</t>
  </si>
  <si>
    <t>72 10 15 00
72 10 29 00
72 10 33 00
72 15 19 00
72 15 11 00
72 15 15 00</t>
  </si>
  <si>
    <t>Se valida la infomación en la carpeta Formato 6 - Experiencia minima habilitante y soportes, en su documento 2.Contrato estacion de policia Chipaque.
Se toma la fecha de finalización del acta de liquidación bilateral
En la certificación presentada se acredita una participación del 100%
Cumple con las actividades requeridas en las reglas de participación.
Se realiza la verificación y cumple con los seis códigos UNSPSC mínimos requeridos</t>
  </si>
  <si>
    <t>FUERZA AÉREA COLOMBIANA - EQUION ENERGIA LTDA</t>
  </si>
  <si>
    <t>Obra publica para la construcción del museo aeroespacial y memoria historica en el Parque Jaime Duque</t>
  </si>
  <si>
    <t xml:space="preserve">*Instalaciones sanitarias
*Instalaciones hidraulicas
*Instalaciones electricas 
*Acabados muros - enchapes
*Acabado de pisos - impermeabilizaciones 
</t>
  </si>
  <si>
    <t>72 15 11 00
72 15 15 00
72 15 19 00
72 15 20 00
72 10 15 00
72 10 33 00</t>
  </si>
  <si>
    <t>Se valida la infomación en la carpeta Formato 6 - Experiencia minima habilitante y soportes, en su documento 3. Contrato museo aeroespacial 
Se toma la fecha de finalizacion del acta del acta de recibo a satisfacción 
En la certificación presentada se acredita una participación del 100%
Cumple con las actividades requeridas en las reglas de participación.
Se realiza la verificación y cumple con los seis códigos UNSPSC mínimos requeridos</t>
  </si>
  <si>
    <t>ADMINISTRADORA COLOMBIANA DE PENSIONES 
COLPENSIONES</t>
  </si>
  <si>
    <t>INGENIERIA Y SOLUCIONES INSOL SAS</t>
  </si>
  <si>
    <t>Prestación del servicio integral de mantenimiento preventivo y correctivo, cada vez que se requiera, incluido el suministro del personal mínimo, materiales, equipos, repuestos y accesorios de los bienes muebles e inmuebles y la infraestructura física instalada en los mismos, donde se ubican las diferentes sedes administrativas, regionales y puntos de atención de la administradora Colombiana de Pensiones – Colpensiones, que
conforman su red de oficinas a nivel nacional.</t>
  </si>
  <si>
    <t>mantenimiento del sistema eléctrico, hidráulico, sanitario, pinturas, acabados, cubiertas, cielos rasos, iluminación, cerrajería, mantenimiento del mobiliario</t>
  </si>
  <si>
    <t xml:space="preserve">72 10 15 00
72 10 29 00
72 10 33 00
72 15 11 00
72 15 15 00
72 15 19 00
</t>
  </si>
  <si>
    <t xml:space="preserve">Una vez revisada la información se evidencia el documento: "25. EXPERIENCIA INSOL" donde se observa un contrato para "El  servicio integral de mantenimiento preventivo y correctivo, cada vez que se requiera, incluido el suministro del personal mínimo, materiales, equipos, repuestos y accesorios de los bienes muebles e inmuebles y la infraestructura física instalada en los mismos, donde se ubican las diferentes sedes administrativas, regionales y puntos de atención de la administradora Colombiana de Pensiones", suscrito a nombre de INGENIERIA Y SOLUCIONES INSOL SAS. por un valor total de $ 869,302,110 Así las cosas este valor expresado en SMMLV corresponde a 908,526
Una vez revisada la información de la experiencia, se puede evidenciar que en el FORMATO NO. 6 EXPERIENCIA ESPECÍFICA DEL OFERENTE se relaciona el valor del contrato por la suma de $874.101.269, mientras que en el documento de certificación de contrato expedido por COLPENSIONES el 4 de diciembre de 2024 se dispone que el valor del contrato es la suma de $869.302.110, el cual coincide con el valor ejecutado descrito en el acta de liquidación del contrato. 
En todo caso, el FORMATO No. 6 o 7 es informativo. En caso de inconsistencia en el mismo, prevalecerá la información que repose en las certificaciones de experiencia de los contratos y los documentos que la acompañen para la acreditación de la experiencia solicitada.
De tal manera que, al existir una discrepancia entre los valores reportados en el FORMATO NO. 6 EXPERIENCIA ESPECÍFICA DEL OFERENTE y la certificación de experiencia y los documentos que la acompañan (contrato y acta de liquidación), prevalecerá la información de la certificación que contempla como valor del contrato $869.302.110, correspondiente al valor ejecutado reportado en el acta de liquidación del contrato. </t>
  </si>
  <si>
    <t>DEPARTAMENTO ADMINISTRATIVO DE LA PRESIDENCIA DE LA REPUBLICA</t>
  </si>
  <si>
    <t>Consorcio
INSOL - BCS
( Insol SAS 70 % y BCS Ingeniería y Proyectos SAS 30%)</t>
  </si>
  <si>
    <t>El contratista se obliga con la entidad por sus propios medios y con plena autonomía técnica, administrativa a realizar las adecuaciones y reparaciones locativas, incluidos los sistemas de iluminación y las redes eléctricas de voz y datos de la sede del Departamento Administrativo de la Presidencia de la República, de acuerdo con las especificaciones técnicas requeridas</t>
  </si>
  <si>
    <t xml:space="preserve">Mejoramiento, mantenimiento, adecuación, ampliación y remodelación de instalaciones a través de la ejecución de obras civiles:  demoliciones, y ampliación de espacios, construcción de muros,  cabados, divisiones y puertas en vidrio, cielo raso, pintura, cortinas, mobiliario, diseño y construcción de adecuación estructural reforzamiento
de la estructura de cubierta Mejoramiento, mantenimiento, adecuación, ampliación y
remodelación de instalaciones a través de la ejecución de obras civiles: Demoliciones, y ampliación de espacios, construcción de muros, acabados, divisiones y puertas en vidrio, cielo raso, pintura, cortinas, mobiliario, diseño y construcción de adecuación  estructural - reforzamiento de la  estructura </t>
  </si>
  <si>
    <t>72 15 25 00
72 15 24 00
72 15 26 00
72 15 30 00
80 10 16 00
81 10 15 00</t>
  </si>
  <si>
    <t xml:space="preserve">Una vez revisada la información de la experiencia certificada se puede evidenciar que en el FORMATO NO. 6 EXPERIENCIA ESPECÍFICA DEL OFERENTE se relaciona el valor del contrato por la suma de $7,389,331,582, para un consorcio el cual tiene una distribución porcentual de la siguiente manera: Insol SAS con un 70 % y BCS Ingeniería y Proyectos SAS con un 30%, en concordancia con esta certificación el valor correspondiente a la certificación para la empresa Insol SAS es de $5,172,532,107 así mismo  se observa la certificación del contrato expedido por el DEPARTAMENTO ADMINISTRATIVO DE LA PRESIDENCIA DE LA REPUBLICA de el 30 de septiembre de 2022  el cual coincide con el valor ejecutado descrito en el acta de liquidación del contrato. 
En todo caso, el FORMATO No. 6 o 7 es informativo. En caso de inconsistencia en el mismo, prevalecerá la información que repose en las certificaciones de experiencia de los contratos y los documentos que la acompañen para la acreditación de la experiencia solicitada.
De tal manera que, al existir una discrepancia entre los valores reportados en el FORMATO NO. 6 EXPERIENCIA ESPECÍFICA DEL OFERENTE y la certificación de experiencia y los documentos que la acompañan (contrato y acta de liquidación), prevalecerá la información de la certificación que contempla como valor del contrato $7,389,331,582, correspondiente al valor ejecutado reportado en el acta de liquidación del contrato. </t>
  </si>
  <si>
    <t>FISCALIA GENERAL DE LA NACIÓN - SUBDIRECCIÓN REGIONAL DE APOYO CENTRAL</t>
  </si>
  <si>
    <t>DIARQCO CONSTRUCTORES SAS</t>
  </si>
  <si>
    <t>LA FISCALÍA GENERAL DE LA NACIÓN, A TRAVÉS DE LA SUBDIRECCIÓN REGIONAL DE APOYO CENTRAL, REQUIERE REALIZAR EL MANTENIMIENTO DE LAS SEDES PROPIAS UBICADAS EN LA CARRERA NO. 7 21 25/27/31 Y CARRERA 12 NO. 16 - 33 PISO 3 - C.T.I GIRARDOT - CUNDINAMARCA, CARRERA 33 NO. 18 - 33 EDIFICIO MANUEL GAONA CRUZ, CALLE 18A NO. 69B 43 Y CALLE 20 NO. 69B 79 SANTUARIO - BOGOTÁ - CUNDINAMARCA Y CALLE 20 NO. 7 38/44 C.T.I. TUNJA - BOYACÁ.</t>
  </si>
  <si>
    <t xml:space="preserve">*Elaboración de muro en bloque No 4
*Suministro e instalación de porcelanato 60x60 tipo alfa o similar trafico alto
*Instalaciones hidráulicas y sanitarias
*Suministro e instalación de totalizador 65 amp
*Pintura interior sobre muros (incluye resanes, filos, dilataciones). Vinilo tipo 1, dos manos, ademas de todo el material y herramienta requerida para su correcta ejecucón y funcionamiento
*Suministro e instalación manto asfáltico
</t>
  </si>
  <si>
    <t>72 15 11 00
72 15 15 00
72 15 20 00
72 15 21 00
81 10 15 00
80 10 16 00</t>
  </si>
  <si>
    <t>Se verificó en el documento 2.formato No 6 - Experiencia en la pagina 3 a la 18
En la certificación presentada se acredita una participación del 100%
Cumple con las actividades requeridas en las reglas de participación.
Se realiza la verificación y cumple con los seis códigos UNSPSC mínimos requeridos.</t>
  </si>
  <si>
    <t>ESCUELA SUPERIOR DE ADMINISTRACION PUBLICA -
ESAP</t>
  </si>
  <si>
    <t>ADECUACIÓN DE ESPACIOS FUNCIONALES EN LA SEDE CENTRAL CAN, INCLUIDA LA MANO DE OBRA, LOS MATERIALES, EQUIPAMIENTO Y REPUESTOS NECESARIOS</t>
  </si>
  <si>
    <t xml:space="preserve">*Suministro e instalación aparato sanitario ahorrador de tanque 
*Pintura vinilo tipo 1 en muros 3 manos incluye resane
*Suministro e instalación bala tipo led 24W (30cm) redonda de inscrustar color blanco
*Mantenimiento y adecuación canales, canaletas, vigas canales, soscos para cubiertas existentes
*División en super board dos caras piso-techo.
</t>
  </si>
  <si>
    <t xml:space="preserve">72 15 26 00
72 15 30 00
72 15 32 00
72 15 25 00
80 10 16 00
81 10 15 00
</t>
  </si>
  <si>
    <t>Se verificó en el documento 2.formato No 6 - Experiencia en la pagina 19 a la 37
En la certificación presentada se acredita una participación del 100%
Cumple con las actividades requeridas en las reglas de participación.
Se realiza la verificación y cumple con los seis códigos UNSPSC mínimos requeridos.</t>
  </si>
  <si>
    <t xml:space="preserve">POLICIA NACIONAL DE COLOMBIA - POLICIA METROPOLITANA DE BOGOTA - DIRECCIÓN ADMINISTRATIVA Y FINANCIERA </t>
  </si>
  <si>
    <t>MANTENIMIENTO PREVENTIVO Y CORRECTIVO Y/O MEJORAS LOCATIVAS DE LAS INSTALACIONES POLICIALES  A PRECIOS UNITARIOS FIJOS SIN FÓRMULA DE REAJUSTE - LOTE 3:  MANTENIMIENTO PREVENTIVO Y CORRECTIVO Y/O MEJORAS LOCATIVAS DE LAS INSTALACIONES  DE LA ESTACIÓN DE POLICÍA SANTAFÉ E-3 DE LA POLICÍA METROPOLITANA DE BOGOTÁ, A PRECIOS UNITARIOS FIJOS SIN FÓRMULA DE REAJUSTE</t>
  </si>
  <si>
    <t>*Mantenimiento de redes hidrosanitarias 
*Mantenimiento de cubiertas y cielo raso
*Mantenimiento redes eléctricas
*Mantenimiento y reposición e instalación de estuco y vinilo a 3 manos</t>
  </si>
  <si>
    <t>72 15 23 00
72 15 24 00
72 15 25 00
72 15 26 00
72 15 30 00
72 15 33 00</t>
  </si>
  <si>
    <t>Se verificó en el documento 2.formato No 6 - Experiencia en la pagina 38 a la 54
 En la certificación presentada se acredita una participación del 100%
Cumple con las actividades requeridas en las reglas de participación.
Se realiza la verificación y cumple con los seis códigos UNSPSC mínimos requeridos.</t>
  </si>
  <si>
    <t>SUPERINTENDENCIA DE NOTARIADO Y REGISTRO</t>
  </si>
  <si>
    <t>CONTRATAR POR EL SISTEMA DE PRECIOS UNITARIOS FIJOS SIN FORMULA DE AJUSTE LAS OBRAS DE MANTENIMIENTO Y ADECUACION DE INMUBLES DONDE FUNCIONAN OFICINAS DE REGISTRO DE INSTRUMENTOS PUBLICOS A NIVEL NACIONAL DIVIDIDA EN AGRUPACIONES. AGRUPACION 5</t>
  </si>
  <si>
    <t>*Instalaciones electricas
*Instalaciones hidrosanitarias 
*Pintura tipo 1 en vinilo tres mnaos, incluye carteras, resanes de muros y cielo raso
*Mantenimiento cielo raso fibra mineral 
*Mantenimiento cubierta</t>
  </si>
  <si>
    <t>72 10 29 00
72 10 15 00
72 10 33 00
72 15 19 00
72 15 11 00
72 15 15 00</t>
  </si>
  <si>
    <r>
      <rPr>
        <sz val="10"/>
        <color rgb="FF000000"/>
        <rFont val="Arial Nova"/>
        <family val="2"/>
      </rPr>
      <t xml:space="preserve">Se verificó en el documento 2.formato No 6 - Experiencia en la pagina 59 a la 125
Se verificó fecha de finalización y valor del contrato en el </t>
    </r>
    <r>
      <rPr>
        <i/>
        <sz val="10"/>
        <color rgb="FF000000"/>
        <rFont val="Arial Nova"/>
        <family val="2"/>
      </rPr>
      <t xml:space="preserve">Acta de recibo a satisfacción  </t>
    </r>
    <r>
      <rPr>
        <sz val="10"/>
        <color rgb="FF000000"/>
        <rFont val="Arial Nova"/>
        <family val="2"/>
      </rPr>
      <t>en la pag 66 documento 2.formato No 6 - Experiencia.
En la certificación presentada se acredita una participación del 100%
Cumple con las actividades requeridas en las reglas de participación.
Se realiza la verificación y cumple con los seis códigos UNSPSC mínimos requeridos.</t>
    </r>
  </si>
  <si>
    <t>Municipio de Ansermanuevo - Valle del Cauca</t>
  </si>
  <si>
    <t>Armando Marulanda Fernandez</t>
  </si>
  <si>
    <t xml:space="preserve">Adecuación Polideportivo Municipio Ansermanueva - Valle del Cauca </t>
  </si>
  <si>
    <t>72101500   72102900  72103300  72151100 72151900   72152000</t>
  </si>
  <si>
    <t xml:space="preserve">GOBERNACIÓN DE RISARALDA </t>
  </si>
  <si>
    <t xml:space="preserve">CONSORCIO M&amp;B </t>
  </si>
  <si>
    <t>Ampliación de planta física de la sede principal del Instituto Mistrató del Municipio Mistrató del Departamento de Risaralda. Grupo 5</t>
  </si>
  <si>
    <t>72101500  72102900  72103300 72151500 72151900 72152000</t>
  </si>
  <si>
    <t>Instituto del deporte, la Educación Físcia y la Recreación del Valle del Cauca - INDERVALLE</t>
  </si>
  <si>
    <t>BASE AÉREA BRIGADIER GENERAL ARTURO LEMA POSADA 
COMANDO AEREO DE COMBATE NO. 5</t>
  </si>
  <si>
    <t>MANTENIMIENTO PREVENTIVO, CORRECTIVO, MEJORATIVO Y ADQUISICIÓN DE EQUIPOS PARA LAS INSTALACIONES AERONAUTICAS Y NO AERONAUTICAS DEL CACOM-5</t>
  </si>
  <si>
    <t>Desmonte de cubierta, desmonte de canal de aguas lluvias en lámina galvanizada, acabados de muros, pintura (suministro e instalación de vinilo tipo 1), mantenimiento y adecuación de cercha metálica, instalaciones eléctricas, entre otros.</t>
  </si>
  <si>
    <t>Una vez revisada la información se evidencia el documento: "CONSECUTIVO 122 CERTIFICACION - CACOM 5 OBRA" y "CONSECUTIVO 122 ACTA DE LIQUIDACION- CACOM 5 OBRA". donde se observa un contrato para "el MANTENIMIENTO PREVENTIVO, CORRECTIVO, MEJORATIVO Y ADQUISICIÓN DE EQUIPOS PARA LAS INSTALACIONES AERONAUTICAS Y NO AERONAUTICAS DEL CACOM-5", suscrito a nombre de LIMACOR MY S.A.S. por un valor total de $1,700,014,917 Así las cosas este valor expresado en SMMLV corresponde a 1,465,53.
Asimismo la evaluación de los documentos remitidos junto con el RUP fue equivalente, evidenciada en la página 522.</t>
  </si>
  <si>
    <t>ESCUELA DE SUBOFICIALES Y NIVEL EJECUTIVO
GONZALO JIMENEZ DE QUESADA</t>
  </si>
  <si>
    <t>EL MANTENIMIENTO PREVENTIVO Y CORRECTIVO DE LAS INSTALACIONES ADSCRITAS A LAS UNIDADES POLICIALES QUE HACEN PARTE DEL COMPLEJO ESJIM CON EJECUCIÓN POR TRACTO SUCESIVO, A PRECIOS UNITARIOS FIJOS SIN FÓRMULA DE REAJUSTE</t>
  </si>
  <si>
    <t>Mantenimiento de redes hidrosanitarias, mantenimiento muros y mamposteria, mantenimiento de redes eléctricas, mantenimiento de acabados de pintura, mantenimiento de cubiertas y cielo rasos, mantenimiento de redes hidrosanitarias.</t>
  </si>
  <si>
    <t>Una vez revisada la información se evidencia el documento: "CONSECUTIVO 128 CERTIFICACION - ESJIM OBRA" y "CONSECUTIVO 128 RECIBO A SATISFACCION Y CANTIDADES - ESJIM OBRA". donde se observa un contrato para "EL MANTENIMIENTO PREVENTIVO Y CORRECTIVO DE LAS INSTALACIONES ADSCRITAS A LAS UNIDADES POLICIALES QUE HACEN PARTE DEL COMPLEJO ESJIM CON EJECUCIÓN POR TRACTO SUCESIVO, A PRECIOS UNITARIOS FIJOS SIN FÓRMULA DE REAJUSTE", suscrito a nombre de LIMACOR MY S.A.S. por un valor total de $3,015,440,000 Así las cosas este valor expresado en SMMLV corresponde a 2,319,57
Asimismo la evaluación de los documentos remitidos junto con el RUP fue equivalente, evidenciada en la página 562.</t>
  </si>
  <si>
    <t xml:space="preserve">
RAMA JUDICIAL - DIRECCION EJECUTIVA DE ADMINISTRACIÓN JUDICIAL</t>
  </si>
  <si>
    <t xml:space="preserve">
REALIZAR ADECUACIONES INTEGRALES EN EL EDIFICIO CALLE 72</t>
  </si>
  <si>
    <t>Retiro de impermeabilización manto asfaltico de cubierta, construcción liviana en seco, estuco y pintura (pintura de muros y techos vinilo y pintura esmalte lámina llena, instalaciones eléctricas, instalaciones sanitarias, entre otros.</t>
  </si>
  <si>
    <t>Una vez revisada la información se evidencia el documento: "CONSECUTIVO 132 ACTA DE ENTREGA Y RECIBO CON CANTIDADES - RAMA OBRA" y "CONSECUTIVO 132 CERTIFICACIÓN - RAMA OBRA". donde se observa un contrato para "REALIZAR ADECUACIONES INTEGRALES EN EL EDIFICIO CALLE 72" suscrito a nombre de LIMACOR MY S.A.S. por un valor total de $2,648,164,989 Así las cosas este valor expresado en SMMLV corresponde a 2037,05
Asimismo la evaluación de los documentos remitidos junto con el RUP fue equivalente, evidenciada en la página 589.</t>
  </si>
  <si>
    <t>Exp. Proponente'!A1</t>
  </si>
  <si>
    <t>Clasificación UNSPSC</t>
  </si>
  <si>
    <t>Segmento</t>
  </si>
  <si>
    <t>Familia</t>
  </si>
  <si>
    <t>Clase</t>
  </si>
  <si>
    <t>Servicios de edificación, construcción de instalaciones y mantenimiento</t>
  </si>
  <si>
    <t>Servicios de mantenimiento y reparaciones de construcciones e instalaciones</t>
  </si>
  <si>
    <t>Servicios de apoyo para la construcción</t>
  </si>
  <si>
    <t>Servicios de mantenimiento y reparación de instalaciones</t>
  </si>
  <si>
    <t>Servicios de mantenimiento y reparación de infraestructura</t>
  </si>
  <si>
    <t>Servicio de mantenimiento y construcción de comercio especializado</t>
  </si>
  <si>
    <t>Servicios de construcción de plomería</t>
  </si>
  <si>
    <t>Servicios de mantenimiento y construcción de comercio especializado</t>
  </si>
  <si>
    <t>Servicios de sistemas eléctricos</t>
  </si>
  <si>
    <t>Servicios de albañilería y mampostería</t>
  </si>
  <si>
    <t>Servicios de pañetado y drywall</t>
  </si>
  <si>
    <t>Servicios acústicos y de aislamiento</t>
  </si>
  <si>
    <t>Servicios de carpintería</t>
  </si>
  <si>
    <t>Servicio de montaje e instalación de ventanas y puertas</t>
  </si>
  <si>
    <t>Servicio de instalación de pisos</t>
  </si>
  <si>
    <t>Servicios de techado y paredes externas y láminas de metal</t>
  </si>
  <si>
    <t>Servicios de instalación y reparación de concreto</t>
  </si>
  <si>
    <t>Servicios de vidrio y ventanería</t>
  </si>
  <si>
    <t>Servicios de recubrimiento, impermeabilización protección contra clima y fuego</t>
  </si>
  <si>
    <t>Servicio de limpieza estructural externa</t>
  </si>
  <si>
    <t>Servicios de terminado interior, dotación y remodelación</t>
  </si>
  <si>
    <t>Servicios basados en ingeniería, investigación y tecnología</t>
  </si>
  <si>
    <t>Servicios profesionales de ingeniería y arquitectura</t>
  </si>
  <si>
    <t>Gerencia de proyectos</t>
  </si>
  <si>
    <t>Ingeniería civil y arquitectura</t>
  </si>
  <si>
    <t>DOCUMENTO</t>
  </si>
  <si>
    <t xml:space="preserve">SI </t>
  </si>
  <si>
    <t>NO</t>
  </si>
  <si>
    <t>OBSERVACIONES</t>
  </si>
  <si>
    <t>REQUISITOS HABILITANTES</t>
  </si>
  <si>
    <t>4.2.1. MANIFESTACIÓN DE ACEPTACIÓN DE REQUERIMIENTOS MÍNIMOS OBLIGATORIOS Y PERSONAL MÍNIMO.</t>
  </si>
  <si>
    <t>El proponente deberá manifestar mediante la suscripción por el Representante Legal del FORMATO No. 13 -
MANIFESTACIÓN DE ACEPTACIÓN ASPECTOS TECNICOS Y PERSONAL MÍNIMO, que entiende, acepta y
cumple cada uno de los requerimientos técnicos mínimos obligatorios exigidos en el presente pliego, así como los
respectivos anexos adjuntos en el presente proceso, los cuales han sido dados a conocer, sin perjuicio de que en la
ejecución del contrato se acuerden entre las partes requerimientos técnicos adicionales a los establecidos en el
proceso de selección.</t>
  </si>
  <si>
    <t>x</t>
  </si>
  <si>
    <t>APORTA EL FORMATO EN EL ARCHIVO N°29 (ACEPTACIÓN ANEXOS TÉCNICOS Y PERSONAL MINIMO)</t>
  </si>
  <si>
    <t>SE APORTÓ EN EL FORMATO N°13</t>
  </si>
  <si>
    <t>X</t>
  </si>
  <si>
    <t xml:space="preserve">No se aportó documento diligenciado ni firmado por parte de quien presenta la oferta. Solo se adjuntó el borrador del formato en word sin diligenciar. </t>
  </si>
  <si>
    <r>
      <t>SE APORTÁ EL FORMATO No 13</t>
    </r>
    <r>
      <rPr>
        <i/>
        <sz val="10"/>
        <color rgb="FF000000"/>
        <rFont val="Arial Nova"/>
        <family val="2"/>
      </rPr>
      <t xml:space="preserve"> (</t>
    </r>
    <r>
      <rPr>
        <i/>
        <sz val="8"/>
        <color rgb="FF000000"/>
        <rFont val="Arial Nova"/>
        <family val="2"/>
      </rPr>
      <t>MANIFESTACION DE ACEPTACION ANEXOS TÉCNICOS Y PERSONAL MINIMO REQUERIDO).</t>
    </r>
  </si>
  <si>
    <t>APORTA EL FORMATO EN EL ARCHIVO N°19 (ACEPTACIÓN TÉCNICOS)</t>
  </si>
  <si>
    <r>
      <rPr>
        <sz val="10"/>
        <color rgb="FF000000"/>
        <rFont val="Arial Nova"/>
        <family val="2"/>
      </rPr>
      <t>SE APORTÁ EL FORMATO No 13</t>
    </r>
    <r>
      <rPr>
        <i/>
        <sz val="10"/>
        <color rgb="FF000000"/>
        <rFont val="Arial Nova"/>
        <family val="2"/>
      </rPr>
      <t xml:space="preserve"> (</t>
    </r>
    <r>
      <rPr>
        <i/>
        <sz val="8"/>
        <color rgb="FF000000"/>
        <rFont val="Arial Nova"/>
        <family val="2"/>
      </rPr>
      <t>MANIFESTACION DE ACEPTACION ANEXOS TÉCNICOS Y PERSONAL MINIMO REQUERIDO).</t>
    </r>
  </si>
  <si>
    <t xml:space="preserve">SE APORTA EL DOCUMENTO NOMBRADO FORMATO 13
ACEPTACION </t>
  </si>
  <si>
    <t>SE APORTA EL DOCUMENTO NOMBRADO DF FORMATO 13
(MANIFESTACION DE ACEPTACION ANEXOS TÉCNICOS Y PERSONAL MINIMO REQUERIDO).</t>
  </si>
  <si>
    <t>INFORME DE VERIFICACIÓN DE REQUISITOS DE CARÁCTER TÉCNICO FINAL</t>
  </si>
  <si>
    <t>º</t>
  </si>
  <si>
    <t>Como producto de la verificación de los Requisitos Técnicos, a la fecha del presente Informe el resultado es el siguiente:</t>
  </si>
  <si>
    <t>INGRID LORENA MENESES GELVEZ</t>
  </si>
  <si>
    <t>JOSE RICARDO VALDERRAMA ESPITIA</t>
  </si>
  <si>
    <t xml:space="preserve">
EDGAR ENRIQUE ESPITIA GOMEZ</t>
  </si>
  <si>
    <t>Revisión Técnica</t>
  </si>
  <si>
    <t>LAURA CRISTINA GARCIA LEDESMA</t>
  </si>
  <si>
    <t>ANA SOFIA GALLO TORO</t>
  </si>
  <si>
    <t>PEDRO JOSÉ PALACIO PARDO</t>
  </si>
  <si>
    <t>DIEGO FERNANDO NUÑEZ ALDANA</t>
  </si>
  <si>
    <t xml:space="preserve">CONSORCIO INFRAESTRUCTURA DEPORTIVA DEL VALLE </t>
  </si>
  <si>
    <t>EJECUTAR BAJO LA MODALIDAD DE PRECIOS UNITARIOS FIJOS LAS OBRAS DE ADECUACIÓN EN ESCENARIOS DEPORTIVOS DE LOS SIGUIENTES MUNICIPIOS DEL DEPARTAMENTO DEL VALLE DEL CAUCA: GRUPO 2: ADECUACIÓN CANCHA SINTÉTICA RECREATIVA CALLE 21 CARRERA 3 BARRIO CENTENARIO - MUNICIPIO ANDALUCÍA. ADECUACIÓN ESCENARIO DEPORTIVO CORREGIMIENTO EL OVERO CON CANCHA MÚLTIPLE - MUNICIPIO DE BUGALAGRANDE. ADECUACIÓN GIMNASIO BIOSALUDABLE PARQUE PRINCIPAL CORREGIMIENTO EL NARANJAL - MUNICIPIO DE BOLÍVAR, ADECUACIÓN ESCENARIO DEPORTIVO BARRIO PRADOS DEL NORTE
CON BIOSALUDABLE - MUNICIPIO DE LA UNIÓN. ADECUACIÓN ESCENARIO DEPORTIVO CORREGIMIENTO EL PALMAR - GUAYABA! CON PARQUE RECREATIVO -MUNICIPIO DE ROLDANILLO. ADECUACIÓN ESCENARIO DEPORTIVO CORREGIMIENTO ROBLEDO CON BIOSALUDABLE -MUNICIPIO DE TRUJILLO. ADECUACIÓN ESCENARIO DEPORTIVO BARRIO PROVIVIENDA CON PARQUE PRIMERA INFANCIA - MUNICIPIO EL DOVIO. ADECUACIÓN ESCENARIO DEPORTIVO PARQUE EL CARMEN CON BIOSALUDABLE -MUNICIPIO EL DOVIO. ADECUACIÓN GIMNASIO BIOSALUDABLE POLIDEPORTIVO EL SURCO - MUNICIPIO DE CALCEDONIA VALLE DEL CAUCA. ADECUACIÓN GIMNASIO BIOSALUDABLE MUNICIPIO DE SEVILLA -
VALLE DEL CAUCA</t>
  </si>
  <si>
    <t xml:space="preserve">Parques biosaludables, adecuaciones de pisos en concreto, mejoramiento de suelos, REDES ELÉCTRICAS. </t>
  </si>
  <si>
    <t xml:space="preserve">Se aclara que la participación es de Armando Marulanda Fernandez que corresponde a uno de los consorciados con una participación del 50%  Se verifica el formato No.6 Experiencia en la pag 1 se evidencia el valor del contrato ejecutado a la terminación (SMMLV) con 2.212,49 pues fue tomado con la fecha de inicio del contrato. Cabe mencionar que en el anexo RUP Indicadores_1 en la pag 216 el valor contrato en SMMLV es de 2.212,49 el mismo que esta en la certificación. Sin embargo, en las reglas de participación indica que se debe tomar con la fecha de finalización del contrato y el número descrito (SMMLV) es acorde al 50% de la participación del contrato.  </t>
  </si>
  <si>
    <t xml:space="preserve">MUNICIPIO DE DOSQUEBRADAS - RISARALDA </t>
  </si>
  <si>
    <t>MEJORAMIENTO MANTENIMIENTO Y AMPLIACIÓN DEL SISTEMA DE CIRCUITO CERRADO DE TELEVISIÓN CCTV Y DEL SISTEMA INTEGRADO DE EMERGENCIAS SIES 123, OPERADO Y MONITOREADO POR LA POLICÍA NACIONAL DEL MUNICIPIO DE DOSQUEBRADAS
PARA EL MEJORAMIENTO DE LAS CONDICIONES DE CONVIVENCIA Y SEGURIDAD CIUDADANA</t>
  </si>
  <si>
    <t>Mantenimiento preventivo y correctivo para el sistema circuito cerrado de televisión CCTV</t>
  </si>
  <si>
    <t xml:space="preserve">Redes hidráulicas, redes eléctricas y cubierta. </t>
  </si>
  <si>
    <t xml:space="preserve">Que en el certificado no indica fecha de finalización del contrato sino vencimiento de contrato, la cual es el 19-12-2015.  En el certificado de obra pagina 3 y 4  en las actividades registradas son REDES HIDRAULICAS, REDES ELECTRICAS Y CUBIERTA. Por otra parte, en el formato No.6 mencionado en la pag 1 no indica el porcentaje de participación, pero en el Anexo RUPs Indicadores_1 pag 91 se menciona que tuvo participación del 100%. </t>
  </si>
  <si>
    <t xml:space="preserve">Estructuras o Redes hidráulicas, Redes eléctricas, Baterías sanitarias, sistemas livianos de construcción, acabo de pinturas, cielo raso, cubierta, escaleras, estructuras metálicas, carpinteria metálica, certificación RETIE, plataforma discapacitados. </t>
  </si>
  <si>
    <t xml:space="preserve">Se aclara que la participación es de Armando Marulanda Fernandez que corresponde a uno de los consorciados con una participación del 50%  Se verifica el formato No.6 Experiencia en la pag 1 se evidencia el valor del contrato ejecutado a la terminación (SMMLV) con 2.286,74 pues fue tomado con la fecha de inicio del contrato. Cabe mencionar que en el anexo RUP Indicadores_1 en la pag 153 el valor contrato en SMMLV es de 2.286,74 el mismo que esta en la certificación. Sin embargo, en las reglas de participación indica que se debe tomar con la fecha de finalización del contrato y el número descrito (SMMLV) es acorde al 50% de la participación del contrato. </t>
  </si>
  <si>
    <r>
      <rPr>
        <sz val="10"/>
        <color rgb="FF000000"/>
        <rFont val="Arial Nova"/>
        <family val="2"/>
      </rPr>
      <t xml:space="preserve">De acuerdo con la certificación adjunta se deja constancia que la misma </t>
    </r>
    <r>
      <rPr>
        <b/>
        <sz val="10"/>
        <color rgb="FF000000"/>
        <rFont val="Arial Nova"/>
        <family val="2"/>
      </rPr>
      <t xml:space="preserve">no </t>
    </r>
    <r>
      <rPr>
        <sz val="10"/>
        <color rgb="FF000000"/>
        <rFont val="Arial Nova"/>
        <family val="2"/>
      </rPr>
      <t xml:space="preserve">cumple con la experiencia general descrito en la experiencia general 4.2.2.1 ya que no se puede evidencia que la actividad haya sida ejecutada en </t>
    </r>
    <r>
      <rPr>
        <b/>
        <sz val="10"/>
        <color rgb="FF000000"/>
        <rFont val="Arial Nova"/>
        <family val="2"/>
      </rPr>
      <t xml:space="preserve"> EDIFICACIONES INSTITUCIONALES O EMPRESARIALES O CORPORATIVAS O COMERCIALES. </t>
    </r>
  </si>
  <si>
    <t xml:space="preserve">Validando los documentos presentados por el oferente se presenta el siguiente resumen.
Considerando la información anterior y de conformidad con el numeral 4.2.3. ACREDITACIÓN EXPERIENCIA DEL OFERENTE “12. La experiencia de los socios de una persona jurídica se podrá acumular a la de esta cuando no cuente con más de tres (3) años de constituida. La acreditación de esta experiencia se sujetará a las exigencias en los numerales anteriores. El oferente cuya constitución sea inferior a tres (3) años, podrá acreditar la experiencia solicitada, aportando certificaciones de los socios, accionistas o constituyentes, conforme a lo establecido en el numeral 2.5 del artículo 2.2.1.1.1.5.2 del Decreto 1082 de 2015.”, es preciso señalar que los integrantes del proponente plural “GCI GRUPO DE CONSTRUCCIONES E INGENIERIA SAS ZOMAC” y “GEOESTRUCTURAL E INGENIERIA S.A.S” tienen un periodo de constitución que supera los tres años, de modo que se encuentran por fuera del criterio definido por las reglas de participación y el Decreto 1082 de 2015 para que la experiencia de sus socios sea válida, en consecuencia,  la experiencia acreditada no pueden ser tenidas en cuenta para la acreditación de la experiencia en el presente proceso contractual.
Ahora, si bien la experiencia que pretende acreditar Industrias y Transportes SAS ZESE - INTRASP S.A.S ZESE por intermedio de su socio cumple, lo cierto es que el proponente plural no acredita la experiencia de todos sus integrantes en los terminos del numeral 8 del acapite 4.2.3 de las Reglas de Participación que indica "en caso de oferentes plurales todos los integrantes deberán aportar experiencia"
</t>
  </si>
  <si>
    <t>RECHAZADO CAUSAL 1</t>
  </si>
  <si>
    <t>RECHAZADA CAUSAL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</si>
</sst>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 #,##0.00_);_(&quot;$&quot;\ * \(#,##0.00\);_(&quot;$&quot;\ * &quot;-&quot;??_);_(@_)"/>
    <numFmt numFmtId="167" formatCode="_(* #,##0.00_);_(* \(#,##0.00\);_(* &quot;-&quot;??_);_(@_)"/>
    <numFmt numFmtId="168" formatCode="_ &quot;$&quot;\ * #,##0_ ;_ &quot;$&quot;\ * \-#,##0_ ;_ &quot;$&quot;\ * &quot;-&quot;_ ;_ @_ "/>
    <numFmt numFmtId="169" formatCode="_ &quot;$&quot;\ * #,##0.00_ ;_ &quot;$&quot;\ * \-#,##0.00_ ;_ &quot;$&quot;\ * &quot;-&quot;??_ ;_ @_ "/>
    <numFmt numFmtId="170" formatCode="_ * #,##0.00_ ;_ * \-#,##0.00_ ;_ * &quot;-&quot;??_ ;_ @_ "/>
    <numFmt numFmtId="171" formatCode="_(&quot;$&quot;* #,##0.00_);_(&quot;$&quot;* \(#,##0.00\);_(&quot;$&quot;* &quot;-&quot;??_);_(@_)"/>
    <numFmt numFmtId="172" formatCode="_(&quot;$&quot;* #,##0_);_(&quot;$&quot;* \(#,##0\);_(&quot;$&quot;* &quot;-&quot;??_);_(@_)"/>
    <numFmt numFmtId="173" formatCode="_([$€]* #,##0.00_);_([$€]* \(#,##0.00\);_([$€]* &quot;-&quot;??_);_(@_)"/>
    <numFmt numFmtId="174" formatCode="#,##0.00_ ;\-#,##0.00\ "/>
    <numFmt numFmtId="175" formatCode="[$$-240A]\ #,##0.00"/>
    <numFmt numFmtId="176" formatCode="_-* #,##0.000\ _€_-;\-* #,##0.000\ _€_-;_-* &quot;-&quot;??\ _€_-;_-@_-"/>
    <numFmt numFmtId="177" formatCode="&quot;$&quot;\ #,##0.00"/>
    <numFmt numFmtId="178" formatCode="_ * #,##0.00_ ;_ * \-#,##0.00_ ;_ * &quot;-&quot;???_ ;_ @_ "/>
    <numFmt numFmtId="179" formatCode="_-* #,##0\ _€_-;\-* #,##0\ _€_-;_-* &quot;-&quot;??\ _€_-;_-@_-"/>
    <numFmt numFmtId="180" formatCode="_-* #,##0\ _p_t_a_-;\-* #,##0\ _p_t_a_-;_-* &quot;-&quot;\ _p_t_a_-;_-@_-"/>
    <numFmt numFmtId="181" formatCode="&quot;$&quot;\ #,##0.00;&quot;$&quot;\ \-#,##0.00"/>
    <numFmt numFmtId="182" formatCode="#,##0_ ;\-#,##0\ "/>
    <numFmt numFmtId="183" formatCode="#,###.0"/>
    <numFmt numFmtId="184" formatCode="_(&quot;$&quot;\ * #,##0_);_(&quot;$&quot;\ * \(#,##0\);_(&quot;$&quot;\ * &quot;-&quot;_);_(@_)"/>
    <numFmt numFmtId="185" formatCode="#,###.0\ &quot;COP&quot;"/>
    <numFmt numFmtId="186" formatCode="#,##0.00\ \€"/>
    <numFmt numFmtId="187" formatCode="#,###.00"/>
    <numFmt numFmtId="188" formatCode="#,###.00\ &quot;COP&quot;"/>
    <numFmt numFmtId="189" formatCode="_ * #,##0_ ;_ * \-#,##0_ ;_ * &quot;-&quot;???_ ;_ @_ "/>
    <numFmt numFmtId="190" formatCode="d/mmm/yyyy"/>
    <numFmt numFmtId="191" formatCode="&quot;$&quot;\ #,##0"/>
    <numFmt numFmtId="192" formatCode="_-[$$-409]* #,##0.00_ ;_-[$$-409]* \-#,##0.00\ ;_-[$$-409]* &quot;-&quot;??_ ;_-@_ "/>
  </numFmts>
  <fonts count="7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font>
    <font>
      <sz val="11"/>
      <color theme="1"/>
      <name val="Calibri"/>
      <family val="2"/>
      <scheme val="minor"/>
    </font>
    <font>
      <sz val="10"/>
      <name val="Arial Narrow"/>
      <family val="2"/>
    </font>
    <font>
      <b/>
      <sz val="12"/>
      <name val="Arial Narrow"/>
      <family val="2"/>
    </font>
    <font>
      <sz val="12"/>
      <name val="Arial Narrow"/>
      <family val="2"/>
    </font>
    <font>
      <sz val="9"/>
      <name val="Arial Narrow"/>
      <family val="2"/>
    </font>
    <font>
      <b/>
      <sz val="9"/>
      <name val="Arial Narrow"/>
      <family val="2"/>
    </font>
    <font>
      <u/>
      <sz val="9"/>
      <name val="Arial Narrow"/>
      <family val="2"/>
    </font>
    <font>
      <sz val="9"/>
      <color indexed="10"/>
      <name val="Arial Narrow"/>
      <family val="2"/>
    </font>
    <font>
      <sz val="11"/>
      <name val="Arial Narrow"/>
      <family val="2"/>
    </font>
    <font>
      <b/>
      <sz val="11"/>
      <name val="Arial Narrow"/>
      <family val="2"/>
    </font>
    <font>
      <sz val="11"/>
      <color theme="0"/>
      <name val="Arial Narrow"/>
      <family val="2"/>
    </font>
    <font>
      <sz val="10"/>
      <color theme="0"/>
      <name val="Arial Narrow"/>
      <family val="2"/>
    </font>
    <font>
      <sz val="11"/>
      <color theme="1"/>
      <name val="Calibri"/>
      <family val="2"/>
    </font>
    <font>
      <sz val="10"/>
      <name val="Arial"/>
      <family val="2"/>
    </font>
    <font>
      <sz val="10"/>
      <name val="Zurich BT"/>
    </font>
    <font>
      <sz val="10"/>
      <color theme="1"/>
      <name val="Verdana"/>
      <family val="2"/>
    </font>
    <font>
      <sz val="10"/>
      <color theme="1"/>
      <name val="Arial"/>
      <family val="2"/>
    </font>
    <font>
      <b/>
      <sz val="10"/>
      <color theme="1"/>
      <name val="Verdana"/>
      <family val="2"/>
    </font>
    <font>
      <b/>
      <sz val="14"/>
      <color theme="1"/>
      <name val="Verdana"/>
      <family val="2"/>
    </font>
    <font>
      <sz val="11"/>
      <color rgb="FFFF0000"/>
      <name val="Arial Narrow"/>
      <family val="2"/>
    </font>
    <font>
      <sz val="9"/>
      <name val="Arial"/>
      <family val="2"/>
    </font>
    <font>
      <b/>
      <sz val="9"/>
      <name val="Arial"/>
      <family val="2"/>
    </font>
    <font>
      <b/>
      <sz val="9"/>
      <color indexed="8"/>
      <name val="Arial"/>
      <family val="2"/>
    </font>
    <font>
      <sz val="9"/>
      <color indexed="8"/>
      <name val="Arial"/>
      <family val="2"/>
    </font>
    <font>
      <b/>
      <sz val="10"/>
      <name val="Arial Nova"/>
      <family val="2"/>
    </font>
    <font>
      <sz val="9"/>
      <name val="Arial Nova"/>
      <family val="2"/>
    </font>
    <font>
      <sz val="10"/>
      <name val="Arial Nova"/>
      <family val="2"/>
    </font>
    <font>
      <b/>
      <sz val="10"/>
      <color theme="0"/>
      <name val="Arial Nova"/>
      <family val="2"/>
    </font>
    <font>
      <sz val="10"/>
      <color theme="0"/>
      <name val="Arial Nova"/>
      <family val="2"/>
    </font>
    <font>
      <sz val="10"/>
      <color rgb="FFFF0000"/>
      <name val="Arial Nova"/>
      <family val="2"/>
    </font>
    <font>
      <b/>
      <sz val="10"/>
      <color rgb="FF002060"/>
      <name val="Arial Nova"/>
      <family val="2"/>
    </font>
    <font>
      <b/>
      <sz val="10"/>
      <color rgb="FF0000FF"/>
      <name val="Arial Nova"/>
      <family val="2"/>
    </font>
    <font>
      <b/>
      <sz val="9"/>
      <name val="Arial Nova"/>
      <family val="2"/>
    </font>
    <font>
      <sz val="8"/>
      <name val="Arial Nova"/>
      <family val="2"/>
    </font>
    <font>
      <sz val="10"/>
      <color rgb="FF000000"/>
      <name val="Arial Nova"/>
      <family val="2"/>
    </font>
    <font>
      <u/>
      <sz val="10"/>
      <color theme="10"/>
      <name val="Arial"/>
      <family val="2"/>
    </font>
    <font>
      <b/>
      <sz val="9"/>
      <color rgb="FF000000"/>
      <name val="Arial Narrow"/>
      <family val="2"/>
    </font>
    <font>
      <sz val="9"/>
      <color rgb="FF000000"/>
      <name val="Arial Narrow"/>
      <family val="2"/>
    </font>
    <font>
      <b/>
      <sz val="10"/>
      <color rgb="FF000000"/>
      <name val="Arial Nova"/>
      <family val="2"/>
    </font>
    <font>
      <b/>
      <sz val="10"/>
      <color rgb="FFFF0000"/>
      <name val="Arial Nova"/>
      <family val="2"/>
    </font>
    <font>
      <sz val="11"/>
      <color rgb="FF000000"/>
      <name val="Aptos Narrow"/>
      <family val="2"/>
    </font>
    <font>
      <sz val="10"/>
      <color rgb="FF000000"/>
      <name val="Arial Nova"/>
      <family val="2"/>
    </font>
    <font>
      <sz val="10"/>
      <color rgb="FF000000"/>
      <name val="Arial Nova"/>
      <family val="2"/>
    </font>
    <font>
      <i/>
      <sz val="10"/>
      <color rgb="FF000000"/>
      <name val="Arial Nova"/>
      <family val="2"/>
    </font>
    <font>
      <i/>
      <sz val="8"/>
      <color rgb="FF000000"/>
      <name val="Arial Nova"/>
      <family val="2"/>
    </font>
    <font>
      <sz val="11"/>
      <color rgb="FF242424"/>
      <name val="Aptos Narrow"/>
      <family val="2"/>
    </font>
    <font>
      <sz val="9"/>
      <color rgb="FF000000"/>
      <name val="Arial"/>
      <family val="2"/>
    </font>
  </fonts>
  <fills count="22">
    <fill>
      <patternFill patternType="none"/>
    </fill>
    <fill>
      <patternFill patternType="gray125"/>
    </fill>
    <fill>
      <patternFill patternType="solid">
        <fgColor indexed="47"/>
        <bgColor indexed="64"/>
      </patternFill>
    </fill>
    <fill>
      <patternFill patternType="solid">
        <fgColor theme="8"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DBE5F1"/>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theme="4" tint="0.39997558519241921"/>
        <bgColor indexed="64"/>
      </patternFill>
    </fill>
    <fill>
      <patternFill patternType="solid">
        <fgColor rgb="FF002060"/>
        <bgColor indexed="64"/>
      </patternFill>
    </fill>
    <fill>
      <patternFill patternType="solid">
        <fgColor theme="4" tint="0.59999389629810485"/>
        <bgColor indexed="64"/>
      </patternFill>
    </fill>
    <fill>
      <patternFill patternType="solid">
        <fgColor rgb="FFEEEEEE"/>
        <bgColor indexed="64"/>
      </patternFill>
    </fill>
    <fill>
      <patternFill patternType="solid">
        <fgColor rgb="FFF9F9F9"/>
        <bgColor indexed="64"/>
      </patternFill>
    </fill>
    <fill>
      <patternFill patternType="solid">
        <fgColor rgb="FFFFFFFF"/>
        <bgColor rgb="FF000000"/>
      </patternFill>
    </fill>
    <fill>
      <patternFill patternType="solid">
        <fgColor theme="0" tint="-0.14999847407452621"/>
        <bgColor indexed="64"/>
      </patternFill>
    </fill>
    <fill>
      <patternFill patternType="solid">
        <fgColor rgb="FFFFFF00"/>
        <bgColor rgb="FF000000"/>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334">
    <xf numFmtId="0" fontId="0" fillId="0" borderId="0"/>
    <xf numFmtId="173" fontId="30" fillId="0" borderId="0" applyFont="0" applyFill="0" applyBorder="0" applyAlignment="0" applyProtection="0"/>
    <xf numFmtId="173" fontId="30"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0" fontId="29" fillId="0" borderId="0" applyFont="0" applyFill="0" applyBorder="0" applyAlignment="0" applyProtection="0"/>
    <xf numFmtId="0"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73" fontId="28" fillId="0" borderId="0" applyFont="0" applyFill="0" applyBorder="0" applyAlignment="0" applyProtection="0"/>
    <xf numFmtId="165" fontId="28" fillId="0" borderId="0" applyFont="0" applyFill="0" applyBorder="0" applyAlignment="0" applyProtection="0"/>
    <xf numFmtId="177" fontId="29" fillId="0" borderId="0" applyFont="0" applyFill="0" applyBorder="0" applyAlignment="0" applyProtection="0"/>
    <xf numFmtId="177" fontId="28" fillId="0" borderId="0" applyFont="0" applyFill="0" applyBorder="0" applyAlignment="0" applyProtection="0"/>
    <xf numFmtId="175" fontId="29" fillId="0" borderId="0" applyFont="0" applyFill="0" applyBorder="0" applyAlignment="0" applyProtection="0"/>
    <xf numFmtId="175" fontId="28" fillId="0" borderId="0" applyFont="0" applyFill="0" applyBorder="0" applyAlignment="0" applyProtection="0"/>
    <xf numFmtId="171" fontId="30"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1" fontId="28" fillId="0" borderId="0" applyFont="0" applyFill="0" applyBorder="0" applyAlignment="0" applyProtection="0"/>
    <xf numFmtId="176" fontId="29" fillId="0" borderId="0" applyFont="0" applyFill="0" applyBorder="0" applyAlignment="0" applyProtection="0"/>
    <xf numFmtId="174" fontId="29" fillId="0" borderId="0" applyFont="0" applyFill="0" applyBorder="0" applyAlignment="0" applyProtection="0"/>
    <xf numFmtId="174" fontId="28" fillId="0" borderId="0" applyFont="0" applyFill="0" applyBorder="0" applyAlignment="0" applyProtection="0"/>
    <xf numFmtId="176" fontId="28" fillId="0" borderId="0" applyFont="0" applyFill="0" applyBorder="0" applyAlignment="0" applyProtection="0"/>
    <xf numFmtId="176" fontId="29" fillId="0" borderId="0" applyFont="0" applyFill="0" applyBorder="0" applyAlignment="0" applyProtection="0"/>
    <xf numFmtId="176" fontId="28" fillId="0" borderId="0" applyFont="0" applyFill="0" applyBorder="0" applyAlignment="0" applyProtection="0"/>
    <xf numFmtId="0" fontId="29" fillId="0" borderId="0"/>
    <xf numFmtId="0" fontId="29" fillId="0" borderId="0"/>
    <xf numFmtId="0" fontId="2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9" fontId="28" fillId="0" borderId="0" applyFont="0" applyFill="0" applyBorder="0" applyAlignment="0" applyProtection="0"/>
    <xf numFmtId="9" fontId="29" fillId="0" borderId="0" applyFont="0" applyFill="0" applyBorder="0" applyAlignment="0" applyProtection="0"/>
    <xf numFmtId="9" fontId="28" fillId="0" borderId="0" applyFont="0" applyFill="0" applyBorder="0" applyAlignment="0" applyProtection="0"/>
    <xf numFmtId="0" fontId="27" fillId="0" borderId="0"/>
    <xf numFmtId="180" fontId="28" fillId="0" borderId="0" applyFont="0" applyFill="0" applyBorder="0" applyAlignment="0" applyProtection="0"/>
    <xf numFmtId="181"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67" fontId="28" fillId="0" borderId="0" applyFont="0" applyFill="0" applyBorder="0" applyAlignment="0" applyProtection="0"/>
    <xf numFmtId="166" fontId="28" fillId="0" borderId="0" applyFon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0" fontId="26" fillId="0" borderId="0"/>
    <xf numFmtId="173" fontId="28" fillId="0" borderId="0" applyFont="0" applyFill="0" applyBorder="0" applyAlignment="0" applyProtection="0"/>
    <xf numFmtId="173" fontId="28" fillId="0" borderId="0" applyFont="0" applyFill="0" applyBorder="0" applyAlignment="0" applyProtection="0"/>
    <xf numFmtId="0" fontId="28" fillId="0" borderId="0" applyFont="0" applyFill="0" applyBorder="0" applyAlignment="0" applyProtection="0"/>
    <xf numFmtId="177" fontId="28" fillId="0" borderId="0" applyFont="0" applyFill="0" applyBorder="0" applyAlignment="0" applyProtection="0"/>
    <xf numFmtId="175" fontId="28" fillId="0" borderId="0" applyFont="0" applyFill="0" applyBorder="0" applyAlignment="0" applyProtection="0"/>
    <xf numFmtId="171" fontId="28" fillId="0" borderId="0" applyFont="0" applyFill="0" applyBorder="0" applyAlignment="0" applyProtection="0"/>
    <xf numFmtId="176" fontId="28" fillId="0" borderId="0" applyFont="0" applyFill="0" applyBorder="0" applyAlignment="0" applyProtection="0"/>
    <xf numFmtId="174" fontId="28" fillId="0" borderId="0" applyFont="0" applyFill="0" applyBorder="0" applyAlignment="0" applyProtection="0"/>
    <xf numFmtId="176" fontId="28" fillId="0" borderId="0" applyFont="0" applyFill="0" applyBorder="0" applyAlignment="0" applyProtection="0"/>
    <xf numFmtId="0" fontId="25" fillId="0" borderId="0"/>
    <xf numFmtId="0" fontId="28" fillId="0" borderId="0"/>
    <xf numFmtId="0" fontId="28"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9" fontId="28" fillId="0" borderId="0" applyFont="0" applyFill="0" applyBorder="0" applyAlignment="0" applyProtection="0"/>
    <xf numFmtId="0" fontId="24" fillId="0" borderId="0"/>
    <xf numFmtId="0" fontId="23" fillId="0" borderId="0"/>
    <xf numFmtId="166" fontId="23" fillId="0" borderId="0" applyFont="0" applyFill="0" applyBorder="0" applyAlignment="0" applyProtection="0"/>
    <xf numFmtId="167" fontId="23" fillId="0" borderId="0" applyFont="0" applyFill="0" applyBorder="0" applyAlignment="0" applyProtection="0"/>
    <xf numFmtId="9" fontId="23" fillId="0" borderId="0" applyFont="0" applyFill="0" applyBorder="0" applyAlignment="0" applyProtection="0"/>
    <xf numFmtId="164" fontId="28" fillId="0" borderId="0" applyFont="0" applyFill="0" applyBorder="0" applyAlignment="0" applyProtection="0"/>
    <xf numFmtId="0" fontId="43" fillId="0" borderId="0"/>
    <xf numFmtId="0" fontId="22" fillId="0" borderId="0"/>
    <xf numFmtId="167" fontId="22" fillId="0" borderId="0" applyFont="0" applyFill="0" applyBorder="0" applyAlignment="0" applyProtection="0"/>
    <xf numFmtId="166" fontId="22" fillId="0" borderId="0" applyFont="0" applyFill="0" applyBorder="0" applyAlignment="0" applyProtection="0"/>
    <xf numFmtId="0" fontId="28" fillId="0" borderId="0"/>
    <xf numFmtId="0" fontId="28" fillId="0" borderId="0"/>
    <xf numFmtId="170" fontId="28" fillId="0" borderId="0" applyFont="0" applyFill="0" applyBorder="0" applyAlignment="0" applyProtection="0"/>
    <xf numFmtId="9" fontId="28" fillId="0" borderId="0" applyFont="0" applyFill="0" applyBorder="0" applyAlignment="0" applyProtection="0"/>
    <xf numFmtId="167" fontId="28" fillId="0" borderId="0" applyFont="0" applyFill="0" applyBorder="0" applyAlignment="0" applyProtection="0"/>
    <xf numFmtId="0" fontId="21" fillId="0" borderId="0"/>
    <xf numFmtId="166" fontId="21" fillId="0" borderId="0" applyFont="0" applyFill="0" applyBorder="0" applyAlignment="0" applyProtection="0"/>
    <xf numFmtId="167" fontId="21" fillId="0" borderId="0" applyFont="0" applyFill="0" applyBorder="0" applyAlignment="0" applyProtection="0"/>
    <xf numFmtId="9" fontId="21" fillId="0" borderId="0" applyFont="0" applyFill="0" applyBorder="0" applyAlignment="0" applyProtection="0"/>
    <xf numFmtId="0" fontId="20" fillId="0" borderId="0"/>
    <xf numFmtId="166" fontId="20" fillId="0" borderId="0" applyFont="0" applyFill="0" applyBorder="0" applyAlignment="0" applyProtection="0"/>
    <xf numFmtId="167" fontId="20" fillId="0" borderId="0" applyFont="0" applyFill="0" applyBorder="0" applyAlignment="0" applyProtection="0"/>
    <xf numFmtId="9" fontId="20" fillId="0" borderId="0" applyFont="0" applyFill="0" applyBorder="0" applyAlignment="0" applyProtection="0"/>
    <xf numFmtId="0" fontId="19" fillId="0" borderId="0"/>
    <xf numFmtId="166" fontId="19" fillId="0" borderId="0" applyFont="0" applyFill="0" applyBorder="0" applyAlignment="0" applyProtection="0"/>
    <xf numFmtId="167" fontId="19" fillId="0" borderId="0" applyFont="0" applyFill="0" applyBorder="0" applyAlignment="0" applyProtection="0"/>
    <xf numFmtId="9" fontId="19" fillId="0" borderId="0" applyFont="0" applyFill="0" applyBorder="0" applyAlignment="0" applyProtection="0"/>
    <xf numFmtId="0" fontId="18" fillId="0" borderId="0"/>
    <xf numFmtId="0" fontId="17" fillId="0" borderId="0"/>
    <xf numFmtId="166" fontId="17" fillId="0" borderId="0" applyFont="0" applyFill="0" applyBorder="0" applyAlignment="0" applyProtection="0"/>
    <xf numFmtId="167" fontId="17" fillId="0" borderId="0" applyFont="0" applyFill="0" applyBorder="0" applyAlignment="0" applyProtection="0"/>
    <xf numFmtId="9" fontId="17" fillId="0" borderId="0" applyFont="0" applyFill="0" applyBorder="0" applyAlignment="0" applyProtection="0"/>
    <xf numFmtId="0" fontId="16" fillId="0" borderId="0"/>
    <xf numFmtId="166" fontId="16" fillId="0" borderId="0" applyFont="0" applyFill="0" applyBorder="0" applyAlignment="0" applyProtection="0"/>
    <xf numFmtId="167" fontId="16" fillId="0" borderId="0" applyFont="0" applyFill="0" applyBorder="0" applyAlignment="0" applyProtection="0"/>
    <xf numFmtId="9" fontId="16" fillId="0" borderId="0" applyFont="0" applyFill="0" applyBorder="0" applyAlignment="0" applyProtection="0"/>
    <xf numFmtId="166" fontId="44" fillId="0" borderId="0" applyFont="0" applyFill="0" applyBorder="0" applyAlignment="0" applyProtection="0"/>
    <xf numFmtId="167" fontId="44" fillId="0" borderId="0" applyFont="0" applyFill="0" applyBorder="0" applyAlignment="0" applyProtection="0"/>
    <xf numFmtId="0" fontId="15" fillId="0" borderId="0"/>
    <xf numFmtId="0" fontId="15" fillId="0" borderId="0"/>
    <xf numFmtId="0" fontId="45" fillId="0" borderId="0"/>
    <xf numFmtId="166" fontId="15" fillId="0" borderId="0" applyFont="0" applyFill="0" applyBorder="0" applyAlignment="0" applyProtection="0"/>
    <xf numFmtId="167" fontId="15" fillId="0" borderId="0" applyFont="0" applyFill="0" applyBorder="0" applyAlignment="0" applyProtection="0"/>
    <xf numFmtId="169" fontId="45" fillId="0" borderId="0" applyFont="0" applyFill="0" applyBorder="0" applyAlignment="0" applyProtection="0"/>
    <xf numFmtId="0" fontId="14" fillId="0" borderId="0"/>
    <xf numFmtId="166" fontId="14" fillId="0" borderId="0" applyFont="0" applyFill="0" applyBorder="0" applyAlignment="0" applyProtection="0"/>
    <xf numFmtId="0" fontId="13" fillId="0" borderId="0"/>
    <xf numFmtId="0" fontId="13" fillId="0" borderId="0"/>
    <xf numFmtId="0" fontId="12" fillId="0" borderId="0"/>
    <xf numFmtId="166" fontId="12" fillId="0" borderId="0" applyFont="0" applyFill="0" applyBorder="0" applyAlignment="0" applyProtection="0"/>
    <xf numFmtId="167" fontId="12" fillId="0" borderId="0" applyFont="0" applyFill="0" applyBorder="0" applyAlignment="0" applyProtection="0"/>
    <xf numFmtId="9" fontId="12" fillId="0" borderId="0" applyFont="0" applyFill="0" applyBorder="0" applyAlignment="0" applyProtection="0"/>
    <xf numFmtId="49" fontId="46" fillId="0" borderId="0" applyFill="0" applyBorder="0" applyProtection="0">
      <alignment horizontal="left" vertical="center"/>
    </xf>
    <xf numFmtId="166" fontId="28" fillId="0" borderId="0" applyFont="0" applyFill="0" applyBorder="0" applyAlignment="0" applyProtection="0"/>
    <xf numFmtId="0" fontId="47" fillId="0" borderId="0"/>
    <xf numFmtId="0" fontId="48" fillId="10" borderId="0" applyNumberFormat="0" applyBorder="0" applyProtection="0">
      <alignment horizontal="center" vertical="center"/>
    </xf>
    <xf numFmtId="0" fontId="11" fillId="0" borderId="0"/>
    <xf numFmtId="167" fontId="47" fillId="0" borderId="0" applyFont="0" applyFill="0" applyBorder="0" applyAlignment="0" applyProtection="0"/>
    <xf numFmtId="0" fontId="49" fillId="11" borderId="1" applyNumberFormat="0" applyProtection="0">
      <alignment horizontal="left" vertical="center"/>
    </xf>
    <xf numFmtId="183" fontId="46" fillId="0" borderId="0" applyFill="0" applyBorder="0" applyProtection="0">
      <alignment horizontal="right" vertical="center"/>
    </xf>
    <xf numFmtId="43" fontId="47" fillId="0" borderId="0" applyFont="0" applyFill="0" applyBorder="0" applyAlignment="0" applyProtection="0"/>
    <xf numFmtId="9" fontId="47" fillId="0" borderId="0" applyFont="0" applyFill="0" applyBorder="0" applyAlignment="0" applyProtection="0"/>
    <xf numFmtId="185" fontId="47" fillId="0" borderId="0" applyFont="0" applyFill="0" applyBorder="0" applyAlignment="0" applyProtection="0"/>
    <xf numFmtId="184" fontId="47" fillId="0" borderId="0" applyFont="0" applyFill="0" applyBorder="0" applyAlignment="0" applyProtection="0"/>
    <xf numFmtId="43" fontId="47" fillId="0" borderId="0" applyFont="0" applyFill="0" applyBorder="0" applyAlignment="0" applyProtection="0"/>
    <xf numFmtId="41" fontId="47" fillId="0" borderId="0" applyFont="0" applyFill="0" applyBorder="0" applyAlignment="0" applyProtection="0"/>
    <xf numFmtId="0" fontId="48" fillId="12" borderId="0" applyNumberFormat="0" applyBorder="0" applyProtection="0">
      <alignment horizontal="center" vertical="center"/>
    </xf>
    <xf numFmtId="0" fontId="48" fillId="11" borderId="0" applyNumberFormat="0" applyBorder="0" applyProtection="0">
      <alignment horizontal="center" vertical="center" wrapText="1"/>
    </xf>
    <xf numFmtId="0" fontId="48" fillId="11" borderId="0" applyNumberFormat="0" applyBorder="0" applyProtection="0">
      <alignment horizontal="right" vertical="center" wrapText="1"/>
    </xf>
    <xf numFmtId="0" fontId="48" fillId="13" borderId="0" applyNumberFormat="0" applyBorder="0" applyProtection="0">
      <alignment horizontal="center" vertical="center" wrapText="1"/>
    </xf>
    <xf numFmtId="0" fontId="46" fillId="13" borderId="0" applyNumberFormat="0" applyBorder="0" applyProtection="0">
      <alignment horizontal="right" vertical="center" wrapText="1"/>
    </xf>
    <xf numFmtId="0" fontId="48" fillId="0" borderId="0" applyNumberFormat="0" applyFill="0" applyBorder="0" applyProtection="0">
      <alignment horizontal="left" vertical="center"/>
    </xf>
    <xf numFmtId="0" fontId="48" fillId="0" borderId="0" applyNumberFormat="0" applyFill="0" applyBorder="0" applyProtection="0">
      <alignment horizontal="right" vertical="center"/>
    </xf>
    <xf numFmtId="186" fontId="46" fillId="0" borderId="0" applyFill="0" applyBorder="0" applyProtection="0">
      <alignment horizontal="right" vertical="center"/>
    </xf>
    <xf numFmtId="14" fontId="46" fillId="0" borderId="0" applyFill="0" applyBorder="0" applyProtection="0">
      <alignment horizontal="right" vertical="center"/>
    </xf>
    <xf numFmtId="22" fontId="46" fillId="0" borderId="0" applyFill="0" applyBorder="0" applyProtection="0">
      <alignment horizontal="right" vertical="center"/>
    </xf>
    <xf numFmtId="4" fontId="46" fillId="0" borderId="0" applyFill="0" applyBorder="0" applyProtection="0">
      <alignment horizontal="right" vertical="center"/>
    </xf>
    <xf numFmtId="0" fontId="46" fillId="0" borderId="1" applyNumberFormat="0" applyFill="0" applyProtection="0">
      <alignment horizontal="left" vertical="center"/>
    </xf>
    <xf numFmtId="186" fontId="46" fillId="0" borderId="1" applyFill="0" applyProtection="0">
      <alignment horizontal="right" vertical="center"/>
    </xf>
    <xf numFmtId="3" fontId="46" fillId="0" borderId="1" applyFill="0" applyProtection="0">
      <alignment horizontal="right" vertical="center"/>
    </xf>
    <xf numFmtId="4" fontId="46" fillId="0" borderId="1" applyFill="0" applyProtection="0">
      <alignment horizontal="right" vertical="center"/>
    </xf>
    <xf numFmtId="0" fontId="47" fillId="0" borderId="1" applyNumberFormat="0" applyFont="0" applyFill="0" applyAlignment="0" applyProtection="0"/>
    <xf numFmtId="0" fontId="10" fillId="0" borderId="0"/>
    <xf numFmtId="187" fontId="46" fillId="0" borderId="0" applyFill="0" applyBorder="0" applyProtection="0">
      <alignment horizontal="right" vertical="center"/>
    </xf>
    <xf numFmtId="0" fontId="9" fillId="0" borderId="0"/>
    <xf numFmtId="188" fontId="47" fillId="0" borderId="0" applyFont="0" applyFill="0" applyBorder="0" applyAlignment="0" applyProtection="0"/>
    <xf numFmtId="166" fontId="9" fillId="0" borderId="0" applyFont="0" applyFill="0" applyBorder="0" applyAlignment="0" applyProtection="0"/>
    <xf numFmtId="167" fontId="9" fillId="0" borderId="0" applyFont="0" applyFill="0" applyBorder="0" applyAlignment="0" applyProtection="0"/>
    <xf numFmtId="9" fontId="9" fillId="0" borderId="0" applyFont="0" applyFill="0" applyBorder="0" applyAlignment="0" applyProtection="0"/>
    <xf numFmtId="0" fontId="8" fillId="0" borderId="0"/>
    <xf numFmtId="166" fontId="8"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0" fontId="7" fillId="0" borderId="0"/>
    <xf numFmtId="166" fontId="7" fillId="0" borderId="0" applyFont="0" applyFill="0" applyBorder="0" applyAlignment="0" applyProtection="0"/>
    <xf numFmtId="0" fontId="28" fillId="0" borderId="0"/>
    <xf numFmtId="0" fontId="6" fillId="0" borderId="0"/>
    <xf numFmtId="0" fontId="5" fillId="0" borderId="0"/>
    <xf numFmtId="166" fontId="5" fillId="0" borderId="0" applyFont="0" applyFill="0" applyBorder="0" applyAlignment="0" applyProtection="0"/>
    <xf numFmtId="0" fontId="4" fillId="0" borderId="0"/>
    <xf numFmtId="0" fontId="3" fillId="0" borderId="0"/>
    <xf numFmtId="0" fontId="2" fillId="0" borderId="0"/>
    <xf numFmtId="0" fontId="1" fillId="0" borderId="0"/>
    <xf numFmtId="0" fontId="66" fillId="0" borderId="0" applyNumberFormat="0" applyFill="0" applyBorder="0" applyAlignment="0" applyProtection="0"/>
    <xf numFmtId="41" fontId="47" fillId="0" borderId="0" applyFont="0" applyFill="0" applyBorder="0" applyAlignment="0" applyProtection="0"/>
    <xf numFmtId="43" fontId="47"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47" fillId="0" borderId="0" applyFont="0" applyFill="0" applyBorder="0" applyAlignment="0" applyProtection="0"/>
    <xf numFmtId="43" fontId="1" fillId="0" borderId="0" applyFont="0" applyFill="0" applyBorder="0" applyAlignment="0" applyProtection="0"/>
    <xf numFmtId="43" fontId="4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8"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166" fontId="1" fillId="0" borderId="0" applyFont="0" applyFill="0" applyBorder="0" applyAlignment="0" applyProtection="0"/>
    <xf numFmtId="44" fontId="28"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306">
    <xf numFmtId="0" fontId="0" fillId="0" borderId="0" xfId="0"/>
    <xf numFmtId="0" fontId="33" fillId="2" borderId="1" xfId="31" applyFont="1" applyFill="1" applyBorder="1" applyAlignment="1">
      <alignment horizontal="center" vertical="center" wrapText="1"/>
    </xf>
    <xf numFmtId="168" fontId="33" fillId="2" borderId="1" xfId="31" applyNumberFormat="1" applyFont="1" applyFill="1" applyBorder="1" applyAlignment="1">
      <alignment horizontal="center" vertical="center" wrapText="1"/>
    </xf>
    <xf numFmtId="3" fontId="33" fillId="2" borderId="1" xfId="31" applyNumberFormat="1" applyFont="1" applyFill="1" applyBorder="1" applyAlignment="1">
      <alignment horizontal="center" vertical="center" wrapText="1"/>
    </xf>
    <xf numFmtId="168" fontId="34" fillId="2" borderId="1" xfId="31" applyNumberFormat="1" applyFont="1" applyFill="1" applyBorder="1" applyAlignment="1">
      <alignment horizontal="center" vertical="center" wrapText="1"/>
    </xf>
    <xf numFmtId="0" fontId="35" fillId="0" borderId="0" xfId="0" applyFont="1" applyAlignment="1">
      <alignment vertical="center"/>
    </xf>
    <xf numFmtId="172" fontId="35" fillId="0" borderId="0" xfId="19" applyNumberFormat="1" applyFont="1" applyBorder="1" applyAlignment="1">
      <alignment vertical="center"/>
    </xf>
    <xf numFmtId="0" fontId="37" fillId="0" borderId="0" xfId="0" applyFont="1" applyAlignment="1">
      <alignment vertical="center"/>
    </xf>
    <xf numFmtId="0" fontId="37" fillId="0" borderId="0" xfId="0" applyFont="1" applyAlignment="1">
      <alignment horizontal="left" vertical="center"/>
    </xf>
    <xf numFmtId="0" fontId="36" fillId="0" borderId="0" xfId="0" applyFont="1" applyAlignment="1">
      <alignment vertical="center"/>
    </xf>
    <xf numFmtId="14" fontId="36" fillId="0" borderId="0" xfId="0" applyNumberFormat="1" applyFont="1" applyAlignment="1">
      <alignment vertical="center"/>
    </xf>
    <xf numFmtId="172" fontId="36" fillId="0" borderId="0" xfId="0" applyNumberFormat="1" applyFont="1" applyAlignment="1">
      <alignment vertical="center"/>
    </xf>
    <xf numFmtId="14" fontId="38" fillId="0" borderId="0" xfId="0" applyNumberFormat="1" applyFont="1" applyAlignment="1">
      <alignment vertical="center"/>
    </xf>
    <xf numFmtId="168" fontId="38" fillId="0" borderId="0" xfId="0" applyNumberFormat="1" applyFont="1" applyAlignment="1">
      <alignment horizontal="center" vertical="center"/>
    </xf>
    <xf numFmtId="0" fontId="32" fillId="0" borderId="0" xfId="0" applyFont="1" applyAlignment="1">
      <alignment vertical="center"/>
    </xf>
    <xf numFmtId="0" fontId="33" fillId="0" borderId="0" xfId="0" applyFont="1" applyAlignment="1">
      <alignment horizontal="center" vertical="center"/>
    </xf>
    <xf numFmtId="0" fontId="39" fillId="0" borderId="0" xfId="0" applyFont="1" applyAlignment="1">
      <alignment vertical="center"/>
    </xf>
    <xf numFmtId="0" fontId="40" fillId="0" borderId="0" xfId="0" applyFont="1" applyAlignment="1">
      <alignment vertical="center"/>
    </xf>
    <xf numFmtId="0" fontId="42" fillId="0" borderId="0" xfId="0" applyFont="1" applyAlignment="1">
      <alignment vertical="center"/>
    </xf>
    <xf numFmtId="182" fontId="51" fillId="6" borderId="1" xfId="13" applyNumberFormat="1" applyFont="1" applyFill="1" applyBorder="1" applyAlignment="1">
      <alignment horizontal="center" vertical="center" wrapText="1"/>
    </xf>
    <xf numFmtId="0" fontId="51" fillId="7" borderId="1" xfId="0" applyFont="1" applyFill="1" applyBorder="1" applyAlignment="1">
      <alignment horizontal="center" vertical="center" wrapText="1"/>
    </xf>
    <xf numFmtId="9" fontId="51" fillId="7" borderId="1" xfId="0" applyNumberFormat="1" applyFont="1" applyFill="1" applyBorder="1" applyAlignment="1">
      <alignment horizontal="center" vertical="center" wrapText="1"/>
    </xf>
    <xf numFmtId="3" fontId="51" fillId="7" borderId="1" xfId="0" applyNumberFormat="1" applyFont="1" applyFill="1" applyBorder="1" applyAlignment="1">
      <alignment horizontal="center" vertical="center" wrapText="1"/>
    </xf>
    <xf numFmtId="3" fontId="53" fillId="6" borderId="1" xfId="0" applyNumberFormat="1" applyFont="1" applyFill="1" applyBorder="1" applyAlignment="1">
      <alignment horizontal="center" vertical="center" wrapText="1"/>
    </xf>
    <xf numFmtId="3" fontId="53" fillId="7" borderId="1" xfId="0" applyNumberFormat="1" applyFont="1" applyFill="1" applyBorder="1" applyAlignment="1">
      <alignment horizontal="center" vertical="center" wrapText="1"/>
    </xf>
    <xf numFmtId="3" fontId="53" fillId="8" borderId="1" xfId="0" applyNumberFormat="1" applyFont="1" applyFill="1" applyBorder="1" applyAlignment="1">
      <alignment horizontal="center" vertical="center" wrapText="1"/>
    </xf>
    <xf numFmtId="3" fontId="54" fillId="8" borderId="1" xfId="0" applyNumberFormat="1" applyFont="1" applyFill="1" applyBorder="1" applyAlignment="1" applyProtection="1">
      <alignment horizontal="center" vertical="center" wrapText="1"/>
      <protection locked="0"/>
    </xf>
    <xf numFmtId="9" fontId="51" fillId="8" borderId="1" xfId="0" applyNumberFormat="1" applyFont="1" applyFill="1" applyBorder="1" applyAlignment="1">
      <alignment horizontal="center" vertical="center" wrapText="1"/>
    </xf>
    <xf numFmtId="3" fontId="51" fillId="8" borderId="1" xfId="0" applyNumberFormat="1" applyFont="1" applyFill="1" applyBorder="1" applyAlignment="1">
      <alignment horizontal="center" vertical="center" wrapText="1"/>
    </xf>
    <xf numFmtId="3" fontId="54" fillId="6" borderId="1" xfId="0" applyNumberFormat="1" applyFont="1" applyFill="1" applyBorder="1" applyAlignment="1" applyProtection="1">
      <alignment horizontal="center" vertical="center" wrapText="1"/>
      <protection locked="0"/>
    </xf>
    <xf numFmtId="0" fontId="51" fillId="6" borderId="1" xfId="0" applyFont="1" applyFill="1" applyBorder="1" applyAlignment="1">
      <alignment horizontal="center" vertical="center" wrapText="1"/>
    </xf>
    <xf numFmtId="3" fontId="51" fillId="6" borderId="1" xfId="0" applyNumberFormat="1" applyFont="1" applyFill="1" applyBorder="1" applyAlignment="1">
      <alignment horizontal="center" vertical="center" wrapText="1"/>
    </xf>
    <xf numFmtId="0" fontId="51" fillId="8" borderId="1" xfId="0" applyFont="1" applyFill="1" applyBorder="1" applyAlignment="1">
      <alignment horizontal="center" vertical="center" wrapText="1"/>
    </xf>
    <xf numFmtId="0" fontId="51" fillId="0" borderId="0" xfId="0" applyFont="1" applyAlignment="1">
      <alignment horizontal="center" vertical="center" wrapText="1"/>
    </xf>
    <xf numFmtId="179" fontId="51" fillId="6" borderId="1" xfId="13" applyNumberFormat="1" applyFont="1" applyFill="1" applyBorder="1" applyAlignment="1">
      <alignment horizontal="center" vertical="center" wrapText="1"/>
    </xf>
    <xf numFmtId="177" fontId="36" fillId="4" borderId="0" xfId="0" applyNumberFormat="1" applyFont="1" applyFill="1" applyAlignment="1">
      <alignment vertical="center"/>
    </xf>
    <xf numFmtId="0" fontId="55" fillId="0" borderId="0" xfId="29" applyFont="1" applyAlignment="1">
      <alignment horizontal="center" vertical="center" wrapText="1"/>
    </xf>
    <xf numFmtId="0" fontId="57" fillId="0" borderId="0" xfId="0" applyFont="1" applyAlignment="1">
      <alignment vertical="center"/>
    </xf>
    <xf numFmtId="0" fontId="57" fillId="0" borderId="0" xfId="0" applyFont="1" applyAlignment="1">
      <alignment vertical="center" wrapText="1"/>
    </xf>
    <xf numFmtId="0" fontId="57" fillId="0" borderId="0" xfId="29" applyFont="1" applyAlignment="1">
      <alignment vertical="center" wrapText="1"/>
    </xf>
    <xf numFmtId="0" fontId="57" fillId="0" borderId="0" xfId="29" applyFont="1" applyAlignment="1">
      <alignment horizontal="left" vertical="center" wrapText="1"/>
    </xf>
    <xf numFmtId="17" fontId="57" fillId="0" borderId="0" xfId="29" applyNumberFormat="1" applyFont="1" applyAlignment="1">
      <alignment horizontal="center" vertical="center" wrapText="1"/>
    </xf>
    <xf numFmtId="177" fontId="57" fillId="0" borderId="0" xfId="29" applyNumberFormat="1" applyFont="1" applyAlignment="1">
      <alignment vertical="center" wrapText="1"/>
    </xf>
    <xf numFmtId="165" fontId="57" fillId="0" borderId="0" xfId="13" applyFont="1" applyFill="1" applyBorder="1" applyAlignment="1">
      <alignment horizontal="center" vertical="center" wrapText="1"/>
    </xf>
    <xf numFmtId="177" fontId="57" fillId="0" borderId="0" xfId="29" applyNumberFormat="1" applyFont="1" applyAlignment="1">
      <alignment horizontal="center" vertical="center" wrapText="1"/>
    </xf>
    <xf numFmtId="0" fontId="58" fillId="15" borderId="1" xfId="29" applyFont="1" applyFill="1" applyBorder="1" applyAlignment="1">
      <alignment horizontal="right" vertical="center" wrapText="1"/>
    </xf>
    <xf numFmtId="0" fontId="58" fillId="15" borderId="1" xfId="29" applyFont="1" applyFill="1" applyBorder="1" applyAlignment="1">
      <alignment horizontal="center" vertical="center" wrapText="1"/>
    </xf>
    <xf numFmtId="0" fontId="58" fillId="15" borderId="1" xfId="29" applyFont="1" applyFill="1" applyBorder="1" applyAlignment="1">
      <alignment vertical="center" wrapText="1"/>
    </xf>
    <xf numFmtId="0" fontId="57" fillId="0" borderId="4" xfId="0" applyFont="1" applyBorder="1" applyAlignment="1">
      <alignment horizontal="center" vertical="center" wrapText="1"/>
    </xf>
    <xf numFmtId="0" fontId="57" fillId="0" borderId="4" xfId="31" applyFont="1" applyBorder="1" applyAlignment="1">
      <alignment horizontal="center" vertical="center" wrapText="1"/>
    </xf>
    <xf numFmtId="0" fontId="57" fillId="0" borderId="4" xfId="0" applyFont="1" applyBorder="1" applyAlignment="1">
      <alignment horizontal="left" vertical="center" wrapText="1"/>
    </xf>
    <xf numFmtId="14" fontId="57" fillId="4" borderId="4" xfId="31" applyNumberFormat="1" applyFont="1" applyFill="1" applyBorder="1" applyAlignment="1">
      <alignment horizontal="center" vertical="center" wrapText="1"/>
    </xf>
    <xf numFmtId="170" fontId="57" fillId="0" borderId="4" xfId="31" applyNumberFormat="1" applyFont="1" applyBorder="1" applyAlignment="1">
      <alignment horizontal="center" vertical="center" wrapText="1"/>
    </xf>
    <xf numFmtId="169" fontId="57" fillId="0" borderId="4" xfId="31" applyNumberFormat="1" applyFont="1" applyBorder="1" applyAlignment="1">
      <alignment horizontal="center" vertical="center" wrapText="1"/>
    </xf>
    <xf numFmtId="177" fontId="57" fillId="0" borderId="1" xfId="31" applyNumberFormat="1" applyFont="1" applyBorder="1" applyAlignment="1">
      <alignment vertical="center" wrapText="1"/>
    </xf>
    <xf numFmtId="9" fontId="57" fillId="0" borderId="4" xfId="48" applyFont="1" applyFill="1" applyBorder="1" applyAlignment="1">
      <alignment horizontal="center" vertical="center" wrapText="1"/>
    </xf>
    <xf numFmtId="178" fontId="57" fillId="0" borderId="4" xfId="31" applyNumberFormat="1" applyFont="1" applyBorder="1" applyAlignment="1">
      <alignment vertical="center" wrapText="1"/>
    </xf>
    <xf numFmtId="189" fontId="57" fillId="0" borderId="4" xfId="31" applyNumberFormat="1" applyFont="1" applyBorder="1" applyAlignment="1">
      <alignment horizontal="center" vertical="center" wrapText="1"/>
    </xf>
    <xf numFmtId="178" fontId="57" fillId="0" borderId="1" xfId="31" applyNumberFormat="1" applyFont="1" applyBorder="1" applyAlignment="1">
      <alignment horizontal="center" vertical="center" wrapText="1"/>
    </xf>
    <xf numFmtId="178" fontId="55" fillId="3" borderId="1" xfId="29" applyNumberFormat="1" applyFont="1" applyFill="1" applyBorder="1" applyAlignment="1">
      <alignment vertical="center" wrapText="1"/>
    </xf>
    <xf numFmtId="0" fontId="55" fillId="3" borderId="1" xfId="29" applyFont="1" applyFill="1" applyBorder="1" applyAlignment="1">
      <alignment horizontal="left" vertical="top" wrapText="1"/>
    </xf>
    <xf numFmtId="0" fontId="55" fillId="0" borderId="0" xfId="29" applyFont="1" applyAlignment="1">
      <alignment horizontal="left" vertical="center" wrapText="1"/>
    </xf>
    <xf numFmtId="177" fontId="55" fillId="0" borderId="0" xfId="29" applyNumberFormat="1" applyFont="1" applyAlignment="1">
      <alignment horizontal="center" vertical="center" wrapText="1"/>
    </xf>
    <xf numFmtId="178" fontId="55" fillId="3" borderId="1" xfId="29" applyNumberFormat="1" applyFont="1" applyFill="1" applyBorder="1" applyAlignment="1">
      <alignment horizontal="center" vertical="center" wrapText="1"/>
    </xf>
    <xf numFmtId="179" fontId="57" fillId="0" borderId="0" xfId="13" applyNumberFormat="1" applyFont="1" applyFill="1" applyAlignment="1">
      <alignment horizontal="center" vertical="center" wrapText="1"/>
    </xf>
    <xf numFmtId="0" fontId="55" fillId="0" borderId="0" xfId="0" applyFont="1" applyAlignment="1">
      <alignment horizontal="left" vertical="center" wrapText="1"/>
    </xf>
    <xf numFmtId="0" fontId="55" fillId="3" borderId="2" xfId="29" applyFont="1" applyFill="1" applyBorder="1" applyAlignment="1">
      <alignment horizontal="right" vertical="center" wrapText="1"/>
    </xf>
    <xf numFmtId="9" fontId="57" fillId="0" borderId="0" xfId="48" applyFont="1" applyFill="1" applyBorder="1" applyAlignment="1">
      <alignment horizontal="left" vertical="center" wrapText="1"/>
    </xf>
    <xf numFmtId="165" fontId="57" fillId="0" borderId="0" xfId="29" applyNumberFormat="1" applyFont="1" applyAlignment="1">
      <alignment horizontal="left" vertical="center" wrapText="1"/>
    </xf>
    <xf numFmtId="177" fontId="55" fillId="0" borderId="0" xfId="0" applyNumberFormat="1" applyFont="1" applyAlignment="1">
      <alignment horizontal="left" vertical="center" wrapText="1"/>
    </xf>
    <xf numFmtId="0" fontId="57" fillId="0" borderId="8" xfId="0" applyFont="1" applyBorder="1" applyAlignment="1">
      <alignment horizontal="center" vertical="center" wrapText="1"/>
    </xf>
    <xf numFmtId="0" fontId="55" fillId="3" borderId="6" xfId="29" applyFont="1" applyFill="1" applyBorder="1" applyAlignment="1">
      <alignment vertical="center" wrapText="1"/>
    </xf>
    <xf numFmtId="0" fontId="55" fillId="3" borderId="7" xfId="29" applyFont="1" applyFill="1" applyBorder="1" applyAlignment="1">
      <alignment vertical="center" wrapText="1"/>
    </xf>
    <xf numFmtId="0" fontId="55" fillId="3" borderId="2" xfId="29" applyFont="1" applyFill="1" applyBorder="1" applyAlignment="1">
      <alignment vertical="center" wrapText="1"/>
    </xf>
    <xf numFmtId="0" fontId="55" fillId="3" borderId="1" xfId="0" applyFont="1" applyFill="1" applyBorder="1" applyAlignment="1">
      <alignment horizontal="center" vertical="center" wrapText="1"/>
    </xf>
    <xf numFmtId="3" fontId="61" fillId="3" borderId="1" xfId="0" applyNumberFormat="1" applyFont="1" applyFill="1" applyBorder="1" applyAlignment="1">
      <alignment horizontal="center" vertical="center" wrapText="1"/>
    </xf>
    <xf numFmtId="0" fontId="57" fillId="0" borderId="0" xfId="0" applyFont="1" applyAlignment="1">
      <alignment horizontal="center"/>
    </xf>
    <xf numFmtId="0" fontId="58" fillId="15" borderId="0" xfId="0" applyFont="1" applyFill="1" applyAlignment="1">
      <alignment horizontal="center" vertical="center" wrapText="1"/>
    </xf>
    <xf numFmtId="0" fontId="57" fillId="0" borderId="0" xfId="0" applyFont="1"/>
    <xf numFmtId="0" fontId="55" fillId="3" borderId="6" xfId="0" applyFont="1" applyFill="1" applyBorder="1" applyAlignment="1">
      <alignment horizontal="center" vertical="center" wrapText="1"/>
    </xf>
    <xf numFmtId="0" fontId="58" fillId="15" borderId="6" xfId="0" applyFont="1" applyFill="1" applyBorder="1" applyAlignment="1">
      <alignment horizontal="left" vertical="center" wrapText="1"/>
    </xf>
    <xf numFmtId="0" fontId="57" fillId="4" borderId="8" xfId="0" applyFont="1" applyFill="1" applyBorder="1" applyAlignment="1">
      <alignment horizontal="justify" vertical="center" wrapText="1"/>
    </xf>
    <xf numFmtId="0" fontId="57" fillId="0" borderId="11" xfId="0" applyFont="1" applyBorder="1" applyAlignment="1">
      <alignment horizontal="center" vertical="center" wrapText="1"/>
    </xf>
    <xf numFmtId="0" fontId="57" fillId="0" borderId="8" xfId="0" applyFont="1" applyBorder="1" applyAlignment="1">
      <alignment horizontal="left" vertical="center" wrapText="1"/>
    </xf>
    <xf numFmtId="0" fontId="57" fillId="0" borderId="0" xfId="0" applyFont="1" applyAlignment="1">
      <alignment wrapText="1"/>
    </xf>
    <xf numFmtId="0" fontId="59" fillId="15" borderId="1" xfId="0" applyFont="1" applyFill="1" applyBorder="1" applyAlignment="1">
      <alignment vertical="center" wrapText="1"/>
    </xf>
    <xf numFmtId="178" fontId="58" fillId="15" borderId="1" xfId="0" applyNumberFormat="1" applyFont="1" applyFill="1" applyBorder="1" applyAlignment="1">
      <alignment horizontal="center" vertical="center" wrapText="1"/>
    </xf>
    <xf numFmtId="0" fontId="58" fillId="15" borderId="1" xfId="0" applyFont="1" applyFill="1" applyBorder="1" applyAlignment="1">
      <alignment horizontal="right" vertical="center"/>
    </xf>
    <xf numFmtId="0" fontId="63" fillId="3" borderId="4" xfId="29" applyFont="1" applyFill="1" applyBorder="1" applyAlignment="1">
      <alignment horizontal="center" vertical="center" wrapText="1"/>
    </xf>
    <xf numFmtId="17" fontId="63" fillId="3" borderId="4" xfId="29" applyNumberFormat="1" applyFont="1" applyFill="1" applyBorder="1" applyAlignment="1">
      <alignment horizontal="center" vertical="center" wrapText="1"/>
    </xf>
    <xf numFmtId="177" fontId="63" fillId="3" borderId="4" xfId="29" applyNumberFormat="1" applyFont="1" applyFill="1" applyBorder="1" applyAlignment="1">
      <alignment horizontal="center" vertical="center" wrapText="1"/>
    </xf>
    <xf numFmtId="0" fontId="56" fillId="0" borderId="0" xfId="29" applyFont="1" applyAlignment="1">
      <alignment vertical="center" wrapText="1"/>
    </xf>
    <xf numFmtId="0" fontId="64" fillId="0" borderId="0" xfId="0" applyFont="1" applyAlignment="1">
      <alignment vertical="center"/>
    </xf>
    <xf numFmtId="177" fontId="38" fillId="0" borderId="0" xfId="0" applyNumberFormat="1" applyFont="1" applyAlignment="1">
      <alignment horizontal="right" vertical="center" indent="1"/>
    </xf>
    <xf numFmtId="0" fontId="38" fillId="0" borderId="0" xfId="0" applyFont="1" applyAlignment="1">
      <alignment horizontal="right" vertical="center" indent="1"/>
    </xf>
    <xf numFmtId="0" fontId="65" fillId="0" borderId="1" xfId="0" applyFont="1" applyBorder="1" applyAlignment="1">
      <alignment vertical="top" wrapText="1"/>
    </xf>
    <xf numFmtId="0" fontId="57" fillId="0" borderId="8" xfId="0" applyFont="1" applyBorder="1" applyAlignment="1">
      <alignment vertical="center" wrapText="1"/>
    </xf>
    <xf numFmtId="2" fontId="55" fillId="0" borderId="0" xfId="0" applyNumberFormat="1" applyFont="1" applyAlignment="1">
      <alignment vertical="center"/>
    </xf>
    <xf numFmtId="190" fontId="38" fillId="0" borderId="0" xfId="0" applyNumberFormat="1" applyFont="1" applyAlignment="1">
      <alignment horizontal="center" vertical="center"/>
    </xf>
    <xf numFmtId="0" fontId="55" fillId="0" borderId="0" xfId="29" applyFont="1" applyAlignment="1">
      <alignment vertical="center"/>
    </xf>
    <xf numFmtId="0" fontId="58" fillId="15" borderId="7" xfId="29" applyFont="1" applyFill="1" applyBorder="1" applyAlignment="1">
      <alignment vertical="center" wrapText="1"/>
    </xf>
    <xf numFmtId="0" fontId="58" fillId="15" borderId="6" xfId="29" applyFont="1" applyFill="1" applyBorder="1" applyAlignment="1">
      <alignment vertical="center"/>
    </xf>
    <xf numFmtId="177" fontId="55" fillId="0" borderId="0" xfId="0" applyNumberFormat="1" applyFont="1" applyAlignment="1">
      <alignment vertical="center"/>
    </xf>
    <xf numFmtId="177" fontId="58" fillId="15" borderId="7" xfId="29" applyNumberFormat="1" applyFont="1" applyFill="1" applyBorder="1" applyAlignment="1">
      <alignment vertical="center" wrapText="1"/>
    </xf>
    <xf numFmtId="177" fontId="55" fillId="3" borderId="1" xfId="29" applyNumberFormat="1" applyFont="1" applyFill="1" applyBorder="1" applyAlignment="1">
      <alignment vertical="center" wrapText="1"/>
    </xf>
    <xf numFmtId="179" fontId="57" fillId="0" borderId="4" xfId="13" applyNumberFormat="1" applyFont="1" applyBorder="1" applyAlignment="1">
      <alignment horizontal="center" vertical="center" wrapText="1"/>
    </xf>
    <xf numFmtId="191" fontId="57" fillId="0" borderId="4" xfId="31" applyNumberFormat="1" applyFont="1" applyBorder="1" applyAlignment="1">
      <alignment horizontal="center" vertical="center" wrapText="1"/>
    </xf>
    <xf numFmtId="0" fontId="35" fillId="0" borderId="0" xfId="0" applyFont="1" applyAlignment="1">
      <alignment vertical="center" wrapText="1"/>
    </xf>
    <xf numFmtId="0" fontId="33" fillId="0" borderId="0" xfId="0" applyFont="1" applyAlignment="1">
      <alignment vertical="center"/>
    </xf>
    <xf numFmtId="0" fontId="67" fillId="17" borderId="15" xfId="0" applyFont="1" applyFill="1" applyBorder="1" applyAlignment="1">
      <alignment horizontal="center" vertical="center" wrapText="1"/>
    </xf>
    <xf numFmtId="0" fontId="67" fillId="17" borderId="16" xfId="0" applyFont="1" applyFill="1" applyBorder="1" applyAlignment="1">
      <alignment horizontal="center" vertical="center" wrapText="1"/>
    </xf>
    <xf numFmtId="0" fontId="68" fillId="18" borderId="17" xfId="0" applyFont="1" applyFill="1" applyBorder="1" applyAlignment="1">
      <alignment horizontal="center" vertical="center" wrapText="1"/>
    </xf>
    <xf numFmtId="0" fontId="66" fillId="0" borderId="0" xfId="222" quotePrefix="1"/>
    <xf numFmtId="0" fontId="50" fillId="0" borderId="0" xfId="0" applyFont="1" applyAlignment="1">
      <alignment vertical="center"/>
    </xf>
    <xf numFmtId="177" fontId="55" fillId="3" borderId="6" xfId="29" applyNumberFormat="1" applyFont="1" applyFill="1" applyBorder="1" applyAlignment="1">
      <alignment vertical="center" wrapText="1"/>
    </xf>
    <xf numFmtId="0" fontId="68" fillId="18" borderId="18" xfId="0" applyFont="1" applyFill="1" applyBorder="1" applyAlignment="1">
      <alignment vertical="top" wrapText="1"/>
    </xf>
    <xf numFmtId="0" fontId="34" fillId="0" borderId="0" xfId="0" applyFont="1" applyAlignment="1">
      <alignment horizontal="left" vertical="center" wrapText="1"/>
    </xf>
    <xf numFmtId="0" fontId="57" fillId="0" borderId="1" xfId="0" applyFont="1" applyBorder="1" applyAlignment="1">
      <alignment horizontal="center" vertical="center" wrapText="1"/>
    </xf>
    <xf numFmtId="0" fontId="57" fillId="0" borderId="2" xfId="0" applyFont="1" applyBorder="1" applyAlignment="1">
      <alignment horizontal="center" vertical="center" wrapText="1"/>
    </xf>
    <xf numFmtId="9" fontId="57" fillId="0" borderId="2" xfId="0" applyNumberFormat="1" applyFont="1" applyBorder="1" applyAlignment="1">
      <alignment horizontal="center" vertical="center" wrapText="1"/>
    </xf>
    <xf numFmtId="0" fontId="69" fillId="0" borderId="2" xfId="0" applyFont="1" applyBorder="1" applyAlignment="1">
      <alignment horizontal="center" vertical="center" wrapText="1"/>
    </xf>
    <xf numFmtId="0" fontId="57" fillId="0" borderId="3" xfId="0" applyFont="1" applyBorder="1" applyAlignment="1">
      <alignment horizontal="center" vertical="center" wrapText="1"/>
    </xf>
    <xf numFmtId="9" fontId="57" fillId="0" borderId="3" xfId="0" applyNumberFormat="1" applyFont="1" applyBorder="1" applyAlignment="1">
      <alignment horizontal="center" vertical="center" wrapText="1"/>
    </xf>
    <xf numFmtId="0" fontId="69" fillId="0" borderId="3" xfId="0" applyFont="1" applyBorder="1" applyAlignment="1">
      <alignment horizontal="center" vertical="center" wrapText="1"/>
    </xf>
    <xf numFmtId="0" fontId="57" fillId="0" borderId="0" xfId="29" applyFont="1" applyAlignment="1">
      <alignment horizontal="center" vertical="center" wrapText="1"/>
    </xf>
    <xf numFmtId="0" fontId="57" fillId="19" borderId="1" xfId="0" applyFont="1" applyFill="1" applyBorder="1" applyAlignment="1">
      <alignment horizontal="center" vertical="center" wrapText="1"/>
    </xf>
    <xf numFmtId="0" fontId="60" fillId="0" borderId="4" xfId="0" applyFont="1" applyBorder="1" applyAlignment="1">
      <alignment horizontal="center" vertical="center" wrapText="1"/>
    </xf>
    <xf numFmtId="189" fontId="60" fillId="0" borderId="4" xfId="31" applyNumberFormat="1" applyFont="1" applyBorder="1" applyAlignment="1">
      <alignment horizontal="center" vertical="center" wrapText="1"/>
    </xf>
    <xf numFmtId="0" fontId="60" fillId="0" borderId="0" xfId="29" applyFont="1" applyAlignment="1">
      <alignment vertical="center" wrapText="1"/>
    </xf>
    <xf numFmtId="17" fontId="63" fillId="3" borderId="1" xfId="29" applyNumberFormat="1" applyFont="1" applyFill="1" applyBorder="1" applyAlignment="1">
      <alignment horizontal="center" vertical="top" wrapText="1"/>
    </xf>
    <xf numFmtId="0" fontId="63" fillId="3" borderId="10" xfId="29" applyFont="1" applyFill="1" applyBorder="1" applyAlignment="1">
      <alignment horizontal="center" vertical="top" wrapText="1"/>
    </xf>
    <xf numFmtId="0" fontId="63" fillId="3" borderId="4" xfId="29" applyFont="1" applyFill="1" applyBorder="1" applyAlignment="1">
      <alignment horizontal="center" vertical="top" wrapText="1"/>
    </xf>
    <xf numFmtId="177" fontId="63" fillId="3" borderId="1" xfId="29" applyNumberFormat="1" applyFont="1" applyFill="1" applyBorder="1" applyAlignment="1">
      <alignment horizontal="center" vertical="top" wrapText="1"/>
    </xf>
    <xf numFmtId="0" fontId="63" fillId="3" borderId="5" xfId="29" applyFont="1" applyFill="1" applyBorder="1" applyAlignment="1">
      <alignment horizontal="center" vertical="top" wrapText="1"/>
    </xf>
    <xf numFmtId="0" fontId="63" fillId="3" borderId="9" xfId="29" applyFont="1" applyFill="1" applyBorder="1" applyAlignment="1">
      <alignment vertical="top"/>
    </xf>
    <xf numFmtId="0" fontId="66" fillId="3" borderId="5" xfId="222" applyFill="1" applyBorder="1" applyAlignment="1">
      <alignment vertical="top"/>
    </xf>
    <xf numFmtId="0" fontId="56" fillId="0" borderId="0" xfId="0" applyFont="1" applyAlignment="1">
      <alignment horizontal="center" vertical="top"/>
    </xf>
    <xf numFmtId="0" fontId="56" fillId="0" borderId="0" xfId="29" applyFont="1" applyAlignment="1">
      <alignment horizontal="center" vertical="top" wrapText="1"/>
    </xf>
    <xf numFmtId="0" fontId="56" fillId="16" borderId="1" xfId="29" applyFont="1" applyFill="1" applyBorder="1" applyAlignment="1">
      <alignment horizontal="center" vertical="top" wrapText="1"/>
    </xf>
    <xf numFmtId="15" fontId="56" fillId="16" borderId="1" xfId="29" applyNumberFormat="1" applyFont="1" applyFill="1" applyBorder="1" applyAlignment="1">
      <alignment horizontal="center" vertical="top" wrapText="1"/>
    </xf>
    <xf numFmtId="177" fontId="63" fillId="16" borderId="1" xfId="7" applyNumberFormat="1" applyFont="1" applyFill="1" applyBorder="1" applyAlignment="1">
      <alignment horizontal="center" vertical="top" wrapText="1"/>
    </xf>
    <xf numFmtId="0" fontId="63" fillId="16" borderId="2" xfId="29" applyFont="1" applyFill="1" applyBorder="1" applyAlignment="1">
      <alignment horizontal="center" vertical="top" wrapText="1"/>
    </xf>
    <xf numFmtId="165" fontId="63" fillId="16" borderId="10" xfId="13" applyFont="1" applyFill="1" applyBorder="1" applyAlignment="1">
      <alignment horizontal="center" vertical="top" wrapText="1"/>
    </xf>
    <xf numFmtId="165" fontId="56" fillId="16" borderId="10" xfId="13" applyFont="1" applyFill="1" applyBorder="1" applyAlignment="1">
      <alignment horizontal="center" vertical="top" wrapText="1"/>
    </xf>
    <xf numFmtId="0" fontId="63" fillId="0" borderId="0" xfId="29" applyFont="1" applyAlignment="1">
      <alignment horizontal="center" vertical="top" wrapText="1"/>
    </xf>
    <xf numFmtId="14" fontId="60" fillId="4" borderId="4" xfId="31" applyNumberFormat="1" applyFont="1" applyFill="1" applyBorder="1" applyAlignment="1">
      <alignment horizontal="center" vertical="center" wrapText="1"/>
    </xf>
    <xf numFmtId="178" fontId="70" fillId="3" borderId="1" xfId="29" applyNumberFormat="1" applyFont="1" applyFill="1" applyBorder="1" applyAlignment="1">
      <alignment horizontal="center" vertical="center" wrapText="1"/>
    </xf>
    <xf numFmtId="191" fontId="57" fillId="0" borderId="4" xfId="31" applyNumberFormat="1" applyFont="1" applyBorder="1" applyAlignment="1">
      <alignment horizontal="right" vertical="center" wrapText="1"/>
    </xf>
    <xf numFmtId="191" fontId="57" fillId="0" borderId="3" xfId="0" applyNumberFormat="1" applyFont="1" applyBorder="1" applyAlignment="1">
      <alignment horizontal="right" vertical="center" wrapText="1"/>
    </xf>
    <xf numFmtId="191" fontId="60" fillId="0" borderId="1" xfId="31" applyNumberFormat="1" applyFont="1" applyBorder="1" applyAlignment="1">
      <alignment vertical="center" wrapText="1"/>
    </xf>
    <xf numFmtId="191" fontId="57" fillId="0" borderId="1" xfId="31" applyNumberFormat="1" applyFont="1" applyBorder="1" applyAlignment="1">
      <alignment vertical="center" wrapText="1"/>
    </xf>
    <xf numFmtId="178" fontId="60" fillId="0" borderId="4" xfId="31" applyNumberFormat="1" applyFont="1" applyBorder="1" applyAlignment="1">
      <alignment vertical="center" wrapText="1"/>
    </xf>
    <xf numFmtId="0" fontId="51" fillId="0" borderId="1" xfId="214" applyFont="1" applyBorder="1" applyAlignment="1">
      <alignment horizontal="center" vertical="center" wrapText="1"/>
    </xf>
    <xf numFmtId="0" fontId="51" fillId="4" borderId="1" xfId="214" applyFont="1" applyFill="1" applyBorder="1" applyAlignment="1">
      <alignment horizontal="center" vertical="center" wrapText="1"/>
    </xf>
    <xf numFmtId="0" fontId="51" fillId="6" borderId="1" xfId="214" applyFont="1" applyFill="1" applyBorder="1" applyAlignment="1">
      <alignment horizontal="center" vertical="center" wrapText="1"/>
    </xf>
    <xf numFmtId="3" fontId="51" fillId="0" borderId="1" xfId="214" applyNumberFormat="1" applyFont="1" applyBorder="1" applyAlignment="1">
      <alignment horizontal="center" vertical="center" wrapText="1"/>
    </xf>
    <xf numFmtId="9" fontId="57" fillId="0" borderId="0" xfId="48" applyFont="1" applyAlignment="1">
      <alignment horizontal="left" vertical="center" wrapText="1"/>
    </xf>
    <xf numFmtId="179" fontId="57" fillId="0" borderId="0" xfId="13" applyNumberFormat="1" applyFont="1" applyAlignment="1">
      <alignment horizontal="center" vertical="center" wrapText="1"/>
    </xf>
    <xf numFmtId="0" fontId="40" fillId="0" borderId="0" xfId="0" applyFont="1" applyAlignment="1">
      <alignment horizontal="center" vertical="center"/>
    </xf>
    <xf numFmtId="0" fontId="51" fillId="0" borderId="8" xfId="214" applyFont="1" applyBorder="1" applyAlignment="1">
      <alignment horizontal="center" vertical="center" wrapText="1"/>
    </xf>
    <xf numFmtId="0" fontId="51" fillId="4" borderId="8" xfId="214" applyFont="1" applyFill="1" applyBorder="1" applyAlignment="1">
      <alignment horizontal="center" vertical="center" wrapText="1"/>
    </xf>
    <xf numFmtId="0" fontId="63" fillId="3" borderId="20" xfId="29" applyFont="1" applyFill="1" applyBorder="1" applyAlignment="1">
      <alignment horizontal="center" vertical="center" wrapText="1"/>
    </xf>
    <xf numFmtId="0" fontId="57" fillId="19" borderId="1" xfId="0" applyFont="1" applyFill="1" applyBorder="1" applyAlignment="1">
      <alignment horizontal="left" vertical="center" wrapText="1"/>
    </xf>
    <xf numFmtId="0" fontId="57" fillId="0" borderId="20" xfId="0" applyFont="1" applyBorder="1" applyAlignment="1">
      <alignment horizontal="center" vertical="center" wrapText="1"/>
    </xf>
    <xf numFmtId="0" fontId="57" fillId="0" borderId="14" xfId="0" applyFont="1" applyBorder="1" applyAlignment="1">
      <alignment horizontal="center" vertical="center" wrapText="1"/>
    </xf>
    <xf numFmtId="9" fontId="57" fillId="0" borderId="14" xfId="0" applyNumberFormat="1" applyFont="1" applyBorder="1" applyAlignment="1">
      <alignment horizontal="center" vertical="center" wrapText="1"/>
    </xf>
    <xf numFmtId="14" fontId="60" fillId="4" borderId="20" xfId="31" applyNumberFormat="1" applyFont="1" applyFill="1" applyBorder="1" applyAlignment="1">
      <alignment horizontal="center" vertical="center" wrapText="1"/>
    </xf>
    <xf numFmtId="170" fontId="57" fillId="0" borderId="20" xfId="31" applyNumberFormat="1" applyFont="1" applyBorder="1" applyAlignment="1">
      <alignment horizontal="center" vertical="center" wrapText="1"/>
    </xf>
    <xf numFmtId="169" fontId="57" fillId="0" borderId="20" xfId="31" applyNumberFormat="1" applyFont="1" applyBorder="1" applyAlignment="1">
      <alignment horizontal="center" vertical="center" wrapText="1"/>
    </xf>
    <xf numFmtId="191" fontId="57" fillId="0" borderId="14" xfId="0" applyNumberFormat="1" applyFont="1" applyBorder="1" applyAlignment="1">
      <alignment horizontal="right" vertical="center" wrapText="1"/>
    </xf>
    <xf numFmtId="191" fontId="60" fillId="0" borderId="8" xfId="31" applyNumberFormat="1" applyFont="1" applyBorder="1" applyAlignment="1">
      <alignment vertical="center" wrapText="1"/>
    </xf>
    <xf numFmtId="178" fontId="60" fillId="0" borderId="20" xfId="31" applyNumberFormat="1" applyFont="1" applyBorder="1" applyAlignment="1">
      <alignment vertical="center" wrapText="1"/>
    </xf>
    <xf numFmtId="0" fontId="55" fillId="3" borderId="9" xfId="29" applyFont="1" applyFill="1" applyBorder="1" applyAlignment="1">
      <alignment vertical="center" wrapText="1"/>
    </xf>
    <xf numFmtId="0" fontId="55" fillId="3" borderId="5" xfId="29" applyFont="1" applyFill="1" applyBorder="1" applyAlignment="1">
      <alignment vertical="center" wrapText="1"/>
    </xf>
    <xf numFmtId="0" fontId="55" fillId="3" borderId="3" xfId="29" applyFont="1" applyFill="1" applyBorder="1" applyAlignment="1">
      <alignment horizontal="right" vertical="center" wrapText="1"/>
    </xf>
    <xf numFmtId="0" fontId="55" fillId="3" borderId="3" xfId="29" applyFont="1" applyFill="1" applyBorder="1" applyAlignment="1">
      <alignment vertical="center" wrapText="1"/>
    </xf>
    <xf numFmtId="178" fontId="55" fillId="3" borderId="4" xfId="29" applyNumberFormat="1" applyFont="1" applyFill="1" applyBorder="1" applyAlignment="1">
      <alignment vertical="center" wrapText="1"/>
    </xf>
    <xf numFmtId="0" fontId="55" fillId="3" borderId="4" xfId="29" applyFont="1" applyFill="1" applyBorder="1" applyAlignment="1">
      <alignment horizontal="left" vertical="top" wrapText="1"/>
    </xf>
    <xf numFmtId="169" fontId="57" fillId="0" borderId="9" xfId="31" applyNumberFormat="1" applyFont="1" applyBorder="1" applyAlignment="1">
      <alignment horizontal="center" vertical="center" wrapText="1"/>
    </xf>
    <xf numFmtId="177" fontId="57" fillId="0" borderId="2" xfId="31" applyNumberFormat="1" applyFont="1" applyBorder="1" applyAlignment="1">
      <alignment vertical="center" wrapText="1"/>
    </xf>
    <xf numFmtId="177" fontId="57" fillId="0" borderId="20" xfId="31" applyNumberFormat="1" applyFont="1" applyBorder="1" applyAlignment="1">
      <alignment horizontal="center" vertical="center" wrapText="1"/>
    </xf>
    <xf numFmtId="0" fontId="72" fillId="0" borderId="19" xfId="0" applyFont="1" applyBorder="1" applyAlignment="1">
      <alignment wrapText="1"/>
    </xf>
    <xf numFmtId="178" fontId="57" fillId="0" borderId="6" xfId="31" applyNumberFormat="1" applyFont="1" applyBorder="1" applyAlignment="1">
      <alignment horizontal="center" vertical="center" wrapText="1"/>
    </xf>
    <xf numFmtId="14" fontId="57" fillId="0" borderId="4" xfId="31" applyNumberFormat="1" applyFont="1" applyBorder="1" applyAlignment="1">
      <alignment horizontal="center" vertical="center" wrapText="1"/>
    </xf>
    <xf numFmtId="0" fontId="73" fillId="0" borderId="8" xfId="0" applyFont="1" applyBorder="1" applyAlignment="1">
      <alignment horizontal="left" vertical="center" wrapText="1"/>
    </xf>
    <xf numFmtId="0" fontId="72" fillId="0" borderId="0" xfId="0" applyFont="1" applyAlignment="1">
      <alignment vertical="center" wrapText="1"/>
    </xf>
    <xf numFmtId="0" fontId="57" fillId="0" borderId="19" xfId="0" applyFont="1" applyBorder="1" applyAlignment="1">
      <alignment horizontal="center" vertical="center" wrapText="1"/>
    </xf>
    <xf numFmtId="9" fontId="57" fillId="0" borderId="7" xfId="0" applyNumberFormat="1" applyFont="1" applyBorder="1" applyAlignment="1">
      <alignment horizontal="center" vertical="center" wrapText="1"/>
    </xf>
    <xf numFmtId="14" fontId="60" fillId="4" borderId="3" xfId="31" applyNumberFormat="1" applyFont="1" applyFill="1" applyBorder="1" applyAlignment="1">
      <alignment horizontal="center" vertical="center" wrapText="1"/>
    </xf>
    <xf numFmtId="0" fontId="76" fillId="0" borderId="19" xfId="0" applyFont="1" applyBorder="1" applyAlignment="1">
      <alignment vertical="center" wrapText="1"/>
    </xf>
    <xf numFmtId="4" fontId="0" fillId="0" borderId="0" xfId="0" applyNumberFormat="1"/>
    <xf numFmtId="43" fontId="0" fillId="0" borderId="0" xfId="0" applyNumberFormat="1"/>
    <xf numFmtId="168" fontId="0" fillId="0" borderId="0" xfId="0" applyNumberFormat="1"/>
    <xf numFmtId="192" fontId="0" fillId="0" borderId="0" xfId="0" applyNumberFormat="1"/>
    <xf numFmtId="0" fontId="65" fillId="0" borderId="4" xfId="0" applyFont="1" applyBorder="1" applyAlignment="1">
      <alignment horizontal="center" vertical="center" wrapText="1"/>
    </xf>
    <xf numFmtId="0" fontId="69" fillId="0" borderId="19" xfId="0" applyFont="1" applyBorder="1" applyAlignment="1">
      <alignment horizontal="center" vertical="center" wrapText="1"/>
    </xf>
    <xf numFmtId="0" fontId="57" fillId="0" borderId="5" xfId="0" applyFont="1" applyBorder="1" applyAlignment="1">
      <alignment horizontal="center" vertical="center" wrapText="1"/>
    </xf>
    <xf numFmtId="0" fontId="55" fillId="0" borderId="14" xfId="0" applyFont="1" applyBorder="1" applyAlignment="1">
      <alignment horizontal="center" vertical="center" wrapText="1"/>
    </xf>
    <xf numFmtId="14" fontId="65" fillId="4" borderId="4" xfId="31" applyNumberFormat="1" applyFont="1" applyFill="1" applyBorder="1" applyAlignment="1">
      <alignment horizontal="center" vertical="center" wrapText="1"/>
    </xf>
    <xf numFmtId="191" fontId="65" fillId="0" borderId="1" xfId="31" applyNumberFormat="1" applyFont="1" applyBorder="1" applyAlignment="1">
      <alignment vertical="center" wrapText="1"/>
    </xf>
    <xf numFmtId="178" fontId="65" fillId="0" borderId="4" xfId="31" applyNumberFormat="1" applyFont="1" applyBorder="1" applyAlignment="1">
      <alignment vertical="center" wrapText="1"/>
    </xf>
    <xf numFmtId="0" fontId="65" fillId="0" borderId="3" xfId="0" applyFont="1" applyBorder="1" applyAlignment="1">
      <alignment horizontal="center" vertical="center" wrapText="1"/>
    </xf>
    <xf numFmtId="0" fontId="60" fillId="0" borderId="1" xfId="0" applyFont="1" applyBorder="1" applyAlignment="1">
      <alignment horizontal="center" vertical="center" wrapText="1"/>
    </xf>
    <xf numFmtId="2" fontId="57" fillId="0" borderId="3" xfId="0" applyNumberFormat="1" applyFont="1" applyBorder="1" applyAlignment="1">
      <alignment horizontal="center" vertical="center" wrapText="1"/>
    </xf>
    <xf numFmtId="0" fontId="55" fillId="3" borderId="8" xfId="0" applyFont="1" applyFill="1" applyBorder="1" applyAlignment="1">
      <alignment horizontal="center" vertical="center" wrapText="1"/>
    </xf>
    <xf numFmtId="9" fontId="51" fillId="6" borderId="1" xfId="0" applyNumberFormat="1" applyFont="1" applyFill="1" applyBorder="1" applyAlignment="1">
      <alignment horizontal="center" vertical="center" wrapText="1"/>
    </xf>
    <xf numFmtId="182" fontId="51" fillId="4" borderId="1" xfId="13" applyNumberFormat="1" applyFont="1" applyFill="1" applyBorder="1" applyAlignment="1">
      <alignment horizontal="center" vertical="center" wrapText="1"/>
    </xf>
    <xf numFmtId="0" fontId="0" fillId="0" borderId="19" xfId="214" applyFont="1" applyBorder="1" applyAlignment="1">
      <alignment horizontal="center" vertical="center"/>
    </xf>
    <xf numFmtId="9" fontId="51" fillId="6" borderId="2" xfId="0" applyNumberFormat="1" applyFont="1" applyFill="1" applyBorder="1" applyAlignment="1">
      <alignment horizontal="center" vertical="center" wrapText="1"/>
    </xf>
    <xf numFmtId="0" fontId="0" fillId="0" borderId="19" xfId="214" applyFont="1" applyBorder="1" applyAlignment="1">
      <alignment horizontal="center" vertical="center" wrapText="1"/>
    </xf>
    <xf numFmtId="0" fontId="51" fillId="0" borderId="0" xfId="0" applyFont="1" applyAlignment="1">
      <alignment horizontal="center" vertical="center"/>
    </xf>
    <xf numFmtId="0" fontId="51" fillId="21" borderId="11" xfId="0" applyFont="1" applyFill="1" applyBorder="1" applyAlignment="1">
      <alignment horizontal="center" vertical="center" wrapText="1"/>
    </xf>
    <xf numFmtId="9" fontId="51" fillId="21" borderId="2" xfId="0" applyNumberFormat="1" applyFont="1" applyFill="1" applyBorder="1" applyAlignment="1">
      <alignment horizontal="center" vertical="center" wrapText="1"/>
    </xf>
    <xf numFmtId="0" fontId="51" fillId="21" borderId="2" xfId="0" applyFont="1" applyFill="1" applyBorder="1" applyAlignment="1">
      <alignment horizontal="center" vertical="center" wrapText="1"/>
    </xf>
    <xf numFmtId="0" fontId="77" fillId="21" borderId="2" xfId="0" applyFont="1" applyFill="1" applyBorder="1" applyAlignment="1">
      <alignment horizontal="center" vertical="center" wrapText="1"/>
    </xf>
    <xf numFmtId="0" fontId="51" fillId="4" borderId="8" xfId="0" applyFont="1" applyFill="1" applyBorder="1" applyAlignment="1">
      <alignment horizontal="center" vertical="center" wrapText="1"/>
    </xf>
    <xf numFmtId="0" fontId="28" fillId="4" borderId="19" xfId="0" applyFont="1" applyFill="1" applyBorder="1" applyAlignment="1">
      <alignment horizontal="center" vertical="center"/>
    </xf>
    <xf numFmtId="0" fontId="28" fillId="4" borderId="21" xfId="0" applyFont="1" applyFill="1" applyBorder="1" applyAlignment="1">
      <alignment horizontal="center" vertical="center"/>
    </xf>
    <xf numFmtId="0" fontId="65" fillId="0" borderId="2" xfId="0" applyFont="1" applyBorder="1" applyAlignment="1">
      <alignment horizontal="left" vertical="center" wrapText="1"/>
    </xf>
    <xf numFmtId="0" fontId="57" fillId="0" borderId="3" xfId="0" applyFont="1" applyBorder="1" applyAlignment="1">
      <alignment horizontal="left" vertical="center" wrapText="1"/>
    </xf>
    <xf numFmtId="0" fontId="65" fillId="0" borderId="4" xfId="0" applyFont="1" applyBorder="1" applyAlignment="1">
      <alignment horizontal="left" vertical="center" wrapText="1"/>
    </xf>
    <xf numFmtId="0" fontId="65" fillId="0" borderId="3" xfId="0" applyFont="1" applyBorder="1" applyAlignment="1">
      <alignment horizontal="left" vertical="center" wrapText="1"/>
    </xf>
    <xf numFmtId="178" fontId="69" fillId="3" borderId="1" xfId="29" applyNumberFormat="1" applyFont="1" applyFill="1" applyBorder="1" applyAlignment="1">
      <alignment horizontal="center" vertical="center" wrapText="1"/>
    </xf>
    <xf numFmtId="0" fontId="57" fillId="0" borderId="2" xfId="0" applyFont="1" applyBorder="1" applyAlignment="1">
      <alignment horizontal="left" vertical="center" wrapText="1"/>
    </xf>
    <xf numFmtId="191" fontId="57" fillId="0" borderId="19" xfId="31" applyNumberFormat="1" applyFont="1" applyBorder="1" applyAlignment="1">
      <alignment horizontal="right" vertical="center" wrapText="1"/>
    </xf>
    <xf numFmtId="0" fontId="57" fillId="19" borderId="6" xfId="0" applyFont="1" applyFill="1" applyBorder="1" applyAlignment="1">
      <alignment horizontal="left" vertical="center" wrapText="1"/>
    </xf>
    <xf numFmtId="191" fontId="65" fillId="0" borderId="2" xfId="31" applyNumberFormat="1" applyFont="1" applyBorder="1" applyAlignment="1">
      <alignment vertical="center" wrapText="1"/>
    </xf>
    <xf numFmtId="177" fontId="63" fillId="3" borderId="20" xfId="29" applyNumberFormat="1" applyFont="1" applyFill="1" applyBorder="1" applyAlignment="1">
      <alignment horizontal="center" vertical="center" wrapText="1"/>
    </xf>
    <xf numFmtId="0" fontId="73" fillId="0" borderId="2" xfId="0" applyFont="1" applyBorder="1" applyAlignment="1">
      <alignment horizontal="center" vertical="center" wrapText="1"/>
    </xf>
    <xf numFmtId="192" fontId="71" fillId="0" borderId="19" xfId="0" applyNumberFormat="1" applyFont="1" applyBorder="1" applyAlignment="1">
      <alignment vertical="center"/>
    </xf>
    <xf numFmtId="192" fontId="71" fillId="0" borderId="0" xfId="0" applyNumberFormat="1" applyFont="1" applyAlignment="1">
      <alignment vertical="center"/>
    </xf>
    <xf numFmtId="0" fontId="65" fillId="0" borderId="14" xfId="0" applyFont="1" applyBorder="1" applyAlignment="1">
      <alignment horizontal="center" vertical="center" wrapText="1"/>
    </xf>
    <xf numFmtId="14" fontId="60" fillId="4" borderId="19" xfId="31" applyNumberFormat="1" applyFont="1" applyFill="1" applyBorder="1" applyAlignment="1">
      <alignment horizontal="center" vertical="center" wrapText="1"/>
    </xf>
    <xf numFmtId="170" fontId="57" fillId="0" borderId="19" xfId="31" applyNumberFormat="1" applyFont="1" applyBorder="1" applyAlignment="1">
      <alignment horizontal="center" vertical="center" wrapText="1"/>
    </xf>
    <xf numFmtId="169" fontId="57" fillId="0" borderId="19" xfId="31" applyNumberFormat="1" applyFont="1" applyBorder="1" applyAlignment="1">
      <alignment horizontal="center" vertical="center" wrapText="1"/>
    </xf>
    <xf numFmtId="191" fontId="60" fillId="0" borderId="19" xfId="31" applyNumberFormat="1" applyFont="1" applyBorder="1" applyAlignment="1">
      <alignment vertical="center" wrapText="1"/>
    </xf>
    <xf numFmtId="9" fontId="57" fillId="0" borderId="22" xfId="0" applyNumberFormat="1" applyFont="1" applyBorder="1" applyAlignment="1">
      <alignment horizontal="center" vertical="center" wrapText="1"/>
    </xf>
    <xf numFmtId="0" fontId="57" fillId="0" borderId="21" xfId="0" applyFont="1" applyBorder="1" applyAlignment="1">
      <alignment horizontal="center" vertical="center" wrapText="1"/>
    </xf>
    <xf numFmtId="191" fontId="57" fillId="0" borderId="22" xfId="0" applyNumberFormat="1" applyFont="1" applyBorder="1" applyAlignment="1">
      <alignment horizontal="right" vertical="center" wrapText="1"/>
    </xf>
    <xf numFmtId="178" fontId="60" fillId="0" borderId="21" xfId="31" applyNumberFormat="1" applyFont="1" applyBorder="1" applyAlignment="1">
      <alignment vertical="center" wrapText="1"/>
    </xf>
    <xf numFmtId="179" fontId="57" fillId="0" borderId="4" xfId="13" applyNumberFormat="1" applyFont="1" applyBorder="1" applyAlignment="1">
      <alignment horizontal="left" vertical="top" wrapText="1"/>
    </xf>
    <xf numFmtId="0" fontId="57" fillId="0" borderId="22" xfId="0" applyFont="1" applyBorder="1" applyAlignment="1">
      <alignment horizontal="center" vertical="center" wrapText="1"/>
    </xf>
    <xf numFmtId="0" fontId="65" fillId="0" borderId="2" xfId="0" applyFont="1" applyBorder="1" applyAlignment="1">
      <alignment horizontal="center" vertical="center" wrapText="1"/>
    </xf>
    <xf numFmtId="0" fontId="65" fillId="0" borderId="21" xfId="0" applyFont="1" applyBorder="1" applyAlignment="1">
      <alignment horizontal="center" vertical="center" wrapText="1"/>
    </xf>
    <xf numFmtId="2" fontId="0" fillId="0" borderId="0" xfId="0" applyNumberFormat="1"/>
    <xf numFmtId="0" fontId="65" fillId="0" borderId="19" xfId="0" applyFont="1" applyBorder="1" applyAlignment="1">
      <alignment horizontal="left" vertical="center" wrapText="1"/>
    </xf>
    <xf numFmtId="0" fontId="65" fillId="0" borderId="20" xfId="0" applyFont="1" applyBorder="1" applyAlignment="1">
      <alignment horizontal="left" vertical="center" wrapText="1"/>
    </xf>
    <xf numFmtId="0" fontId="39" fillId="0" borderId="0" xfId="0" applyFont="1" applyAlignment="1">
      <alignment horizontal="center" vertical="center"/>
    </xf>
    <xf numFmtId="0" fontId="39" fillId="0" borderId="0" xfId="0" applyFont="1" applyAlignment="1">
      <alignment horizontal="center" vertical="center" wrapText="1"/>
    </xf>
    <xf numFmtId="14" fontId="65" fillId="0" borderId="4" xfId="31" applyNumberFormat="1" applyFont="1" applyBorder="1" applyAlignment="1">
      <alignment horizontal="center" vertical="center" wrapText="1"/>
    </xf>
    <xf numFmtId="0" fontId="72" fillId="0" borderId="19" xfId="0" applyFont="1" applyBorder="1" applyAlignment="1">
      <alignment vertical="center" wrapText="1"/>
    </xf>
    <xf numFmtId="0" fontId="57" fillId="0" borderId="3" xfId="0" applyFont="1" applyBorder="1" applyAlignment="1">
      <alignment horizontal="left" vertical="top" wrapText="1"/>
    </xf>
    <xf numFmtId="0" fontId="57" fillId="4" borderId="2" xfId="0" applyFont="1" applyFill="1" applyBorder="1" applyAlignment="1">
      <alignment horizontal="center" vertical="center" wrapText="1"/>
    </xf>
    <xf numFmtId="0" fontId="65" fillId="4" borderId="2" xfId="0" applyFont="1" applyFill="1" applyBorder="1" applyAlignment="1">
      <alignment horizontal="center" vertical="center" wrapText="1"/>
    </xf>
    <xf numFmtId="0" fontId="57" fillId="4" borderId="3" xfId="0" applyFont="1" applyFill="1" applyBorder="1" applyAlignment="1">
      <alignment horizontal="center" vertical="center" wrapText="1"/>
    </xf>
    <xf numFmtId="0" fontId="65" fillId="4" borderId="3" xfId="0" applyFont="1" applyFill="1" applyBorder="1" applyAlignment="1">
      <alignment horizontal="center" vertical="center" wrapText="1"/>
    </xf>
    <xf numFmtId="9" fontId="57" fillId="4" borderId="2" xfId="0" applyNumberFormat="1" applyFont="1" applyFill="1" applyBorder="1" applyAlignment="1">
      <alignment horizontal="center" vertical="center" wrapText="1"/>
    </xf>
    <xf numFmtId="9" fontId="57" fillId="4" borderId="3" xfId="0" applyNumberFormat="1" applyFont="1" applyFill="1" applyBorder="1" applyAlignment="1">
      <alignment horizontal="center" vertical="center" wrapText="1"/>
    </xf>
    <xf numFmtId="0" fontId="40" fillId="0" borderId="0" xfId="0" applyFont="1" applyAlignment="1">
      <alignment vertical="center" wrapText="1"/>
    </xf>
    <xf numFmtId="0" fontId="0" fillId="0" borderId="0" xfId="0" applyAlignment="1">
      <alignment vertical="center" wrapText="1"/>
    </xf>
    <xf numFmtId="178" fontId="57" fillId="4" borderId="4" xfId="31" applyNumberFormat="1" applyFont="1" applyFill="1" applyBorder="1" applyAlignment="1">
      <alignment vertical="center" wrapText="1"/>
    </xf>
    <xf numFmtId="0" fontId="73" fillId="0" borderId="3" xfId="0" applyFont="1" applyBorder="1" applyAlignment="1">
      <alignment horizontal="center" vertical="center" wrapText="1"/>
    </xf>
    <xf numFmtId="0" fontId="55" fillId="0" borderId="3" xfId="0" applyFont="1" applyBorder="1" applyAlignment="1">
      <alignment horizontal="center" vertical="center" wrapText="1"/>
    </xf>
    <xf numFmtId="178" fontId="69" fillId="0" borderId="4" xfId="31" applyNumberFormat="1" applyFont="1" applyBorder="1" applyAlignment="1">
      <alignment horizontal="center" vertical="center" wrapText="1"/>
    </xf>
    <xf numFmtId="0" fontId="36" fillId="9" borderId="0" xfId="0" applyFont="1" applyFill="1" applyAlignment="1">
      <alignment horizontal="center" vertical="center" wrapText="1"/>
    </xf>
    <xf numFmtId="0" fontId="36" fillId="9" borderId="0" xfId="0" applyFont="1" applyFill="1" applyAlignment="1">
      <alignment horizontal="center" vertical="center"/>
    </xf>
    <xf numFmtId="0" fontId="36" fillId="9" borderId="0" xfId="0" applyFont="1" applyFill="1" applyAlignment="1">
      <alignment horizontal="left" vertical="center" wrapText="1"/>
    </xf>
    <xf numFmtId="0" fontId="36" fillId="9" borderId="0" xfId="0" applyFont="1" applyFill="1" applyAlignment="1">
      <alignment horizontal="left" vertical="center"/>
    </xf>
    <xf numFmtId="0" fontId="35" fillId="14" borderId="0" xfId="0" applyFont="1" applyFill="1" applyAlignment="1">
      <alignment horizontal="left" vertical="center" wrapText="1"/>
    </xf>
    <xf numFmtId="0" fontId="52" fillId="8" borderId="1" xfId="0" applyFont="1" applyFill="1" applyBorder="1" applyAlignment="1">
      <alignment horizontal="center" vertical="center" wrapText="1"/>
    </xf>
    <xf numFmtId="0" fontId="52" fillId="6" borderId="1" xfId="0" applyFont="1" applyFill="1" applyBorder="1" applyAlignment="1">
      <alignment horizontal="center" vertical="center" wrapText="1"/>
    </xf>
    <xf numFmtId="0" fontId="52" fillId="7" borderId="1" xfId="0" applyFont="1" applyFill="1" applyBorder="1" applyAlignment="1">
      <alignment horizontal="center" vertical="center" wrapText="1"/>
    </xf>
    <xf numFmtId="3" fontId="53" fillId="8" borderId="1" xfId="0" applyNumberFormat="1" applyFont="1" applyFill="1" applyBorder="1" applyAlignment="1">
      <alignment horizontal="center" vertical="center" wrapText="1"/>
    </xf>
    <xf numFmtId="3" fontId="53" fillId="6" borderId="1" xfId="0" applyNumberFormat="1" applyFont="1" applyFill="1" applyBorder="1" applyAlignment="1">
      <alignment horizontal="center" vertical="center" wrapText="1"/>
    </xf>
    <xf numFmtId="3" fontId="53" fillId="7" borderId="1" xfId="0" applyNumberFormat="1" applyFont="1" applyFill="1" applyBorder="1" applyAlignment="1">
      <alignment horizontal="center" vertical="center" wrapText="1"/>
    </xf>
    <xf numFmtId="0" fontId="52" fillId="3" borderId="1" xfId="0" applyFont="1" applyFill="1" applyBorder="1" applyAlignment="1">
      <alignment horizontal="center" vertical="center" wrapText="1"/>
    </xf>
    <xf numFmtId="0" fontId="63" fillId="3" borderId="9" xfId="29" applyFont="1" applyFill="1" applyBorder="1" applyAlignment="1">
      <alignment horizontal="center" vertical="top" wrapText="1"/>
    </xf>
    <xf numFmtId="0" fontId="63" fillId="3" borderId="3" xfId="29" applyFont="1" applyFill="1" applyBorder="1" applyAlignment="1">
      <alignment horizontal="center" vertical="top" wrapText="1"/>
    </xf>
    <xf numFmtId="2" fontId="56" fillId="16" borderId="12" xfId="29" applyNumberFormat="1" applyFont="1" applyFill="1" applyBorder="1" applyAlignment="1">
      <alignment horizontal="center" vertical="top" wrapText="1"/>
    </xf>
    <xf numFmtId="2" fontId="56" fillId="16" borderId="13" xfId="29" applyNumberFormat="1" applyFont="1" applyFill="1" applyBorder="1" applyAlignment="1">
      <alignment horizontal="center" vertical="top" wrapText="1"/>
    </xf>
    <xf numFmtId="0" fontId="63" fillId="3" borderId="10" xfId="29" applyFont="1" applyFill="1" applyBorder="1" applyAlignment="1">
      <alignment horizontal="center" vertical="top" wrapText="1"/>
    </xf>
    <xf numFmtId="0" fontId="63" fillId="3" borderId="14" xfId="29" applyFont="1" applyFill="1" applyBorder="1" applyAlignment="1">
      <alignment horizontal="center" vertical="top" wrapText="1"/>
    </xf>
    <xf numFmtId="2" fontId="56" fillId="16" borderId="0" xfId="29" applyNumberFormat="1" applyFont="1" applyFill="1" applyAlignment="1">
      <alignment horizontal="center" vertical="top" wrapText="1"/>
    </xf>
    <xf numFmtId="2" fontId="56" fillId="16" borderId="14" xfId="29" applyNumberFormat="1" applyFont="1" applyFill="1" applyBorder="1" applyAlignment="1">
      <alignment horizontal="center" vertical="top" wrapText="1"/>
    </xf>
    <xf numFmtId="0" fontId="65" fillId="4" borderId="8" xfId="0" applyFont="1" applyFill="1" applyBorder="1" applyAlignment="1">
      <alignment horizontal="center" vertical="center" wrapText="1"/>
    </xf>
    <xf numFmtId="0" fontId="69" fillId="4" borderId="20" xfId="0" applyFont="1" applyFill="1" applyBorder="1" applyAlignment="1">
      <alignment horizontal="center" vertical="center" wrapText="1"/>
    </xf>
    <xf numFmtId="0" fontId="69" fillId="4" borderId="4" xfId="0" applyFont="1" applyFill="1" applyBorder="1" applyAlignment="1">
      <alignment horizontal="center" vertical="center" wrapText="1"/>
    </xf>
    <xf numFmtId="3" fontId="61" fillId="3" borderId="6" xfId="0" applyNumberFormat="1" applyFont="1" applyFill="1" applyBorder="1" applyAlignment="1">
      <alignment horizontal="center" vertical="center" wrapText="1"/>
    </xf>
    <xf numFmtId="3" fontId="61" fillId="3" borderId="7" xfId="0" applyNumberFormat="1" applyFont="1" applyFill="1" applyBorder="1" applyAlignment="1">
      <alignment horizontal="center" vertical="center" wrapText="1"/>
    </xf>
    <xf numFmtId="0" fontId="58" fillId="15" borderId="0" xfId="0" applyFont="1" applyFill="1" applyAlignment="1">
      <alignment horizontal="center" vertical="center" wrapText="1"/>
    </xf>
    <xf numFmtId="0" fontId="64" fillId="0" borderId="0" xfId="0" applyFont="1" applyAlignment="1">
      <alignment horizontal="center" vertical="center" wrapText="1"/>
    </xf>
    <xf numFmtId="3" fontId="61" fillId="3" borderId="9" xfId="0" applyNumberFormat="1" applyFont="1" applyFill="1" applyBorder="1" applyAlignment="1">
      <alignment horizontal="center" vertical="center" wrapText="1"/>
    </xf>
    <xf numFmtId="0" fontId="62" fillId="0" borderId="0" xfId="0" applyFont="1" applyAlignment="1">
      <alignment horizontal="center" vertical="center" wrapText="1"/>
    </xf>
    <xf numFmtId="0" fontId="62" fillId="0" borderId="5" xfId="0" applyFont="1" applyBorder="1" applyAlignment="1">
      <alignment horizontal="center" vertical="center" wrapText="1"/>
    </xf>
    <xf numFmtId="0" fontId="33" fillId="0" borderId="0" xfId="0" applyFont="1" applyAlignment="1">
      <alignment horizontal="center" vertical="center" wrapText="1"/>
    </xf>
    <xf numFmtId="0" fontId="34" fillId="0" borderId="0" xfId="0" applyFont="1" applyAlignment="1">
      <alignment horizontal="center" vertical="center" wrapText="1"/>
    </xf>
    <xf numFmtId="0" fontId="39" fillId="0" borderId="0" xfId="0" applyFont="1" applyAlignment="1">
      <alignment vertical="center"/>
    </xf>
    <xf numFmtId="0" fontId="39" fillId="5" borderId="0" xfId="0" applyFont="1" applyFill="1" applyAlignment="1">
      <alignment horizontal="center" vertical="center"/>
    </xf>
    <xf numFmtId="0" fontId="40" fillId="20" borderId="0" xfId="0" applyFont="1" applyFill="1" applyAlignment="1">
      <alignment vertical="center" wrapText="1"/>
    </xf>
    <xf numFmtId="0" fontId="50" fillId="0" borderId="0" xfId="0" applyFont="1" applyAlignment="1">
      <alignment horizontal="center" vertical="center"/>
    </xf>
    <xf numFmtId="3" fontId="39" fillId="0" borderId="0" xfId="0" applyNumberFormat="1" applyFont="1" applyAlignment="1">
      <alignment horizontal="center" vertical="center"/>
    </xf>
    <xf numFmtId="0" fontId="40" fillId="0" borderId="0" xfId="0" applyFont="1" applyAlignment="1">
      <alignment horizontal="center" vertical="center"/>
    </xf>
    <xf numFmtId="0" fontId="41" fillId="0" borderId="0" xfId="0" applyFont="1" applyAlignment="1">
      <alignment horizontal="center" vertical="center"/>
    </xf>
    <xf numFmtId="0" fontId="40" fillId="0" borderId="0" xfId="0" applyFont="1" applyAlignment="1">
      <alignment horizontal="left" vertical="center" wrapText="1"/>
    </xf>
    <xf numFmtId="0" fontId="39" fillId="0" borderId="0" xfId="0" applyFont="1" applyAlignment="1">
      <alignment horizontal="left" vertical="center" wrapText="1"/>
    </xf>
    <xf numFmtId="0" fontId="34" fillId="0" borderId="0" xfId="0" applyFont="1" applyAlignment="1">
      <alignment horizontal="left" vertical="center" wrapText="1"/>
    </xf>
  </cellXfs>
  <cellStyles count="334">
    <cellStyle name="BodyStyle" xfId="171" xr:uid="{00000000-0005-0000-0000-000000000000}"/>
    <cellStyle name="BodyStyleBold" xfId="190" xr:uid="{00000000-0005-0000-0000-000001000000}"/>
    <cellStyle name="BodyStyleBoldRight" xfId="191" xr:uid="{00000000-0005-0000-0000-000002000000}"/>
    <cellStyle name="BodyStyleWithBorder" xfId="196" xr:uid="{00000000-0005-0000-0000-000003000000}"/>
    <cellStyle name="BorderThinBlack" xfId="200" xr:uid="{00000000-0005-0000-0000-000004000000}"/>
    <cellStyle name="Comma" xfId="183" xr:uid="{00000000-0005-0000-0000-000005000000}"/>
    <cellStyle name="Comma [0]" xfId="184" xr:uid="{00000000-0005-0000-0000-000006000000}"/>
    <cellStyle name="Comma [0] 2" xfId="223" xr:uid="{D66DF3BE-F036-4FD0-8215-F8DB5B845D67}"/>
    <cellStyle name="Comma 2" xfId="224" xr:uid="{5D72E2BB-A876-4BAA-BBAE-36C844307B64}"/>
    <cellStyle name="Currency" xfId="172" xr:uid="{00000000-0005-0000-0000-000007000000}"/>
    <cellStyle name="Currency [0]" xfId="182" xr:uid="{00000000-0005-0000-0000-000008000000}"/>
    <cellStyle name="Currency 2" xfId="181" xr:uid="{00000000-0005-0000-0000-000009000000}"/>
    <cellStyle name="Currency 3" xfId="204" xr:uid="{00000000-0005-0000-0000-00000A000000}"/>
    <cellStyle name="DateStyle" xfId="193" xr:uid="{00000000-0005-0000-0000-00000B000000}"/>
    <cellStyle name="DateTimeStyle" xfId="194" xr:uid="{00000000-0005-0000-0000-00000C000000}"/>
    <cellStyle name="Decimal" xfId="195" xr:uid="{00000000-0005-0000-0000-00000D000000}"/>
    <cellStyle name="DecimalWithBorder" xfId="199" xr:uid="{00000000-0005-0000-0000-00000E000000}"/>
    <cellStyle name="Euro" xfId="1" xr:uid="{00000000-0005-0000-0000-00000F000000}"/>
    <cellStyle name="Euro 2" xfId="2" xr:uid="{00000000-0005-0000-0000-000010000000}"/>
    <cellStyle name="Euro 2 2" xfId="3" xr:uid="{00000000-0005-0000-0000-000011000000}"/>
    <cellStyle name="Euro 2 3" xfId="4" xr:uid="{00000000-0005-0000-0000-000012000000}"/>
    <cellStyle name="Euro 2 4" xfId="5" xr:uid="{00000000-0005-0000-0000-000013000000}"/>
    <cellStyle name="Euro 2 5" xfId="6" xr:uid="{00000000-0005-0000-0000-000014000000}"/>
    <cellStyle name="Euro 2 6" xfId="89" xr:uid="{00000000-0005-0000-0000-000015000000}"/>
    <cellStyle name="Euro 3" xfId="7" xr:uid="{00000000-0005-0000-0000-000016000000}"/>
    <cellStyle name="Euro 3 2" xfId="8" xr:uid="{00000000-0005-0000-0000-000017000000}"/>
    <cellStyle name="Euro 3 3" xfId="90" xr:uid="{00000000-0005-0000-0000-000018000000}"/>
    <cellStyle name="Euro 4" xfId="9" xr:uid="{00000000-0005-0000-0000-000019000000}"/>
    <cellStyle name="Euro 5" xfId="10" xr:uid="{00000000-0005-0000-0000-00001A000000}"/>
    <cellStyle name="Euro 6" xfId="11" xr:uid="{00000000-0005-0000-0000-00001B000000}"/>
    <cellStyle name="Euro 7" xfId="12" xr:uid="{00000000-0005-0000-0000-00001C000000}"/>
    <cellStyle name="Euro 8" xfId="88" xr:uid="{00000000-0005-0000-0000-00001D000000}"/>
    <cellStyle name="EuroCurrency" xfId="192" xr:uid="{00000000-0005-0000-0000-00001E000000}"/>
    <cellStyle name="EuroCurrencyWithBorder" xfId="197" xr:uid="{00000000-0005-0000-0000-00001F000000}"/>
    <cellStyle name="HeaderStyle" xfId="174" xr:uid="{00000000-0005-0000-0000-000020000000}"/>
    <cellStyle name="HeaderSubTop" xfId="188" xr:uid="{00000000-0005-0000-0000-000021000000}"/>
    <cellStyle name="HeaderSubTopNoBold" xfId="189" xr:uid="{00000000-0005-0000-0000-000022000000}"/>
    <cellStyle name="HeaderTopBuyer" xfId="185" xr:uid="{00000000-0005-0000-0000-000023000000}"/>
    <cellStyle name="HeaderTopStyle" xfId="186" xr:uid="{00000000-0005-0000-0000-000024000000}"/>
    <cellStyle name="HeaderTopStyleAlignRight" xfId="187" xr:uid="{00000000-0005-0000-0000-000025000000}"/>
    <cellStyle name="Hipervínculo" xfId="222" builtinId="8"/>
    <cellStyle name="MainTitle" xfId="177" xr:uid="{00000000-0005-0000-0000-000027000000}"/>
    <cellStyle name="Millares" xfId="13" builtinId="3"/>
    <cellStyle name="Millares [0] 2" xfId="52" xr:uid="{00000000-0005-0000-0000-000029000000}"/>
    <cellStyle name="Millares [0] 3" xfId="53" xr:uid="{00000000-0005-0000-0000-00002A000000}"/>
    <cellStyle name="Millares 10" xfId="149" xr:uid="{00000000-0005-0000-0000-00002B000000}"/>
    <cellStyle name="Millares 10 2" xfId="225" xr:uid="{2A523A2B-D3A8-45EF-B406-B8FC02B29DB2}"/>
    <cellStyle name="Millares 11" xfId="133" xr:uid="{00000000-0005-0000-0000-00002C000000}"/>
    <cellStyle name="Millares 11 2" xfId="226" xr:uid="{13A1795E-14EF-4ED6-9404-0FBB58CDE867}"/>
    <cellStyle name="Millares 12" xfId="153" xr:uid="{00000000-0005-0000-0000-00002D000000}"/>
    <cellStyle name="Millares 12 2" xfId="227" xr:uid="{9747468A-B2CB-4372-8A57-C6A801651E92}"/>
    <cellStyle name="Millares 13" xfId="156" xr:uid="{00000000-0005-0000-0000-00002E000000}"/>
    <cellStyle name="Millares 13 2" xfId="228" xr:uid="{A8AA3AF6-909B-4685-93B8-149CA771B246}"/>
    <cellStyle name="Millares 14" xfId="169" xr:uid="{00000000-0005-0000-0000-00002F000000}"/>
    <cellStyle name="Millares 14 2" xfId="176" xr:uid="{00000000-0005-0000-0000-000030000000}"/>
    <cellStyle name="Millares 14 2 2" xfId="229" xr:uid="{8E475FAB-8E7B-4B37-B7D4-A39F803D48B8}"/>
    <cellStyle name="Millares 14 3" xfId="230" xr:uid="{69BA5356-7858-4980-AA42-92312459C4AB}"/>
    <cellStyle name="Millares 15" xfId="179" xr:uid="{00000000-0005-0000-0000-000031000000}"/>
    <cellStyle name="Millares 15 2" xfId="231" xr:uid="{61D42235-870D-4A82-AAA6-16176AE8DB5F}"/>
    <cellStyle name="Millares 16" xfId="206" xr:uid="{00000000-0005-0000-0000-000032000000}"/>
    <cellStyle name="Millares 16 2" xfId="232" xr:uid="{57A94ECF-CB27-497C-9405-FA95465789DA}"/>
    <cellStyle name="Millares 17" xfId="210" xr:uid="{00000000-0005-0000-0000-000033000000}"/>
    <cellStyle name="Millares 17 2" xfId="233" xr:uid="{CB34BE25-BC0F-4D95-85A6-AD9AA99A2E29}"/>
    <cellStyle name="Millares 2" xfId="14" xr:uid="{00000000-0005-0000-0000-000034000000}"/>
    <cellStyle name="Millares 2 2" xfId="15" xr:uid="{00000000-0005-0000-0000-000035000000}"/>
    <cellStyle name="Millares 2 3" xfId="54" xr:uid="{00000000-0005-0000-0000-000036000000}"/>
    <cellStyle name="Millares 2 4" xfId="55" xr:uid="{00000000-0005-0000-0000-000037000000}"/>
    <cellStyle name="Millares 2 5" xfId="91" xr:uid="{00000000-0005-0000-0000-000038000000}"/>
    <cellStyle name="Millares 2 6" xfId="161" xr:uid="{00000000-0005-0000-0000-000039000000}"/>
    <cellStyle name="Millares 2 6 2" xfId="234" xr:uid="{6E87A6AF-6347-414A-BB8D-942DB49EFC30}"/>
    <cellStyle name="Millares 3" xfId="16" xr:uid="{00000000-0005-0000-0000-00003A000000}"/>
    <cellStyle name="Millares 3 2" xfId="17" xr:uid="{00000000-0005-0000-0000-00003B000000}"/>
    <cellStyle name="Millares 3 3" xfId="92" xr:uid="{00000000-0005-0000-0000-00003C000000}"/>
    <cellStyle name="Millares 3 48" xfId="131" xr:uid="{00000000-0005-0000-0000-00003D000000}"/>
    <cellStyle name="Millares 4" xfId="56" xr:uid="{00000000-0005-0000-0000-00003E000000}"/>
    <cellStyle name="Millares 4 2" xfId="235" xr:uid="{2D0058E0-E3C9-47A9-8F27-0C7185C40569}"/>
    <cellStyle name="Millares 5" xfId="122" xr:uid="{00000000-0005-0000-0000-00003F000000}"/>
    <cellStyle name="Millares 5 2" xfId="236" xr:uid="{799BEB37-86A9-48B2-9FF9-9B7CC5324B7E}"/>
    <cellStyle name="Millares 6" xfId="127" xr:uid="{00000000-0005-0000-0000-000040000000}"/>
    <cellStyle name="Millares 6 2" xfId="237" xr:uid="{E41A9E26-CC97-4B19-80A2-15D851E985DA}"/>
    <cellStyle name="Millares 7" xfId="136" xr:uid="{00000000-0005-0000-0000-000041000000}"/>
    <cellStyle name="Millares 7 2" xfId="238" xr:uid="{5A786346-0C64-4617-9C96-99CD063C66FC}"/>
    <cellStyle name="Millares 8" xfId="140" xr:uid="{00000000-0005-0000-0000-000042000000}"/>
    <cellStyle name="Millares 8 2" xfId="239" xr:uid="{4215278F-3306-4D2D-9426-9A6D4BBE4D06}"/>
    <cellStyle name="Millares 9" xfId="144" xr:uid="{00000000-0005-0000-0000-000043000000}"/>
    <cellStyle name="Millares 9 2" xfId="240" xr:uid="{6680B87F-C704-4802-AE97-90786C48F476}"/>
    <cellStyle name="Moneda 10" xfId="139" xr:uid="{00000000-0005-0000-0000-000044000000}"/>
    <cellStyle name="Moneda 10 2" xfId="241" xr:uid="{847EB335-CB82-47C5-BAD2-23C12F20D40B}"/>
    <cellStyle name="Moneda 11" xfId="143" xr:uid="{00000000-0005-0000-0000-000045000000}"/>
    <cellStyle name="Moneda 11 2" xfId="242" xr:uid="{FE2913D1-1034-49D7-AD71-DAF4E88BD4AB}"/>
    <cellStyle name="Moneda 12" xfId="148" xr:uid="{00000000-0005-0000-0000-000046000000}"/>
    <cellStyle name="Moneda 12 2" xfId="243" xr:uid="{826E980E-2846-4ED6-94D7-3F439F5EA10A}"/>
    <cellStyle name="Moneda 13" xfId="152" xr:uid="{00000000-0005-0000-0000-000047000000}"/>
    <cellStyle name="Moneda 13 2" xfId="244" xr:uid="{3DAD4D41-0B55-4C95-BEE1-F6F71DBC7188}"/>
    <cellStyle name="Moneda 14" xfId="155" xr:uid="{00000000-0005-0000-0000-000048000000}"/>
    <cellStyle name="Moneda 14 2" xfId="245" xr:uid="{696B931A-8FE0-4665-AE47-7AACE05E35CF}"/>
    <cellStyle name="Moneda 15" xfId="164" xr:uid="{00000000-0005-0000-0000-000049000000}"/>
    <cellStyle name="Moneda 15 2" xfId="246" xr:uid="{EE42366A-EE8A-4FDC-8F0C-95D1C3AAC03F}"/>
    <cellStyle name="Moneda 16" xfId="168" xr:uid="{00000000-0005-0000-0000-00004A000000}"/>
    <cellStyle name="Moneda 16 2" xfId="247" xr:uid="{C9F7F7AA-256C-4D64-875F-B3CA44843A60}"/>
    <cellStyle name="Moneda 17" xfId="205" xr:uid="{00000000-0005-0000-0000-00004B000000}"/>
    <cellStyle name="Moneda 17 2" xfId="248" xr:uid="{9309AF30-AF86-43B9-90D0-ABB337A0E596}"/>
    <cellStyle name="Moneda 18" xfId="209" xr:uid="{00000000-0005-0000-0000-00004C000000}"/>
    <cellStyle name="Moneda 18 2" xfId="249" xr:uid="{0248EE70-9082-4ABE-8CB2-1F74EC6F06B4}"/>
    <cellStyle name="Moneda 19" xfId="213" xr:uid="{00000000-0005-0000-0000-00004D000000}"/>
    <cellStyle name="Moneda 19 2" xfId="250" xr:uid="{68AB2B58-E690-442B-A530-AC84501B0D21}"/>
    <cellStyle name="Moneda 2" xfId="18" xr:uid="{00000000-0005-0000-0000-00004E000000}"/>
    <cellStyle name="Moneda 2 2" xfId="19" xr:uid="{00000000-0005-0000-0000-00004F000000}"/>
    <cellStyle name="Moneda 2 2 2" xfId="251" xr:uid="{C3F0446D-201C-4432-9688-8437EE76AACD}"/>
    <cellStyle name="Moneda 2 3" xfId="20" xr:uid="{00000000-0005-0000-0000-000050000000}"/>
    <cellStyle name="Moneda 2 3 2" xfId="252" xr:uid="{1C7FE089-8879-4612-A29E-5DA08049588A}"/>
    <cellStyle name="Moneda 2 4" xfId="21" xr:uid="{00000000-0005-0000-0000-000051000000}"/>
    <cellStyle name="Moneda 2 4 2" xfId="253" xr:uid="{E644ABC2-F4B4-4883-8BE7-C964ED7EF48C}"/>
    <cellStyle name="Moneda 2 5" xfId="22" xr:uid="{00000000-0005-0000-0000-000052000000}"/>
    <cellStyle name="Moneda 2 5 2" xfId="254" xr:uid="{A0B0E6D0-5B28-4CC2-AD51-A6F943CE40F7}"/>
    <cellStyle name="Moneda 2 6" xfId="93" xr:uid="{00000000-0005-0000-0000-000053000000}"/>
    <cellStyle name="Moneda 2 6 2" xfId="255" xr:uid="{5DF94BB8-B24B-400A-A7DA-F88649D8FF27}"/>
    <cellStyle name="Moneda 2 7" xfId="160" xr:uid="{00000000-0005-0000-0000-000054000000}"/>
    <cellStyle name="Moneda 2 7 2" xfId="256" xr:uid="{5132CE33-13DC-47EE-A8D5-76408E9E7308}"/>
    <cellStyle name="Moneda 2 8" xfId="257" xr:uid="{15F83267-8B90-444F-B73B-84F3B8E5AFF7}"/>
    <cellStyle name="Moneda 20" xfId="217" xr:uid="{00000000-0005-0000-0000-000055000000}"/>
    <cellStyle name="Moneda 20 2" xfId="258" xr:uid="{726DD4CD-BA73-47D7-8082-3DA2322AB156}"/>
    <cellStyle name="Moneda 3" xfId="23" xr:uid="{00000000-0005-0000-0000-000056000000}"/>
    <cellStyle name="Moneda 3 2" xfId="24" xr:uid="{00000000-0005-0000-0000-000057000000}"/>
    <cellStyle name="Moneda 3 2 2" xfId="25" xr:uid="{00000000-0005-0000-0000-000058000000}"/>
    <cellStyle name="Moneda 3 2 3" xfId="95" xr:uid="{00000000-0005-0000-0000-000059000000}"/>
    <cellStyle name="Moneda 3 3" xfId="26" xr:uid="{00000000-0005-0000-0000-00005A000000}"/>
    <cellStyle name="Moneda 3 4" xfId="94" xr:uid="{00000000-0005-0000-0000-00005B000000}"/>
    <cellStyle name="Moneda 4" xfId="27" xr:uid="{00000000-0005-0000-0000-00005C000000}"/>
    <cellStyle name="Moneda 4 2" xfId="28" xr:uid="{00000000-0005-0000-0000-00005D000000}"/>
    <cellStyle name="Moneda 4 3" xfId="96" xr:uid="{00000000-0005-0000-0000-00005E000000}"/>
    <cellStyle name="Moneda 4 4" xfId="162" xr:uid="{00000000-0005-0000-0000-00005F000000}"/>
    <cellStyle name="Moneda 5" xfId="57" xr:uid="{00000000-0005-0000-0000-000060000000}"/>
    <cellStyle name="Moneda 6" xfId="121" xr:uid="{00000000-0005-0000-0000-000061000000}"/>
    <cellStyle name="Moneda 6 2" xfId="259" xr:uid="{029B2606-32B7-4343-B49F-DFF2E623EEC4}"/>
    <cellStyle name="Moneda 7" xfId="124" xr:uid="{00000000-0005-0000-0000-000062000000}"/>
    <cellStyle name="Moneda 8" xfId="128" xr:uid="{00000000-0005-0000-0000-000063000000}"/>
    <cellStyle name="Moneda 8 2" xfId="260" xr:uid="{045962D3-2390-49F8-8CA2-FBB5654C1B7C}"/>
    <cellStyle name="Moneda 9" xfId="135" xr:uid="{00000000-0005-0000-0000-000064000000}"/>
    <cellStyle name="Moneda 9 2" xfId="261" xr:uid="{EBB7FB3E-9BF0-4554-AA3E-E83B459820CE}"/>
    <cellStyle name="Normal" xfId="0" builtinId="0"/>
    <cellStyle name="Normal 10" xfId="97" xr:uid="{00000000-0005-0000-0000-000066000000}"/>
    <cellStyle name="Normal 10 2" xfId="214" xr:uid="{00000000-0005-0000-0000-000067000000}"/>
    <cellStyle name="Normal 10 3" xfId="262" xr:uid="{72B01041-5049-4448-8549-33853FB5067B}"/>
    <cellStyle name="Normal 11" xfId="119" xr:uid="{00000000-0005-0000-0000-000068000000}"/>
    <cellStyle name="Normal 11 2" xfId="263" xr:uid="{41FE8322-3BC2-4A53-BD34-1C018B61621E}"/>
    <cellStyle name="Normal 12" xfId="120" xr:uid="{00000000-0005-0000-0000-000069000000}"/>
    <cellStyle name="Normal 12 2" xfId="264" xr:uid="{1A2900CB-48BE-4315-B696-E3D34B53D72A}"/>
    <cellStyle name="Normal 13" xfId="125" xr:uid="{00000000-0005-0000-0000-00006A000000}"/>
    <cellStyle name="Normal 14" xfId="126" xr:uid="{00000000-0005-0000-0000-00006B000000}"/>
    <cellStyle name="Normal 14 2" xfId="158" xr:uid="{00000000-0005-0000-0000-00006C000000}"/>
    <cellStyle name="Normal 14 2 2" xfId="265" xr:uid="{B9F084C8-9B76-4544-A3C9-F693D5701246}"/>
    <cellStyle name="Normal 14 3" xfId="166" xr:uid="{00000000-0005-0000-0000-00006D000000}"/>
    <cellStyle name="Normal 14 3 2" xfId="266" xr:uid="{0B9E2503-7EE6-4538-806E-9F1C8E8A3528}"/>
    <cellStyle name="Normal 14 4" xfId="175" xr:uid="{00000000-0005-0000-0000-00006E000000}"/>
    <cellStyle name="Normal 14 4 2" xfId="267" xr:uid="{59AD7541-8708-4CE5-8098-A1F986C18E8B}"/>
    <cellStyle name="Normal 14 5" xfId="201" xr:uid="{00000000-0005-0000-0000-00006F000000}"/>
    <cellStyle name="Normal 14 5 2" xfId="268" xr:uid="{E2AA8E4C-FFA5-4836-B219-31CA66DC32D9}"/>
    <cellStyle name="Normal 14 6" xfId="203" xr:uid="{00000000-0005-0000-0000-000070000000}"/>
    <cellStyle name="Normal 14 6 2" xfId="269" xr:uid="{B8070EEF-6A18-4442-BEA0-C1C04F119F35}"/>
    <cellStyle name="Normal 14 7" xfId="215" xr:uid="{00000000-0005-0000-0000-000071000000}"/>
    <cellStyle name="Normal 14 7 2" xfId="270" xr:uid="{2FF7BBC5-7BF8-4BD5-9D2A-58F0857DCCA6}"/>
    <cellStyle name="Normal 14 8" xfId="271" xr:uid="{E26C7B70-CA9A-4CD7-B89C-8CDBB713BA7B}"/>
    <cellStyle name="Normal 15" xfId="134" xr:uid="{00000000-0005-0000-0000-000072000000}"/>
    <cellStyle name="Normal 15 2" xfId="173" xr:uid="{00000000-0005-0000-0000-000073000000}"/>
    <cellStyle name="Normal 15 3" xfId="272" xr:uid="{6D8CBF3F-7C08-4F32-B60C-BA4C200363A0}"/>
    <cellStyle name="Normal 16" xfId="138" xr:uid="{00000000-0005-0000-0000-000074000000}"/>
    <cellStyle name="Normal 16 2" xfId="273" xr:uid="{D76EF890-4C5A-4097-B51F-0B97BCE82944}"/>
    <cellStyle name="Normal 17" xfId="142" xr:uid="{00000000-0005-0000-0000-000075000000}"/>
    <cellStyle name="Normal 17 2" xfId="274" xr:uid="{F948D501-45D8-4993-A755-3E9DDAB9E14F}"/>
    <cellStyle name="Normal 18" xfId="146" xr:uid="{00000000-0005-0000-0000-000076000000}"/>
    <cellStyle name="Normal 18 2" xfId="275" xr:uid="{E488F32A-4E59-4D59-9C52-BBB28F36D53A}"/>
    <cellStyle name="Normal 19" xfId="147" xr:uid="{00000000-0005-0000-0000-000077000000}"/>
    <cellStyle name="Normal 19 2" xfId="276" xr:uid="{3148CA70-B67B-4463-B850-5BBCDBF8E3E2}"/>
    <cellStyle name="Normal 2" xfId="29" xr:uid="{00000000-0005-0000-0000-000078000000}"/>
    <cellStyle name="Normal 2 10" xfId="129" xr:uid="{00000000-0005-0000-0000-000079000000}"/>
    <cellStyle name="Normal 2 2" xfId="30" xr:uid="{00000000-0005-0000-0000-00007A000000}"/>
    <cellStyle name="Normal 2 2 10" xfId="130" xr:uid="{00000000-0005-0000-0000-00007B000000}"/>
    <cellStyle name="Normal 2 2 2" xfId="31" xr:uid="{00000000-0005-0000-0000-00007C000000}"/>
    <cellStyle name="Normal 2 2 3" xfId="99" xr:uid="{00000000-0005-0000-0000-00007D000000}"/>
    <cellStyle name="Normal 2 3" xfId="58" xr:uid="{00000000-0005-0000-0000-00007E000000}"/>
    <cellStyle name="Normal 2 4" xfId="59" xr:uid="{00000000-0005-0000-0000-00007F000000}"/>
    <cellStyle name="Normal 2 5" xfId="98" xr:uid="{00000000-0005-0000-0000-000080000000}"/>
    <cellStyle name="Normal 2 6" xfId="157" xr:uid="{00000000-0005-0000-0000-000081000000}"/>
    <cellStyle name="Normal 2 6 2" xfId="277" xr:uid="{B23253B3-D898-480E-BF51-872ED23D1335}"/>
    <cellStyle name="Normal 2 7" xfId="165" xr:uid="{00000000-0005-0000-0000-000082000000}"/>
    <cellStyle name="Normal 2 7 2" xfId="278" xr:uid="{F25E232A-8B5A-4C05-A8FE-5D33A759FA94}"/>
    <cellStyle name="Normal 20" xfId="151" xr:uid="{00000000-0005-0000-0000-000083000000}"/>
    <cellStyle name="Normal 20 2" xfId="279" xr:uid="{522187F0-8469-4F83-A98C-306A2DACB8E5}"/>
    <cellStyle name="Normal 21" xfId="163" xr:uid="{00000000-0005-0000-0000-000084000000}"/>
    <cellStyle name="Normal 21 2" xfId="280" xr:uid="{4AF72D9B-01EF-4176-B87C-DDD652B85405}"/>
    <cellStyle name="Normal 22" xfId="167" xr:uid="{00000000-0005-0000-0000-000085000000}"/>
    <cellStyle name="Normal 22 2" xfId="281" xr:uid="{73942524-0B98-4880-A840-30B3AA31A232}"/>
    <cellStyle name="Normal 23" xfId="208" xr:uid="{00000000-0005-0000-0000-000086000000}"/>
    <cellStyle name="Normal 23 2" xfId="282" xr:uid="{67D9A24F-D9F8-4DE9-82B3-BA0173B2C52A}"/>
    <cellStyle name="Normal 24" xfId="212" xr:uid="{00000000-0005-0000-0000-000087000000}"/>
    <cellStyle name="Normal 24 2" xfId="283" xr:uid="{C115E58A-F66D-4BE0-9028-A8FEA923268B}"/>
    <cellStyle name="Normal 25" xfId="216" xr:uid="{00000000-0005-0000-0000-000088000000}"/>
    <cellStyle name="Normal 25 2" xfId="284" xr:uid="{AB3E66DB-439E-41C5-908F-BCCC5316DAC9}"/>
    <cellStyle name="Normal 26" xfId="218" xr:uid="{3E2BEB5E-1BB7-4E19-9DC3-399A17FCB4E1}"/>
    <cellStyle name="Normal 26 2" xfId="219" xr:uid="{2ECB7AE5-4036-4203-878B-AAAEB3AB8427}"/>
    <cellStyle name="Normal 26 2 2" xfId="285" xr:uid="{49D1502D-3903-449D-AA9A-034FDD298A7D}"/>
    <cellStyle name="Normal 26 3" xfId="220" xr:uid="{B3E96559-3CD4-4986-A71D-4698C098B10A}"/>
    <cellStyle name="Normal 26 3 2" xfId="221" xr:uid="{D6467F9E-D98E-4245-8D4C-7DF7BE217A04}"/>
    <cellStyle name="Normal 26 3 2 2" xfId="286" xr:uid="{B9C40590-745E-48ED-BEE5-99C5A4AAA3E3}"/>
    <cellStyle name="Normal 26 3 3" xfId="287" xr:uid="{FB5A0D53-DD84-45B1-A64C-B81EB7F644C5}"/>
    <cellStyle name="Normal 26 4" xfId="288" xr:uid="{F7FA83C2-8AEC-4407-A012-E6A823B16755}"/>
    <cellStyle name="Normal 3" xfId="32" xr:uid="{00000000-0005-0000-0000-000089000000}"/>
    <cellStyle name="Normal 3 2" xfId="33" xr:uid="{00000000-0005-0000-0000-00008A000000}"/>
    <cellStyle name="Normal 3 2 2" xfId="34" xr:uid="{00000000-0005-0000-0000-00008B000000}"/>
    <cellStyle name="Normal 3 2 2 2" xfId="102" xr:uid="{00000000-0005-0000-0000-00008C000000}"/>
    <cellStyle name="Normal 3 2 2 2 2" xfId="289" xr:uid="{E44ADF31-2876-493D-B52B-35075F8354A3}"/>
    <cellStyle name="Normal 3 2 2 3" xfId="290" xr:uid="{BD3A62A2-31D3-48CD-B622-BB11CE75D2C5}"/>
    <cellStyle name="Normal 3 2 3" xfId="101" xr:uid="{00000000-0005-0000-0000-00008D000000}"/>
    <cellStyle name="Normal 3 2 3 2" xfId="291" xr:uid="{91246015-05D7-4C94-8C12-6F5A230402C1}"/>
    <cellStyle name="Normal 3 2 4" xfId="292" xr:uid="{E4E62C41-5039-430D-8E32-EF5B91671886}"/>
    <cellStyle name="Normal 3 3" xfId="35" xr:uid="{00000000-0005-0000-0000-00008E000000}"/>
    <cellStyle name="Normal 3 3 2" xfId="36" xr:uid="{00000000-0005-0000-0000-00008F000000}"/>
    <cellStyle name="Normal 3 3 2 2" xfId="104" xr:uid="{00000000-0005-0000-0000-000090000000}"/>
    <cellStyle name="Normal 3 3 2 2 2" xfId="293" xr:uid="{F5A5DBBE-C0CC-4B37-8429-E1D23A176F2B}"/>
    <cellStyle name="Normal 3 3 2 3" xfId="294" xr:uid="{26E11336-175B-4C1A-8AED-0C3D319C4695}"/>
    <cellStyle name="Normal 3 3 3" xfId="103" xr:uid="{00000000-0005-0000-0000-000091000000}"/>
    <cellStyle name="Normal 3 3 3 2" xfId="295" xr:uid="{8C96A0BF-67C7-4B52-9B27-C12FFCC00EEA}"/>
    <cellStyle name="Normal 3 3 4" xfId="296" xr:uid="{DE64D669-1B4F-4E56-9CC1-2725F523ED6F}"/>
    <cellStyle name="Normal 3 4" xfId="37" xr:uid="{00000000-0005-0000-0000-000092000000}"/>
    <cellStyle name="Normal 3 4 2" xfId="38" xr:uid="{00000000-0005-0000-0000-000093000000}"/>
    <cellStyle name="Normal 3 4 2 2" xfId="106" xr:uid="{00000000-0005-0000-0000-000094000000}"/>
    <cellStyle name="Normal 3 4 2 2 2" xfId="297" xr:uid="{24C6F82C-41D1-403F-A34D-575C9B5BC6E4}"/>
    <cellStyle name="Normal 3 4 2 3" xfId="298" xr:uid="{EB4C33F9-3DFB-4A33-A997-32278203F6F6}"/>
    <cellStyle name="Normal 3 4 3" xfId="105" xr:uid="{00000000-0005-0000-0000-000095000000}"/>
    <cellStyle name="Normal 3 4 3 2" xfId="299" xr:uid="{7B3D968E-4B67-47EE-91AC-D47594E9D6BD}"/>
    <cellStyle name="Normal 3 4 4" xfId="300" xr:uid="{F38645BD-6E4B-45BC-93D8-3E4BEA5D1A6F}"/>
    <cellStyle name="Normal 3 5" xfId="39" xr:uid="{00000000-0005-0000-0000-000096000000}"/>
    <cellStyle name="Normal 3 5 2" xfId="107" xr:uid="{00000000-0005-0000-0000-000097000000}"/>
    <cellStyle name="Normal 3 5 2 2" xfId="301" xr:uid="{8E79B1B8-F819-4961-9176-32F0C5580A9A}"/>
    <cellStyle name="Normal 3 5 3" xfId="302" xr:uid="{3C4B53BC-D5CB-477A-A875-B7B533BB60CE}"/>
    <cellStyle name="Normal 3 6" xfId="100" xr:uid="{00000000-0005-0000-0000-000098000000}"/>
    <cellStyle name="Normal 3 6 2" xfId="303" xr:uid="{8A49E0AF-2E5B-43C8-A99E-83B4A642F47C}"/>
    <cellStyle name="Normal 3 7" xfId="304" xr:uid="{676877D3-B0B6-4100-B364-51C7347E400C}"/>
    <cellStyle name="Normal 4" xfId="40" xr:uid="{00000000-0005-0000-0000-000099000000}"/>
    <cellStyle name="Normal 4 2" xfId="41" xr:uid="{00000000-0005-0000-0000-00009A000000}"/>
    <cellStyle name="Normal 4 2 2" xfId="42" xr:uid="{00000000-0005-0000-0000-00009B000000}"/>
    <cellStyle name="Normal 4 2 2 2" xfId="110" xr:uid="{00000000-0005-0000-0000-00009C000000}"/>
    <cellStyle name="Normal 4 2 2 2 2" xfId="305" xr:uid="{A1C88C8F-C6C4-457B-B87C-0C4B1AD9E710}"/>
    <cellStyle name="Normal 4 2 2 3" xfId="306" xr:uid="{51AD46D4-FE2D-42F8-A63C-B91425BC840D}"/>
    <cellStyle name="Normal 4 2 3" xfId="109" xr:uid="{00000000-0005-0000-0000-00009D000000}"/>
    <cellStyle name="Normal 4 2 3 2" xfId="307" xr:uid="{D86FA2B7-A5AE-44A9-8239-204CACBD8DE7}"/>
    <cellStyle name="Normal 4 2 4" xfId="308" xr:uid="{45EA1490-AC5F-42E7-85F4-5374F74231AC}"/>
    <cellStyle name="Normal 4 3" xfId="43" xr:uid="{00000000-0005-0000-0000-00009E000000}"/>
    <cellStyle name="Normal 4 3 2" xfId="44" xr:uid="{00000000-0005-0000-0000-00009F000000}"/>
    <cellStyle name="Normal 4 3 2 2" xfId="112" xr:uid="{00000000-0005-0000-0000-0000A0000000}"/>
    <cellStyle name="Normal 4 3 2 2 2" xfId="309" xr:uid="{AEB92429-1637-42A8-83CC-05A16D302C35}"/>
    <cellStyle name="Normal 4 3 2 3" xfId="310" xr:uid="{20F3C294-4433-4213-9685-C8C54C08B286}"/>
    <cellStyle name="Normal 4 3 3" xfId="111" xr:uid="{00000000-0005-0000-0000-0000A1000000}"/>
    <cellStyle name="Normal 4 3 3 2" xfId="311" xr:uid="{76135E2F-E770-4200-A3CD-5CC938902EE3}"/>
    <cellStyle name="Normal 4 3 4" xfId="312" xr:uid="{B244BEED-BEA8-4A5A-8EF2-41D946A9486E}"/>
    <cellStyle name="Normal 4 4" xfId="45" xr:uid="{00000000-0005-0000-0000-0000A2000000}"/>
    <cellStyle name="Normal 4 4 2" xfId="46" xr:uid="{00000000-0005-0000-0000-0000A3000000}"/>
    <cellStyle name="Normal 4 4 2 2" xfId="114" xr:uid="{00000000-0005-0000-0000-0000A4000000}"/>
    <cellStyle name="Normal 4 4 2 2 2" xfId="313" xr:uid="{614E9D4C-79A0-4AD1-B0DD-18B99C5AA5AD}"/>
    <cellStyle name="Normal 4 4 2 3" xfId="314" xr:uid="{C7D8DA09-76C9-4362-B674-95B40A0AFBA4}"/>
    <cellStyle name="Normal 4 4 3" xfId="113" xr:uid="{00000000-0005-0000-0000-0000A5000000}"/>
    <cellStyle name="Normal 4 4 3 2" xfId="315" xr:uid="{0EA9E552-34B7-4054-9065-BFF719CAF3D7}"/>
    <cellStyle name="Normal 4 4 4" xfId="316" xr:uid="{D4232883-9937-4C6B-B562-D71403A730D5}"/>
    <cellStyle name="Normal 4 5" xfId="47" xr:uid="{00000000-0005-0000-0000-0000A6000000}"/>
    <cellStyle name="Normal 4 5 2" xfId="115" xr:uid="{00000000-0005-0000-0000-0000A7000000}"/>
    <cellStyle name="Normal 4 5 2 2" xfId="317" xr:uid="{8F136132-7D33-414D-B348-167A42970A39}"/>
    <cellStyle name="Normal 4 5 3" xfId="318" xr:uid="{2043177B-D8CF-436A-997A-098664B089C9}"/>
    <cellStyle name="Normal 4 6" xfId="108" xr:uid="{00000000-0005-0000-0000-0000A8000000}"/>
    <cellStyle name="Normal 4 6 2" xfId="319" xr:uid="{30878DA4-FDD9-4CC7-BF6F-13C0C5D3D921}"/>
    <cellStyle name="Normal 4 7" xfId="159" xr:uid="{00000000-0005-0000-0000-0000A9000000}"/>
    <cellStyle name="Normal 4 8" xfId="320" xr:uid="{1D284D96-0112-4CCB-8247-35DFC827657D}"/>
    <cellStyle name="Normal 5" xfId="51" xr:uid="{00000000-0005-0000-0000-0000AA000000}"/>
    <cellStyle name="Normal 5 2" xfId="116" xr:uid="{00000000-0005-0000-0000-0000AB000000}"/>
    <cellStyle name="Normal 5 2 2" xfId="321" xr:uid="{FAA0B225-D4B9-444B-8E51-C99B811C8964}"/>
    <cellStyle name="Normal 5 3" xfId="322" xr:uid="{947D207C-64BF-461E-BEF9-14CAFF10789A}"/>
    <cellStyle name="Normal 6" xfId="60" xr:uid="{00000000-0005-0000-0000-0000AC000000}"/>
    <cellStyle name="Normal 7" xfId="61" xr:uid="{00000000-0005-0000-0000-0000AD000000}"/>
    <cellStyle name="Normal 7 10" xfId="62" xr:uid="{00000000-0005-0000-0000-0000AE000000}"/>
    <cellStyle name="Normal 7 11" xfId="63" xr:uid="{00000000-0005-0000-0000-0000AF000000}"/>
    <cellStyle name="Normal 7 12" xfId="64" xr:uid="{00000000-0005-0000-0000-0000B0000000}"/>
    <cellStyle name="Normal 7 13" xfId="65" xr:uid="{00000000-0005-0000-0000-0000B1000000}"/>
    <cellStyle name="Normal 7 14" xfId="66" xr:uid="{00000000-0005-0000-0000-0000B2000000}"/>
    <cellStyle name="Normal 7 15" xfId="67" xr:uid="{00000000-0005-0000-0000-0000B3000000}"/>
    <cellStyle name="Normal 7 16" xfId="68" xr:uid="{00000000-0005-0000-0000-0000B4000000}"/>
    <cellStyle name="Normal 7 17" xfId="69" xr:uid="{00000000-0005-0000-0000-0000B5000000}"/>
    <cellStyle name="Normal 7 18" xfId="70" xr:uid="{00000000-0005-0000-0000-0000B6000000}"/>
    <cellStyle name="Normal 7 19" xfId="71" xr:uid="{00000000-0005-0000-0000-0000B7000000}"/>
    <cellStyle name="Normal 7 2" xfId="72" xr:uid="{00000000-0005-0000-0000-0000B8000000}"/>
    <cellStyle name="Normal 7 20" xfId="73" xr:uid="{00000000-0005-0000-0000-0000B9000000}"/>
    <cellStyle name="Normal 7 21" xfId="74" xr:uid="{00000000-0005-0000-0000-0000BA000000}"/>
    <cellStyle name="Normal 7 22" xfId="75" xr:uid="{00000000-0005-0000-0000-0000BB000000}"/>
    <cellStyle name="Normal 7 3" xfId="76" xr:uid="{00000000-0005-0000-0000-0000BC000000}"/>
    <cellStyle name="Normal 7 4" xfId="77" xr:uid="{00000000-0005-0000-0000-0000BD000000}"/>
    <cellStyle name="Normal 7 5" xfId="78" xr:uid="{00000000-0005-0000-0000-0000BE000000}"/>
    <cellStyle name="Normal 7 6" xfId="79" xr:uid="{00000000-0005-0000-0000-0000BF000000}"/>
    <cellStyle name="Normal 7 7" xfId="80" xr:uid="{00000000-0005-0000-0000-0000C0000000}"/>
    <cellStyle name="Normal 7 8" xfId="81" xr:uid="{00000000-0005-0000-0000-0000C1000000}"/>
    <cellStyle name="Normal 7 9" xfId="82" xr:uid="{00000000-0005-0000-0000-0000C2000000}"/>
    <cellStyle name="Normal 8" xfId="83" xr:uid="{00000000-0005-0000-0000-0000C3000000}"/>
    <cellStyle name="Normal 9" xfId="87" xr:uid="{00000000-0005-0000-0000-0000C4000000}"/>
    <cellStyle name="Normal 9 2" xfId="117" xr:uid="{00000000-0005-0000-0000-0000C5000000}"/>
    <cellStyle name="Normal 9 2 2" xfId="323" xr:uid="{D70ED92B-58B8-4E04-BCB7-D038B14B0251}"/>
    <cellStyle name="Normal 9 3" xfId="324" xr:uid="{F6757906-79A6-4F00-A176-5C2A25F76C11}"/>
    <cellStyle name="Numeric" xfId="178" xr:uid="{00000000-0005-0000-0000-0000C6000000}"/>
    <cellStyle name="Numeric 2" xfId="202" xr:uid="{00000000-0005-0000-0000-0000C7000000}"/>
    <cellStyle name="NumericWithBorder" xfId="198" xr:uid="{00000000-0005-0000-0000-0000C8000000}"/>
    <cellStyle name="Percent" xfId="180" xr:uid="{00000000-0005-0000-0000-0000C9000000}"/>
    <cellStyle name="Porcentaje" xfId="48" builtinId="5"/>
    <cellStyle name="Porcentaje 10" xfId="211" xr:uid="{00000000-0005-0000-0000-0000CB000000}"/>
    <cellStyle name="Porcentaje 10 2" xfId="325" xr:uid="{6998C591-15EF-4BAA-B430-3369EC85B946}"/>
    <cellStyle name="Porcentaje 2" xfId="123" xr:uid="{00000000-0005-0000-0000-0000CC000000}"/>
    <cellStyle name="Porcentaje 2 2" xfId="326" xr:uid="{408FF55C-53EC-43C4-9241-1D3FBC31BB9E}"/>
    <cellStyle name="Porcentaje 3" xfId="137" xr:uid="{00000000-0005-0000-0000-0000CD000000}"/>
    <cellStyle name="Porcentaje 3 2" xfId="327" xr:uid="{B6260A33-8931-4900-964D-87DD04375AA6}"/>
    <cellStyle name="Porcentaje 4" xfId="141" xr:uid="{00000000-0005-0000-0000-0000CE000000}"/>
    <cellStyle name="Porcentaje 4 2" xfId="328" xr:uid="{BB8103C1-0EDF-4FCC-B8D5-4A80F1BD14B9}"/>
    <cellStyle name="Porcentaje 5" xfId="145" xr:uid="{00000000-0005-0000-0000-0000CF000000}"/>
    <cellStyle name="Porcentaje 5 2" xfId="329" xr:uid="{D82B7250-7250-45E5-9FF5-64C06FBE4B0F}"/>
    <cellStyle name="Porcentaje 6" xfId="150" xr:uid="{00000000-0005-0000-0000-0000D0000000}"/>
    <cellStyle name="Porcentaje 6 2" xfId="330" xr:uid="{75266FE1-EFE2-4BF0-A24D-10F50924EE91}"/>
    <cellStyle name="Porcentaje 7" xfId="154" xr:uid="{00000000-0005-0000-0000-0000D1000000}"/>
    <cellStyle name="Porcentaje 7 2" xfId="331" xr:uid="{9462B370-A469-475B-9250-AE543C599492}"/>
    <cellStyle name="Porcentaje 8" xfId="170" xr:uid="{00000000-0005-0000-0000-0000D2000000}"/>
    <cellStyle name="Porcentaje 8 2" xfId="332" xr:uid="{E66522CA-46AC-488A-A218-EFA2EA455D50}"/>
    <cellStyle name="Porcentaje 9" xfId="207" xr:uid="{00000000-0005-0000-0000-0000D3000000}"/>
    <cellStyle name="Porcentaje 9 2" xfId="333" xr:uid="{0ACDAAFB-6646-4BA0-90AD-32A07EADF36C}"/>
    <cellStyle name="Porcentual 2" xfId="49" xr:uid="{00000000-0005-0000-0000-0000D4000000}"/>
    <cellStyle name="Porcentual 2 10" xfId="132" xr:uid="{00000000-0005-0000-0000-0000D5000000}"/>
    <cellStyle name="Porcentual 2 2" xfId="50" xr:uid="{00000000-0005-0000-0000-0000D6000000}"/>
    <cellStyle name="Porcentual 2 3" xfId="84" xr:uid="{00000000-0005-0000-0000-0000D7000000}"/>
    <cellStyle name="Porcentual 2 4" xfId="85" xr:uid="{00000000-0005-0000-0000-0000D8000000}"/>
    <cellStyle name="Porcentual 2 5" xfId="118" xr:uid="{00000000-0005-0000-0000-0000D9000000}"/>
    <cellStyle name="Porcentual 3" xfId="86" xr:uid="{00000000-0005-0000-0000-0000DA000000}"/>
  </cellStyles>
  <dxfs count="16">
    <dxf>
      <fill>
        <patternFill>
          <bgColor rgb="FFFFC7CE"/>
        </patternFill>
      </fill>
    </dxf>
    <dxf>
      <font>
        <color auto="1"/>
      </font>
      <fill>
        <patternFill>
          <bgColor rgb="FFFFEB9C"/>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ill>
        <patternFill>
          <bgColor indexed="11"/>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FF99FF"/>
      <color rgb="FFFFCCFF"/>
      <color rgb="FFCCFFFF"/>
      <color rgb="FFFFFF99"/>
      <color rgb="FFFFFFCC"/>
      <color rgb="FFCC66FF"/>
      <color rgb="FF0000FF"/>
      <color rgb="FF66FF66"/>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theme" Target="theme/theme1.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sharedStrings" Target="sharedStrings.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microsoft.com/office/2017/06/relationships/rdRichValueStructure" Target="richData/rdrichvaluestructure.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microsoft.com/office/2017/06/relationships/rdRichValue" Target="richData/rdrichvalue.xml"/><Relationship Id="rId28" Type="http://schemas.openxmlformats.org/officeDocument/2006/relationships/customXml" Target="../customXml/item2.xml"/><Relationship Id="rId10" Type="http://schemas.openxmlformats.org/officeDocument/2006/relationships/externalLink" Target="externalLinks/externalLink3.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microsoft.com/office/2022/10/relationships/richValueRel" Target="richData/richValueRel.xml"/><Relationship Id="rId27" Type="http://schemas.openxmlformats.org/officeDocument/2006/relationships/customXml" Target="../customXml/item1.xml"/><Relationship Id="rId30"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editAs="oneCell">
    <xdr:from>
      <xdr:col>15</xdr:col>
      <xdr:colOff>200025</xdr:colOff>
      <xdr:row>64</xdr:row>
      <xdr:rowOff>2667000</xdr:rowOff>
    </xdr:from>
    <xdr:to>
      <xdr:col>15</xdr:col>
      <xdr:colOff>4095750</xdr:colOff>
      <xdr:row>64</xdr:row>
      <xdr:rowOff>3514725</xdr:rowOff>
    </xdr:to>
    <xdr:pic>
      <xdr:nvPicPr>
        <xdr:cNvPr id="18" name="Imagen 6">
          <a:extLst>
            <a:ext uri="{FF2B5EF4-FFF2-40B4-BE49-F238E27FC236}">
              <a16:creationId xmlns:a16="http://schemas.microsoft.com/office/drawing/2014/main" id="{7C92579B-F0AE-48CB-A5DB-DCCC8C1B8938}"/>
            </a:ext>
            <a:ext uri="{147F2762-F138-4A5C-976F-8EAC2B608ADB}">
              <a16:predDERef xmlns:a16="http://schemas.microsoft.com/office/drawing/2014/main" pred="{85AFC307-5C05-6489-EE0C-4478ED9FDED7}"/>
            </a:ext>
          </a:extLst>
        </xdr:cNvPr>
        <xdr:cNvPicPr>
          <a:picLocks noChangeAspect="1"/>
        </xdr:cNvPicPr>
      </xdr:nvPicPr>
      <xdr:blipFill>
        <a:blip xmlns:r="http://schemas.openxmlformats.org/officeDocument/2006/relationships" r:embed="rId1"/>
        <a:stretch>
          <a:fillRect/>
        </a:stretch>
      </xdr:blipFill>
      <xdr:spPr>
        <a:xfrm>
          <a:off x="22945725" y="52606575"/>
          <a:ext cx="3895725" cy="847725"/>
        </a:xfrm>
        <a:prstGeom prst="rect">
          <a:avLst/>
        </a:prstGeom>
      </xdr:spPr>
    </xdr:pic>
    <xdr:clientData/>
  </xdr:twoCellAnchor>
  <xdr:twoCellAnchor editAs="oneCell">
    <xdr:from>
      <xdr:col>15</xdr:col>
      <xdr:colOff>571500</xdr:colOff>
      <xdr:row>36</xdr:row>
      <xdr:rowOff>1714500</xdr:rowOff>
    </xdr:from>
    <xdr:to>
      <xdr:col>15</xdr:col>
      <xdr:colOff>6186403</xdr:colOff>
      <xdr:row>37</xdr:row>
      <xdr:rowOff>660767</xdr:rowOff>
    </xdr:to>
    <xdr:pic>
      <xdr:nvPicPr>
        <xdr:cNvPr id="4" name="Imagen 3">
          <a:extLst>
            <a:ext uri="{FF2B5EF4-FFF2-40B4-BE49-F238E27FC236}">
              <a16:creationId xmlns:a16="http://schemas.microsoft.com/office/drawing/2014/main" id="{E653A07F-F5C4-2A86-7E17-DDF347C1E92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6566091" y="28904045"/>
          <a:ext cx="5614903" cy="21154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85725</xdr:colOff>
      <xdr:row>7</xdr:row>
      <xdr:rowOff>152400</xdr:rowOff>
    </xdr:from>
    <xdr:to>
      <xdr:col>4</xdr:col>
      <xdr:colOff>438150</xdr:colOff>
      <xdr:row>13</xdr:row>
      <xdr:rowOff>85725</xdr:rowOff>
    </xdr:to>
    <xdr:pic>
      <xdr:nvPicPr>
        <xdr:cNvPr id="2" name="Imagen 1">
          <a:extLst>
            <a:ext uri="{FF2B5EF4-FFF2-40B4-BE49-F238E27FC236}">
              <a16:creationId xmlns:a16="http://schemas.microsoft.com/office/drawing/2014/main" id="{419D0B6E-BF90-6708-6916-3FAD4378E4D1}"/>
            </a:ext>
          </a:extLst>
        </xdr:cNvPr>
        <xdr:cNvPicPr>
          <a:picLocks noChangeAspect="1"/>
        </xdr:cNvPicPr>
      </xdr:nvPicPr>
      <xdr:blipFill>
        <a:blip xmlns:r="http://schemas.openxmlformats.org/officeDocument/2006/relationships" r:embed="rId1"/>
        <a:stretch>
          <a:fillRect/>
        </a:stretch>
      </xdr:blipFill>
      <xdr:spPr>
        <a:xfrm>
          <a:off x="3419475" y="1724025"/>
          <a:ext cx="1905000" cy="1066800"/>
        </a:xfrm>
        <a:prstGeom prst="rect">
          <a:avLst/>
        </a:prstGeom>
      </xdr:spPr>
    </xdr:pic>
    <xdr:clientData/>
  </xdr:twoCellAnchor>
  <xdr:twoCellAnchor editAs="oneCell">
    <xdr:from>
      <xdr:col>3</xdr:col>
      <xdr:colOff>323850</xdr:colOff>
      <xdr:row>13</xdr:row>
      <xdr:rowOff>85725</xdr:rowOff>
    </xdr:from>
    <xdr:to>
      <xdr:col>3</xdr:col>
      <xdr:colOff>1371600</xdr:colOff>
      <xdr:row>14</xdr:row>
      <xdr:rowOff>66675</xdr:rowOff>
    </xdr:to>
    <xdr:pic>
      <xdr:nvPicPr>
        <xdr:cNvPr id="3" name="Imagen 2">
          <a:extLst>
            <a:ext uri="{FF2B5EF4-FFF2-40B4-BE49-F238E27FC236}">
              <a16:creationId xmlns:a16="http://schemas.microsoft.com/office/drawing/2014/main" id="{F3054771-D3A8-7BF6-84B9-C64F7A160957}"/>
            </a:ext>
            <a:ext uri="{147F2762-F138-4A5C-976F-8EAC2B608ADB}">
              <a16:predDERef xmlns:a16="http://schemas.microsoft.com/office/drawing/2014/main" pred="{419D0B6E-BF90-6708-6916-3FAD4378E4D1}"/>
            </a:ext>
          </a:extLst>
        </xdr:cNvPr>
        <xdr:cNvPicPr>
          <a:picLocks noChangeAspect="1"/>
        </xdr:cNvPicPr>
      </xdr:nvPicPr>
      <xdr:blipFill>
        <a:blip xmlns:r="http://schemas.openxmlformats.org/officeDocument/2006/relationships" r:embed="rId2"/>
        <a:stretch>
          <a:fillRect/>
        </a:stretch>
      </xdr:blipFill>
      <xdr:spPr>
        <a:xfrm>
          <a:off x="3657600" y="2790825"/>
          <a:ext cx="1047750" cy="190500"/>
        </a:xfrm>
        <a:prstGeom prst="rect">
          <a:avLst/>
        </a:prstGeom>
      </xdr:spPr>
    </xdr:pic>
    <xdr:clientData/>
  </xdr:twoCellAnchor>
  <xdr:twoCellAnchor editAs="oneCell">
    <xdr:from>
      <xdr:col>0</xdr:col>
      <xdr:colOff>0</xdr:colOff>
      <xdr:row>13</xdr:row>
      <xdr:rowOff>0</xdr:rowOff>
    </xdr:from>
    <xdr:to>
      <xdr:col>2</xdr:col>
      <xdr:colOff>628650</xdr:colOff>
      <xdr:row>14</xdr:row>
      <xdr:rowOff>76200</xdr:rowOff>
    </xdr:to>
    <xdr:pic>
      <xdr:nvPicPr>
        <xdr:cNvPr id="4" name="Imagen 3">
          <a:extLst>
            <a:ext uri="{FF2B5EF4-FFF2-40B4-BE49-F238E27FC236}">
              <a16:creationId xmlns:a16="http://schemas.microsoft.com/office/drawing/2014/main" id="{B5C33FB5-CFAC-B030-0BBC-F7213FFBAD90}"/>
            </a:ext>
            <a:ext uri="{147F2762-F138-4A5C-976F-8EAC2B608ADB}">
              <a16:predDERef xmlns:a16="http://schemas.microsoft.com/office/drawing/2014/main" pred="{F3054771-D3A8-7BF6-84B9-C64F7A160957}"/>
            </a:ext>
          </a:extLst>
        </xdr:cNvPr>
        <xdr:cNvPicPr>
          <a:picLocks noChangeAspect="1"/>
        </xdr:cNvPicPr>
      </xdr:nvPicPr>
      <xdr:blipFill>
        <a:blip xmlns:r="http://schemas.openxmlformats.org/officeDocument/2006/relationships" r:embed="rId3"/>
        <a:stretch>
          <a:fillRect/>
        </a:stretch>
      </xdr:blipFill>
      <xdr:spPr>
        <a:xfrm>
          <a:off x="0" y="6486525"/>
          <a:ext cx="1504950" cy="285750"/>
        </a:xfrm>
        <a:prstGeom prst="rect">
          <a:avLst/>
        </a:prstGeom>
      </xdr:spPr>
    </xdr:pic>
    <xdr:clientData/>
  </xdr:twoCellAnchor>
  <xdr:twoCellAnchor editAs="oneCell">
    <xdr:from>
      <xdr:col>5</xdr:col>
      <xdr:colOff>952500</xdr:colOff>
      <xdr:row>8</xdr:row>
      <xdr:rowOff>104775</xdr:rowOff>
    </xdr:from>
    <xdr:to>
      <xdr:col>5</xdr:col>
      <xdr:colOff>1238250</xdr:colOff>
      <xdr:row>11</xdr:row>
      <xdr:rowOff>9525</xdr:rowOff>
    </xdr:to>
    <xdr:pic>
      <xdr:nvPicPr>
        <xdr:cNvPr id="6" name="Imagen 5">
          <a:extLst>
            <a:ext uri="{FF2B5EF4-FFF2-40B4-BE49-F238E27FC236}">
              <a16:creationId xmlns:a16="http://schemas.microsoft.com/office/drawing/2014/main" id="{44D30D18-809C-B615-E6B9-8FE2BEAA5749}"/>
            </a:ext>
            <a:ext uri="{147F2762-F138-4A5C-976F-8EAC2B608ADB}">
              <a16:predDERef xmlns:a16="http://schemas.microsoft.com/office/drawing/2014/main" pred="{B5C33FB5-CFAC-B030-0BBC-F7213FFBAD90}"/>
            </a:ext>
          </a:extLst>
        </xdr:cNvPr>
        <xdr:cNvPicPr>
          <a:picLocks noChangeAspect="1"/>
        </xdr:cNvPicPr>
      </xdr:nvPicPr>
      <xdr:blipFill>
        <a:blip xmlns:r="http://schemas.openxmlformats.org/officeDocument/2006/relationships" r:embed="rId4"/>
        <a:stretch>
          <a:fillRect/>
        </a:stretch>
      </xdr:blipFill>
      <xdr:spPr>
        <a:xfrm>
          <a:off x="7391400" y="1885950"/>
          <a:ext cx="285750" cy="409575"/>
        </a:xfrm>
        <a:prstGeom prst="rect">
          <a:avLst/>
        </a:prstGeom>
      </xdr:spPr>
    </xdr:pic>
    <xdr:clientData/>
  </xdr:twoCellAnchor>
  <xdr:twoCellAnchor editAs="oneCell">
    <xdr:from>
      <xdr:col>0</xdr:col>
      <xdr:colOff>38100</xdr:colOff>
      <xdr:row>9</xdr:row>
      <xdr:rowOff>76200</xdr:rowOff>
    </xdr:from>
    <xdr:to>
      <xdr:col>2</xdr:col>
      <xdr:colOff>1190625</xdr:colOff>
      <xdr:row>11</xdr:row>
      <xdr:rowOff>28575</xdr:rowOff>
    </xdr:to>
    <xdr:pic>
      <xdr:nvPicPr>
        <xdr:cNvPr id="5" name="Imagen 4">
          <a:extLst>
            <a:ext uri="{FF2B5EF4-FFF2-40B4-BE49-F238E27FC236}">
              <a16:creationId xmlns:a16="http://schemas.microsoft.com/office/drawing/2014/main" id="{318BB9FE-EA39-17C8-B3CF-A96E79071F3C}"/>
            </a:ext>
            <a:ext uri="{147F2762-F138-4A5C-976F-8EAC2B608ADB}">
              <a16:predDERef xmlns:a16="http://schemas.microsoft.com/office/drawing/2014/main" pred="{44D30D18-809C-B615-E6B9-8FE2BEAA5749}"/>
            </a:ext>
          </a:extLst>
        </xdr:cNvPr>
        <xdr:cNvPicPr>
          <a:picLocks noChangeAspect="1"/>
        </xdr:cNvPicPr>
      </xdr:nvPicPr>
      <xdr:blipFill>
        <a:blip xmlns:r="http://schemas.openxmlformats.org/officeDocument/2006/relationships" r:embed="rId5"/>
        <a:stretch>
          <a:fillRect/>
        </a:stretch>
      </xdr:blipFill>
      <xdr:spPr>
        <a:xfrm>
          <a:off x="38100" y="5848350"/>
          <a:ext cx="2028825" cy="247650"/>
        </a:xfrm>
        <a:prstGeom prst="rect">
          <a:avLst/>
        </a:prstGeom>
      </xdr:spPr>
    </xdr:pic>
    <xdr:clientData/>
  </xdr:twoCellAnchor>
  <xdr:twoCellAnchor editAs="oneCell">
    <xdr:from>
      <xdr:col>0</xdr:col>
      <xdr:colOff>85725</xdr:colOff>
      <xdr:row>17</xdr:row>
      <xdr:rowOff>76200</xdr:rowOff>
    </xdr:from>
    <xdr:to>
      <xdr:col>2</xdr:col>
      <xdr:colOff>190500</xdr:colOff>
      <xdr:row>19</xdr:row>
      <xdr:rowOff>47625</xdr:rowOff>
    </xdr:to>
    <xdr:pic>
      <xdr:nvPicPr>
        <xdr:cNvPr id="7" name="Imagen 6">
          <a:extLst>
            <a:ext uri="{FF2B5EF4-FFF2-40B4-BE49-F238E27FC236}">
              <a16:creationId xmlns:a16="http://schemas.microsoft.com/office/drawing/2014/main" id="{BFE47AC2-406A-6FAF-B975-80E798B9FBC5}"/>
            </a:ext>
            <a:ext uri="{147F2762-F138-4A5C-976F-8EAC2B608ADB}">
              <a16:predDERef xmlns:a16="http://schemas.microsoft.com/office/drawing/2014/main" pred="{318BB9FE-EA39-17C8-B3CF-A96E79071F3C}"/>
            </a:ext>
          </a:extLst>
        </xdr:cNvPr>
        <xdr:cNvPicPr>
          <a:picLocks noChangeAspect="1"/>
        </xdr:cNvPicPr>
      </xdr:nvPicPr>
      <xdr:blipFill>
        <a:blip xmlns:r="http://schemas.openxmlformats.org/officeDocument/2006/relationships" r:embed="rId6"/>
        <a:stretch>
          <a:fillRect/>
        </a:stretch>
      </xdr:blipFill>
      <xdr:spPr>
        <a:xfrm>
          <a:off x="85725" y="7705725"/>
          <a:ext cx="981075" cy="3905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fnagovco-my.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fnagovco-my.sharepoint.com/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fnagovco-my.sharepoint.com/Portatil1/C/Documents%20and%20Settings/Milenio/Mis%20documentos/EDIFICIO%20PLAZA%20EL%20BOSQUE/Unitarios%20Plaza%20el%20Bosque%2019-8-03/PRESUPUESTO/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nagovco-my.sharepoint.com/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Ecabarca\Oficina\Fonade\A&#241;o%202009\Frank%20L&#243;pez%20Jimenez\Folio%203527-2009%20Proceso%20Compra%20Carpas\CronogramasSubastaInver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fnagovco-my.sharepoint.com/Portatil1/C/Documents%20and%20Settings/Milenio/Mis%20documentos/EDIFICIO%20PLAZA%20EL%20BOSQUE/Unitarios%20Plaza%20el%20Bosque%2019-8-03/PRESUPUESTO/MANOBR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s%20and%20Settings\rbermude\Configuraci&#243;n%20local\Archivos%20temporales%20de%20Internet\Content.Outlook\YG5UEJV7\rbermude\Oficina\1-LP%20-%20LICITACION%20PUBLICA\LP%20023-2011\APERTURA%20DE%20SOBRES%20LP%20023-201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9C9D2-99EB-4DF8-81A4-75E7C89944AE}">
  <dimension ref="A1:F57"/>
  <sheetViews>
    <sheetView workbookViewId="0">
      <selection activeCell="D7" sqref="D7"/>
    </sheetView>
  </sheetViews>
  <sheetFormatPr baseColWidth="10" defaultColWidth="11.42578125" defaultRowHeight="12.75"/>
  <cols>
    <col min="2" max="2" width="11.85546875" bestFit="1" customWidth="1"/>
    <col min="4" max="4" width="33.28515625" customWidth="1"/>
    <col min="5" max="5" width="21" bestFit="1" customWidth="1"/>
    <col min="6" max="6" width="22.5703125" customWidth="1"/>
  </cols>
  <sheetData>
    <row r="1" spans="1:6" ht="15.75">
      <c r="A1" s="1" t="s">
        <v>0</v>
      </c>
      <c r="B1" s="2" t="s">
        <v>1</v>
      </c>
    </row>
    <row r="2" spans="1:6" ht="15.75">
      <c r="A2" s="1">
        <v>2024</v>
      </c>
      <c r="B2" s="2">
        <v>1300000</v>
      </c>
    </row>
    <row r="3" spans="1:6" ht="15.75">
      <c r="A3" s="1">
        <v>2023</v>
      </c>
      <c r="B3" s="2">
        <v>1160000</v>
      </c>
    </row>
    <row r="4" spans="1:6" ht="15.75">
      <c r="A4" s="3">
        <v>2022</v>
      </c>
      <c r="B4" s="2">
        <v>1000000</v>
      </c>
    </row>
    <row r="5" spans="1:6" ht="15.75">
      <c r="A5" s="3">
        <v>2021</v>
      </c>
      <c r="B5" s="4">
        <v>908526</v>
      </c>
      <c r="D5" s="191"/>
    </row>
    <row r="6" spans="1:6" ht="15.75">
      <c r="A6" s="3">
        <v>2020</v>
      </c>
      <c r="B6" s="4">
        <v>877802</v>
      </c>
      <c r="D6" s="190"/>
    </row>
    <row r="7" spans="1:6" ht="15.75">
      <c r="A7" s="3">
        <v>2019</v>
      </c>
      <c r="B7" s="4">
        <v>828116</v>
      </c>
      <c r="D7" s="192"/>
    </row>
    <row r="8" spans="1:6" ht="15.75">
      <c r="A8" s="3">
        <v>2018</v>
      </c>
      <c r="B8" s="4">
        <v>781242</v>
      </c>
      <c r="D8" s="193">
        <v>21207214908</v>
      </c>
      <c r="E8" s="244">
        <f>D8*B9</f>
        <v>1.5644922960285036E+16</v>
      </c>
    </row>
    <row r="9" spans="1:6" ht="15.75">
      <c r="A9" s="3">
        <v>2017</v>
      </c>
      <c r="B9" s="4">
        <v>737717</v>
      </c>
      <c r="D9" s="244">
        <v>28747.08</v>
      </c>
    </row>
    <row r="10" spans="1:6" ht="15.75">
      <c r="A10" s="3">
        <v>2016</v>
      </c>
      <c r="B10" s="4">
        <v>689454</v>
      </c>
    </row>
    <row r="11" spans="1:6" ht="15.75">
      <c r="A11" s="3">
        <v>2015</v>
      </c>
      <c r="B11" s="4">
        <v>644350</v>
      </c>
    </row>
    <row r="12" spans="1:6" ht="15.75">
      <c r="A12" s="3">
        <v>2014</v>
      </c>
      <c r="B12" s="4">
        <v>616000</v>
      </c>
    </row>
    <row r="13" spans="1:6" ht="15.75">
      <c r="A13" s="3">
        <v>2013</v>
      </c>
      <c r="B13" s="4">
        <v>589500</v>
      </c>
      <c r="D13" s="193"/>
      <c r="F13" s="191">
        <f>D14*B9</f>
        <v>0</v>
      </c>
    </row>
    <row r="14" spans="1:6" ht="15.75">
      <c r="A14" s="3">
        <v>2012</v>
      </c>
      <c r="B14" s="4">
        <v>566700</v>
      </c>
      <c r="D14" s="190"/>
    </row>
    <row r="15" spans="1:6" ht="15.75">
      <c r="A15" s="3">
        <v>2011</v>
      </c>
      <c r="B15" s="4">
        <v>535600</v>
      </c>
    </row>
    <row r="16" spans="1:6" ht="15.75">
      <c r="A16" s="3">
        <v>2010</v>
      </c>
      <c r="B16" s="4">
        <v>515000</v>
      </c>
    </row>
    <row r="17" spans="1:2" ht="15.75">
      <c r="A17" s="3">
        <v>2009</v>
      </c>
      <c r="B17" s="4">
        <v>496900</v>
      </c>
    </row>
    <row r="18" spans="1:2" ht="15.75">
      <c r="A18" s="3">
        <v>2008</v>
      </c>
      <c r="B18" s="4">
        <v>461500</v>
      </c>
    </row>
    <row r="19" spans="1:2" ht="15.75">
      <c r="A19" s="3">
        <v>2007</v>
      </c>
      <c r="B19" s="4">
        <v>433700</v>
      </c>
    </row>
    <row r="20" spans="1:2" ht="15.75">
      <c r="A20" s="3">
        <v>2006</v>
      </c>
      <c r="B20" s="4">
        <v>408000</v>
      </c>
    </row>
    <row r="21" spans="1:2" ht="15.75">
      <c r="A21" s="3">
        <v>2005</v>
      </c>
      <c r="B21" s="4">
        <v>381500</v>
      </c>
    </row>
    <row r="22" spans="1:2" ht="15.75">
      <c r="A22" s="3">
        <v>2004</v>
      </c>
      <c r="B22" s="4">
        <v>358000</v>
      </c>
    </row>
    <row r="23" spans="1:2" ht="15.75">
      <c r="A23" s="3">
        <v>2003</v>
      </c>
      <c r="B23" s="4">
        <v>332000</v>
      </c>
    </row>
    <row r="24" spans="1:2" ht="15.75">
      <c r="A24" s="3">
        <v>2002</v>
      </c>
      <c r="B24" s="4">
        <v>309000</v>
      </c>
    </row>
    <row r="25" spans="1:2" ht="15.75">
      <c r="A25" s="3">
        <v>2001</v>
      </c>
      <c r="B25" s="4">
        <v>286000</v>
      </c>
    </row>
    <row r="26" spans="1:2" ht="15.75">
      <c r="A26" s="3">
        <v>2000</v>
      </c>
      <c r="B26" s="4">
        <v>260100</v>
      </c>
    </row>
    <row r="27" spans="1:2" ht="15.75">
      <c r="A27" s="3">
        <v>1999</v>
      </c>
      <c r="B27" s="4">
        <v>236460</v>
      </c>
    </row>
    <row r="28" spans="1:2" ht="15.75">
      <c r="A28" s="3">
        <v>1998</v>
      </c>
      <c r="B28" s="4">
        <v>203825.93</v>
      </c>
    </row>
    <row r="29" spans="1:2" ht="15.75">
      <c r="A29" s="3">
        <v>1997</v>
      </c>
      <c r="B29" s="4">
        <v>172005</v>
      </c>
    </row>
    <row r="30" spans="1:2" ht="15.75">
      <c r="A30" s="3">
        <v>1996</v>
      </c>
      <c r="B30" s="4">
        <v>142125</v>
      </c>
    </row>
    <row r="31" spans="1:2" ht="15.75">
      <c r="A31" s="3">
        <v>1995</v>
      </c>
      <c r="B31" s="4">
        <v>118933.5</v>
      </c>
    </row>
    <row r="32" spans="1:2" ht="15.75">
      <c r="A32" s="3">
        <v>1994</v>
      </c>
      <c r="B32" s="4">
        <v>98700</v>
      </c>
    </row>
    <row r="33" spans="1:2" ht="15.75">
      <c r="A33" s="3">
        <v>1993</v>
      </c>
      <c r="B33" s="4">
        <v>81510</v>
      </c>
    </row>
    <row r="34" spans="1:2" ht="15.75">
      <c r="A34" s="3">
        <v>1992</v>
      </c>
      <c r="B34" s="4">
        <v>65190</v>
      </c>
    </row>
    <row r="35" spans="1:2" ht="15.75">
      <c r="A35" s="3">
        <v>1991</v>
      </c>
      <c r="B35" s="4">
        <v>51720</v>
      </c>
    </row>
    <row r="36" spans="1:2" ht="15.75">
      <c r="A36" s="3">
        <v>1990</v>
      </c>
      <c r="B36" s="4">
        <v>41025</v>
      </c>
    </row>
    <row r="37" spans="1:2" ht="15.75">
      <c r="A37" s="3">
        <v>1989</v>
      </c>
      <c r="B37" s="4">
        <v>32559</v>
      </c>
    </row>
    <row r="38" spans="1:2" ht="15.75">
      <c r="A38" s="3">
        <v>1988</v>
      </c>
      <c r="B38" s="4">
        <v>25637.4</v>
      </c>
    </row>
    <row r="39" spans="1:2" ht="15.75">
      <c r="A39" s="3">
        <v>1987</v>
      </c>
      <c r="B39" s="4">
        <v>20509.8</v>
      </c>
    </row>
    <row r="40" spans="1:2" ht="15.75">
      <c r="A40" s="3">
        <v>1986</v>
      </c>
      <c r="B40" s="4">
        <v>16811.400000000001</v>
      </c>
    </row>
    <row r="41" spans="1:2" ht="15.75">
      <c r="A41" s="3">
        <v>1985</v>
      </c>
      <c r="B41" s="4">
        <v>13557.6</v>
      </c>
    </row>
    <row r="42" spans="1:2" ht="15.75">
      <c r="A42" s="3">
        <v>1984</v>
      </c>
      <c r="B42" s="4">
        <v>11298</v>
      </c>
    </row>
    <row r="43" spans="1:2" ht="15.75">
      <c r="A43" s="3">
        <v>1983</v>
      </c>
      <c r="B43" s="4">
        <v>9261</v>
      </c>
    </row>
    <row r="44" spans="1:2" ht="15.75">
      <c r="A44" s="3">
        <v>1982</v>
      </c>
      <c r="B44" s="4">
        <v>7410</v>
      </c>
    </row>
    <row r="45" spans="1:2" ht="15.75">
      <c r="A45" s="3">
        <v>1981</v>
      </c>
      <c r="B45" s="4">
        <v>5700</v>
      </c>
    </row>
    <row r="46" spans="1:2" ht="15.75">
      <c r="A46" s="3">
        <v>1980</v>
      </c>
      <c r="B46" s="4">
        <v>4500</v>
      </c>
    </row>
    <row r="47" spans="1:2" ht="15.75">
      <c r="A47" s="3">
        <v>1979</v>
      </c>
      <c r="B47" s="4">
        <v>3450</v>
      </c>
    </row>
    <row r="48" spans="1:2" ht="15.75">
      <c r="A48" s="3">
        <v>1978</v>
      </c>
      <c r="B48" s="4">
        <v>2550</v>
      </c>
    </row>
    <row r="49" spans="1:2" ht="15.75">
      <c r="A49" s="3">
        <v>1977</v>
      </c>
      <c r="B49" s="4">
        <v>1770</v>
      </c>
    </row>
    <row r="50" spans="1:2" ht="15.75">
      <c r="A50" s="3">
        <v>1976</v>
      </c>
      <c r="B50" s="4">
        <v>1560</v>
      </c>
    </row>
    <row r="51" spans="1:2" ht="15.75">
      <c r="A51" s="3">
        <v>1975</v>
      </c>
      <c r="B51" s="4">
        <v>1200</v>
      </c>
    </row>
    <row r="52" spans="1:2" ht="15.75">
      <c r="A52" s="3">
        <v>1974</v>
      </c>
      <c r="B52" s="4">
        <v>900</v>
      </c>
    </row>
    <row r="53" spans="1:2" ht="15.75">
      <c r="A53" s="3">
        <v>1972</v>
      </c>
      <c r="B53" s="4">
        <v>660</v>
      </c>
    </row>
    <row r="54" spans="1:2" ht="15.75">
      <c r="A54" s="3">
        <v>1969</v>
      </c>
      <c r="B54" s="4">
        <v>519</v>
      </c>
    </row>
    <row r="55" spans="1:2" ht="15.75">
      <c r="A55" s="3">
        <v>1963</v>
      </c>
      <c r="B55" s="4">
        <v>420</v>
      </c>
    </row>
    <row r="56" spans="1:2" ht="15.75">
      <c r="A56" s="3">
        <v>1962</v>
      </c>
      <c r="B56" s="4">
        <v>219</v>
      </c>
    </row>
    <row r="57" spans="1:2" ht="15.75">
      <c r="A57" s="3">
        <v>1960</v>
      </c>
      <c r="B57" s="4">
        <v>198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
  <sheetViews>
    <sheetView zoomScale="120" zoomScaleNormal="120" workbookViewId="0">
      <selection activeCell="E8" sqref="E8"/>
    </sheetView>
  </sheetViews>
  <sheetFormatPr baseColWidth="10" defaultColWidth="11.42578125" defaultRowHeight="13.5"/>
  <cols>
    <col min="1" max="1" width="10" style="5" customWidth="1"/>
    <col min="2" max="2" width="16.28515625" style="5" customWidth="1"/>
    <col min="3" max="3" width="14.85546875" style="5" customWidth="1"/>
    <col min="4" max="4" width="15.85546875" style="5" customWidth="1"/>
    <col min="5" max="5" width="11.42578125" style="5" customWidth="1"/>
    <col min="6" max="6" width="23" style="5" customWidth="1"/>
    <col min="7" max="8" width="11.42578125" style="5" customWidth="1"/>
    <col min="9" max="9" width="16.28515625" style="5" customWidth="1"/>
    <col min="10" max="16384" width="11.42578125" style="5"/>
  </cols>
  <sheetData>
    <row r="1" spans="1:9" ht="15.75" customHeight="1">
      <c r="A1" s="5" t="s">
        <v>2</v>
      </c>
      <c r="B1" s="264" t="s">
        <v>3</v>
      </c>
      <c r="C1" s="265"/>
      <c r="D1" s="5" t="s">
        <v>4</v>
      </c>
      <c r="E1" s="266" t="s">
        <v>5</v>
      </c>
      <c r="F1" s="267"/>
      <c r="G1" s="267"/>
      <c r="H1" s="267"/>
      <c r="I1" s="267"/>
    </row>
    <row r="2" spans="1:9" ht="38.25" customHeight="1">
      <c r="A2" s="5" t="s">
        <v>6</v>
      </c>
      <c r="B2" s="268" t="s">
        <v>7</v>
      </c>
      <c r="C2" s="268"/>
      <c r="D2" s="268"/>
      <c r="E2" s="268"/>
      <c r="F2" s="268"/>
      <c r="G2" s="268"/>
      <c r="H2" s="268"/>
      <c r="I2" s="268"/>
    </row>
    <row r="3" spans="1:9" ht="15.75">
      <c r="B3" s="108"/>
      <c r="F3" s="6"/>
      <c r="H3" s="7" t="s">
        <v>8</v>
      </c>
      <c r="I3" s="35">
        <v>5282931966</v>
      </c>
    </row>
    <row r="4" spans="1:9">
      <c r="A4" s="8"/>
      <c r="B4" s="8"/>
      <c r="C4" s="8"/>
      <c r="D4" s="9"/>
      <c r="E4" s="10"/>
      <c r="F4" s="11"/>
      <c r="H4" s="5" t="s">
        <v>9</v>
      </c>
      <c r="I4" s="93">
        <f>I3/I7</f>
        <v>4063.7938199999999</v>
      </c>
    </row>
    <row r="5" spans="1:9">
      <c r="A5" s="8"/>
      <c r="B5" s="8"/>
      <c r="C5" s="8"/>
      <c r="D5" s="9"/>
      <c r="E5" s="10"/>
      <c r="F5" s="11"/>
      <c r="I5" s="93"/>
    </row>
    <row r="6" spans="1:9">
      <c r="B6" s="107"/>
      <c r="C6" s="107"/>
      <c r="D6" s="107"/>
      <c r="E6" s="107"/>
      <c r="F6" s="10"/>
      <c r="H6" s="5" t="s">
        <v>10</v>
      </c>
      <c r="I6" s="94">
        <v>2024</v>
      </c>
    </row>
    <row r="7" spans="1:9">
      <c r="B7" s="107"/>
      <c r="C7" s="107"/>
      <c r="D7" s="107"/>
      <c r="E7" s="107"/>
      <c r="F7" s="10"/>
      <c r="H7" s="5" t="s">
        <v>11</v>
      </c>
      <c r="I7" s="93">
        <v>1300000</v>
      </c>
    </row>
    <row r="8" spans="1:9" ht="13.5" customHeight="1">
      <c r="B8" s="107"/>
      <c r="C8" s="107"/>
      <c r="D8" s="107"/>
      <c r="E8" s="107"/>
      <c r="F8" s="10"/>
      <c r="H8" s="12" t="s">
        <v>12</v>
      </c>
      <c r="I8" s="98">
        <v>45643</v>
      </c>
    </row>
    <row r="9" spans="1:9">
      <c r="B9" s="107"/>
      <c r="C9" s="107"/>
      <c r="D9" s="107"/>
      <c r="E9" s="107"/>
      <c r="H9" s="12"/>
      <c r="I9" s="13"/>
    </row>
  </sheetData>
  <sheetProtection selectLockedCells="1" selectUnlockedCells="1"/>
  <mergeCells count="3">
    <mergeCell ref="B1:C1"/>
    <mergeCell ref="E1:I1"/>
    <mergeCell ref="B2:I2"/>
  </mergeCells>
  <phoneticPr fontId="0" type="noConversion"/>
  <pageMargins left="0.75" right="0.75" top="1" bottom="1" header="0" footer="0"/>
  <pageSetup paperSize="14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BW13"/>
  <sheetViews>
    <sheetView view="pageBreakPreview" zoomScale="70" zoomScaleNormal="55" zoomScaleSheetLayoutView="70" workbookViewId="0">
      <pane xSplit="3" ySplit="3" topLeftCell="AM4" activePane="bottomRight" state="frozen"/>
      <selection pane="topRight" activeCell="C1" sqref="C1"/>
      <selection pane="bottomLeft" activeCell="A4" sqref="A4"/>
      <selection pane="bottomRight" activeCell="AS6" sqref="AS6"/>
    </sheetView>
  </sheetViews>
  <sheetFormatPr baseColWidth="10" defaultColWidth="11.42578125" defaultRowHeight="12"/>
  <cols>
    <col min="1" max="1" width="11.42578125" style="33"/>
    <col min="2" max="2" width="4" style="33" customWidth="1"/>
    <col min="3" max="3" width="29.7109375" style="33" hidden="1" customWidth="1"/>
    <col min="4" max="4" width="68.42578125" style="33" bestFit="1" customWidth="1"/>
    <col min="5" max="5" width="19.28515625" style="33" customWidth="1"/>
    <col min="6" max="6" width="89" style="33" bestFit="1" customWidth="1"/>
    <col min="7" max="7" width="37.85546875" style="33" customWidth="1"/>
    <col min="8" max="8" width="7.42578125" style="33" customWidth="1"/>
    <col min="9" max="9" width="17.85546875" style="33" customWidth="1"/>
    <col min="10" max="10" width="31" style="33" customWidth="1"/>
    <col min="11" max="11" width="7.28515625" style="33" customWidth="1"/>
    <col min="12" max="12" width="16.7109375" style="33" customWidth="1"/>
    <col min="13" max="13" width="15.28515625" style="33" customWidth="1"/>
    <col min="14" max="14" width="7.42578125" style="33" customWidth="1"/>
    <col min="15" max="15" width="14.28515625" style="33" customWidth="1"/>
    <col min="16" max="16" width="21.85546875" style="33" customWidth="1"/>
    <col min="17" max="17" width="7.42578125" style="33" customWidth="1"/>
    <col min="18" max="18" width="22.42578125" style="33" customWidth="1"/>
    <col min="19" max="19" width="17.42578125" style="33" customWidth="1"/>
    <col min="20" max="20" width="7.28515625" style="33" customWidth="1"/>
    <col min="21" max="21" width="16.7109375" style="33" customWidth="1"/>
    <col min="22" max="22" width="15.28515625" style="33" customWidth="1"/>
    <col min="23" max="23" width="7.42578125" style="33" customWidth="1"/>
    <col min="24" max="24" width="14.28515625" style="33" customWidth="1"/>
    <col min="25" max="25" width="21.85546875" style="33" customWidth="1"/>
    <col min="26" max="26" width="7.42578125" style="33" customWidth="1"/>
    <col min="27" max="27" width="22.42578125" style="33" customWidth="1"/>
    <col min="28" max="28" width="17.42578125" style="33" customWidth="1"/>
    <col min="29" max="29" width="7.28515625" style="33" customWidth="1"/>
    <col min="30" max="30" width="16.7109375" style="33" customWidth="1"/>
    <col min="31" max="31" width="15.28515625" style="33" customWidth="1"/>
    <col min="32" max="32" width="7.42578125" style="33" customWidth="1"/>
    <col min="33" max="33" width="14.28515625" style="33" customWidth="1"/>
    <col min="34" max="34" width="15.42578125" style="33" customWidth="1"/>
    <col min="35" max="35" width="11" style="33" customWidth="1"/>
    <col min="36" max="36" width="12.42578125" style="33" customWidth="1"/>
    <col min="37" max="69" width="11" style="33" customWidth="1"/>
    <col min="70" max="75" width="11.42578125" style="210"/>
    <col min="76" max="203" width="11" style="33" customWidth="1"/>
    <col min="204" max="16384" width="11.42578125" style="33"/>
  </cols>
  <sheetData>
    <row r="1" spans="2:75" ht="12" customHeight="1">
      <c r="B1" s="275" t="s">
        <v>13</v>
      </c>
      <c r="C1" s="275" t="s">
        <v>14</v>
      </c>
      <c r="D1" s="275" t="s">
        <v>15</v>
      </c>
      <c r="E1" s="275" t="s">
        <v>16</v>
      </c>
      <c r="F1" s="275" t="s">
        <v>17</v>
      </c>
      <c r="G1" s="275" t="s">
        <v>18</v>
      </c>
      <c r="H1" s="275"/>
      <c r="I1" s="275"/>
      <c r="J1" s="275"/>
      <c r="K1" s="275"/>
      <c r="L1" s="275"/>
      <c r="M1" s="275"/>
      <c r="N1" s="275"/>
      <c r="O1" s="275"/>
      <c r="P1" s="275" t="s">
        <v>18</v>
      </c>
      <c r="Q1" s="275"/>
      <c r="R1" s="275"/>
      <c r="S1" s="275"/>
      <c r="T1" s="275"/>
      <c r="U1" s="275"/>
      <c r="V1" s="275"/>
      <c r="W1" s="275"/>
      <c r="X1" s="275"/>
      <c r="Y1" s="275" t="s">
        <v>18</v>
      </c>
      <c r="Z1" s="275"/>
      <c r="AA1" s="275"/>
      <c r="AB1" s="275"/>
      <c r="AC1" s="275"/>
      <c r="AD1" s="275"/>
      <c r="AE1" s="275"/>
      <c r="AF1" s="275"/>
      <c r="AG1" s="275"/>
      <c r="AH1" s="273" t="s">
        <v>19</v>
      </c>
      <c r="AI1" s="273"/>
      <c r="AJ1" s="273"/>
      <c r="AK1" s="273"/>
      <c r="AL1" s="273"/>
      <c r="AM1" s="273"/>
      <c r="AN1" s="273"/>
      <c r="AO1" s="273"/>
      <c r="AP1" s="273"/>
      <c r="AQ1" s="273"/>
      <c r="AR1" s="273"/>
      <c r="AS1" s="273"/>
      <c r="AT1" s="274" t="s">
        <v>20</v>
      </c>
      <c r="AU1" s="274"/>
      <c r="AV1" s="274"/>
      <c r="AW1" s="274"/>
      <c r="AX1" s="274"/>
      <c r="AY1" s="274"/>
      <c r="AZ1" s="274"/>
      <c r="BA1" s="274"/>
      <c r="BB1" s="274"/>
      <c r="BC1" s="274"/>
      <c r="BD1" s="274"/>
      <c r="BE1" s="274"/>
      <c r="BF1" s="272" t="s">
        <v>21</v>
      </c>
      <c r="BG1" s="272"/>
      <c r="BH1" s="272"/>
      <c r="BI1" s="272"/>
      <c r="BJ1" s="272"/>
      <c r="BK1" s="272"/>
      <c r="BL1" s="272"/>
      <c r="BM1" s="272"/>
      <c r="BN1" s="272"/>
      <c r="BO1" s="272"/>
      <c r="BP1" s="272"/>
      <c r="BQ1" s="272"/>
    </row>
    <row r="2" spans="2:75">
      <c r="B2" s="275"/>
      <c r="C2" s="275"/>
      <c r="D2" s="275"/>
      <c r="E2" s="275"/>
      <c r="F2" s="275" t="e">
        <f>"("&amp;#REF!&amp;": "&amp;G2&amp;" "&amp;TEXT(H2,"##0,00%")&amp;" - "&amp;I2&amp;" "&amp;TEXT(J2,"##0,00%")&amp;" - "&amp;K2&amp;" "&amp;TEXT(L2,"##0,00%")&amp;")"</f>
        <v>#REF!</v>
      </c>
      <c r="G2" s="270" t="s">
        <v>22</v>
      </c>
      <c r="H2" s="270" t="s">
        <v>23</v>
      </c>
      <c r="I2" s="270" t="s">
        <v>24</v>
      </c>
      <c r="J2" s="271" t="s">
        <v>25</v>
      </c>
      <c r="K2" s="271" t="s">
        <v>26</v>
      </c>
      <c r="L2" s="271" t="s">
        <v>24</v>
      </c>
      <c r="M2" s="269" t="s">
        <v>27</v>
      </c>
      <c r="N2" s="269" t="s">
        <v>28</v>
      </c>
      <c r="O2" s="269" t="s">
        <v>24</v>
      </c>
      <c r="P2" s="270" t="s">
        <v>29</v>
      </c>
      <c r="Q2" s="270" t="s">
        <v>30</v>
      </c>
      <c r="R2" s="270" t="s">
        <v>24</v>
      </c>
      <c r="S2" s="271" t="s">
        <v>31</v>
      </c>
      <c r="T2" s="271" t="s">
        <v>32</v>
      </c>
      <c r="U2" s="271" t="s">
        <v>24</v>
      </c>
      <c r="V2" s="269" t="s">
        <v>33</v>
      </c>
      <c r="W2" s="269" t="s">
        <v>34</v>
      </c>
      <c r="X2" s="269" t="s">
        <v>24</v>
      </c>
      <c r="Y2" s="270" t="s">
        <v>35</v>
      </c>
      <c r="Z2" s="270" t="s">
        <v>36</v>
      </c>
      <c r="AA2" s="270" t="s">
        <v>24</v>
      </c>
      <c r="AB2" s="271" t="s">
        <v>37</v>
      </c>
      <c r="AC2" s="271" t="s">
        <v>38</v>
      </c>
      <c r="AD2" s="271" t="s">
        <v>24</v>
      </c>
      <c r="AE2" s="269" t="s">
        <v>39</v>
      </c>
      <c r="AF2" s="269" t="s">
        <v>40</v>
      </c>
      <c r="AG2" s="269" t="s">
        <v>24</v>
      </c>
      <c r="AH2" s="273" t="s">
        <v>41</v>
      </c>
      <c r="AI2" s="273"/>
      <c r="AJ2" s="273" t="s">
        <v>42</v>
      </c>
      <c r="AK2" s="273"/>
      <c r="AL2" s="273" t="s">
        <v>43</v>
      </c>
      <c r="AM2" s="273"/>
      <c r="AN2" s="273" t="s">
        <v>44</v>
      </c>
      <c r="AO2" s="273"/>
      <c r="AP2" s="273" t="s">
        <v>45</v>
      </c>
      <c r="AQ2" s="273"/>
      <c r="AR2" s="273" t="s">
        <v>46</v>
      </c>
      <c r="AS2" s="273"/>
      <c r="AT2" s="274" t="s">
        <v>41</v>
      </c>
      <c r="AU2" s="274"/>
      <c r="AV2" s="274" t="s">
        <v>42</v>
      </c>
      <c r="AW2" s="274"/>
      <c r="AX2" s="274" t="s">
        <v>43</v>
      </c>
      <c r="AY2" s="274"/>
      <c r="AZ2" s="274" t="s">
        <v>44</v>
      </c>
      <c r="BA2" s="274"/>
      <c r="BB2" s="274" t="s">
        <v>45</v>
      </c>
      <c r="BC2" s="274"/>
      <c r="BD2" s="274" t="s">
        <v>46</v>
      </c>
      <c r="BE2" s="274"/>
      <c r="BF2" s="272" t="s">
        <v>41</v>
      </c>
      <c r="BG2" s="272"/>
      <c r="BH2" s="272" t="s">
        <v>42</v>
      </c>
      <c r="BI2" s="272"/>
      <c r="BJ2" s="272" t="s">
        <v>43</v>
      </c>
      <c r="BK2" s="272"/>
      <c r="BL2" s="272" t="s">
        <v>44</v>
      </c>
      <c r="BM2" s="272"/>
      <c r="BN2" s="272" t="s">
        <v>45</v>
      </c>
      <c r="BO2" s="272"/>
      <c r="BP2" s="272" t="s">
        <v>46</v>
      </c>
      <c r="BQ2" s="272"/>
    </row>
    <row r="3" spans="2:75" ht="24">
      <c r="B3" s="275"/>
      <c r="C3" s="275"/>
      <c r="D3" s="275"/>
      <c r="E3" s="275"/>
      <c r="F3" s="275" t="str">
        <f>"("&amp;G3&amp;" "&amp;TEXT(H3,"##0,00%")&amp;" - "&amp;I3&amp;" "&amp;TEXT(J3,"##0,00%")&amp;" - "&amp;K3&amp;" "&amp;TEXT(L3,"##0,00%")&amp;")"</f>
        <v>( 0,00% -  0,00% -  0,00%)</v>
      </c>
      <c r="G3" s="270"/>
      <c r="H3" s="270"/>
      <c r="I3" s="270"/>
      <c r="J3" s="271"/>
      <c r="K3" s="271"/>
      <c r="L3" s="271"/>
      <c r="M3" s="269"/>
      <c r="N3" s="269"/>
      <c r="O3" s="269"/>
      <c r="P3" s="270"/>
      <c r="Q3" s="270"/>
      <c r="R3" s="270"/>
      <c r="S3" s="271"/>
      <c r="T3" s="271"/>
      <c r="U3" s="271"/>
      <c r="V3" s="269"/>
      <c r="W3" s="269"/>
      <c r="X3" s="269"/>
      <c r="Y3" s="270"/>
      <c r="Z3" s="270"/>
      <c r="AA3" s="270"/>
      <c r="AB3" s="271"/>
      <c r="AC3" s="271"/>
      <c r="AD3" s="271"/>
      <c r="AE3" s="269"/>
      <c r="AF3" s="269"/>
      <c r="AG3" s="269"/>
      <c r="AH3" s="23" t="s">
        <v>47</v>
      </c>
      <c r="AI3" s="23" t="s">
        <v>48</v>
      </c>
      <c r="AJ3" s="23" t="s">
        <v>47</v>
      </c>
      <c r="AK3" s="23" t="s">
        <v>48</v>
      </c>
      <c r="AL3" s="23" t="s">
        <v>47</v>
      </c>
      <c r="AM3" s="23" t="s">
        <v>48</v>
      </c>
      <c r="AN3" s="23" t="s">
        <v>47</v>
      </c>
      <c r="AO3" s="23" t="s">
        <v>48</v>
      </c>
      <c r="AP3" s="23" t="s">
        <v>47</v>
      </c>
      <c r="AQ3" s="23" t="s">
        <v>48</v>
      </c>
      <c r="AR3" s="23" t="s">
        <v>47</v>
      </c>
      <c r="AS3" s="23" t="s">
        <v>48</v>
      </c>
      <c r="AT3" s="24" t="s">
        <v>47</v>
      </c>
      <c r="AU3" s="24" t="s">
        <v>48</v>
      </c>
      <c r="AV3" s="24" t="s">
        <v>47</v>
      </c>
      <c r="AW3" s="24" t="s">
        <v>48</v>
      </c>
      <c r="AX3" s="24" t="s">
        <v>47</v>
      </c>
      <c r="AY3" s="24" t="s">
        <v>48</v>
      </c>
      <c r="AZ3" s="24" t="s">
        <v>47</v>
      </c>
      <c r="BA3" s="24" t="s">
        <v>48</v>
      </c>
      <c r="BB3" s="24" t="s">
        <v>47</v>
      </c>
      <c r="BC3" s="24" t="s">
        <v>48</v>
      </c>
      <c r="BD3" s="24" t="s">
        <v>47</v>
      </c>
      <c r="BE3" s="24" t="s">
        <v>48</v>
      </c>
      <c r="BF3" s="25" t="s">
        <v>47</v>
      </c>
      <c r="BG3" s="25" t="s">
        <v>48</v>
      </c>
      <c r="BH3" s="25" t="s">
        <v>47</v>
      </c>
      <c r="BI3" s="25" t="s">
        <v>48</v>
      </c>
      <c r="BJ3" s="25" t="s">
        <v>47</v>
      </c>
      <c r="BK3" s="25" t="s">
        <v>48</v>
      </c>
      <c r="BL3" s="25" t="s">
        <v>47</v>
      </c>
      <c r="BM3" s="25" t="s">
        <v>48</v>
      </c>
      <c r="BN3" s="25" t="s">
        <v>47</v>
      </c>
      <c r="BO3" s="25" t="s">
        <v>48</v>
      </c>
      <c r="BP3" s="25" t="s">
        <v>47</v>
      </c>
      <c r="BQ3" s="25" t="s">
        <v>48</v>
      </c>
      <c r="BR3" s="33"/>
      <c r="BS3" s="33"/>
      <c r="BT3" s="33"/>
      <c r="BU3" s="33"/>
      <c r="BV3" s="33"/>
      <c r="BW3" s="33"/>
    </row>
    <row r="4" spans="2:75" ht="47.25" customHeight="1">
      <c r="B4" s="152">
        <v>1</v>
      </c>
      <c r="C4" s="153" t="s">
        <v>3</v>
      </c>
      <c r="D4" s="153" t="s">
        <v>49</v>
      </c>
      <c r="E4" s="152"/>
      <c r="F4" s="152" t="s">
        <v>50</v>
      </c>
      <c r="G4" s="154" t="s">
        <v>51</v>
      </c>
      <c r="H4" s="205">
        <v>0.33</v>
      </c>
      <c r="I4" s="19" t="s">
        <v>52</v>
      </c>
      <c r="J4" s="20" t="s">
        <v>53</v>
      </c>
      <c r="K4" s="21">
        <v>0.33</v>
      </c>
      <c r="L4" s="22" t="s">
        <v>54</v>
      </c>
      <c r="M4" s="26" t="s">
        <v>55</v>
      </c>
      <c r="N4" s="27">
        <v>0.34</v>
      </c>
      <c r="O4" s="28" t="s">
        <v>56</v>
      </c>
      <c r="P4" s="30"/>
      <c r="Q4" s="205"/>
      <c r="R4" s="19"/>
      <c r="S4" s="20"/>
      <c r="T4" s="21"/>
      <c r="U4" s="22"/>
      <c r="V4" s="26"/>
      <c r="W4" s="27"/>
      <c r="X4" s="28"/>
      <c r="Y4" s="30"/>
      <c r="Z4" s="205"/>
      <c r="AA4" s="19"/>
      <c r="AB4" s="20"/>
      <c r="AC4" s="21"/>
      <c r="AD4" s="22"/>
      <c r="AE4" s="26"/>
      <c r="AF4" s="27"/>
      <c r="AG4" s="28"/>
      <c r="AH4" s="30"/>
      <c r="AI4" s="29"/>
      <c r="AJ4" s="30"/>
      <c r="AK4" s="31"/>
      <c r="AL4" s="30"/>
      <c r="AM4" s="31"/>
      <c r="AN4" s="30"/>
      <c r="AO4" s="31"/>
      <c r="AP4" s="30"/>
      <c r="AQ4" s="31"/>
      <c r="AR4" s="30"/>
      <c r="AS4" s="31"/>
      <c r="AT4" s="20"/>
      <c r="AU4" s="22"/>
      <c r="AV4" s="20"/>
      <c r="AW4" s="22"/>
      <c r="AX4" s="20"/>
      <c r="AY4" s="22"/>
      <c r="AZ4" s="20"/>
      <c r="BA4" s="22"/>
      <c r="BB4" s="20"/>
      <c r="BC4" s="22"/>
      <c r="BD4" s="20"/>
      <c r="BE4" s="22"/>
      <c r="BF4" s="32"/>
      <c r="BG4" s="28"/>
      <c r="BH4" s="32"/>
      <c r="BI4" s="28"/>
      <c r="BJ4" s="32"/>
      <c r="BK4" s="28"/>
      <c r="BL4" s="32"/>
      <c r="BM4" s="28"/>
      <c r="BN4" s="28"/>
      <c r="BO4" s="28"/>
      <c r="BP4" s="32"/>
      <c r="BQ4" s="28"/>
      <c r="BR4" s="33"/>
      <c r="BS4" s="33"/>
      <c r="BT4" s="33"/>
      <c r="BU4" s="33"/>
      <c r="BV4" s="33"/>
      <c r="BW4" s="33"/>
    </row>
    <row r="5" spans="2:75" ht="24" customHeight="1">
      <c r="B5" s="152">
        <v>2</v>
      </c>
      <c r="C5" s="153" t="s">
        <v>3</v>
      </c>
      <c r="D5" s="153" t="s">
        <v>57</v>
      </c>
      <c r="E5" s="206" t="s">
        <v>58</v>
      </c>
      <c r="F5" s="152" t="s">
        <v>59</v>
      </c>
      <c r="G5" s="154" t="s">
        <v>57</v>
      </c>
      <c r="H5" s="205">
        <v>1</v>
      </c>
      <c r="I5" s="19"/>
      <c r="J5" s="20"/>
      <c r="K5" s="21"/>
      <c r="L5" s="22"/>
      <c r="M5" s="26"/>
      <c r="N5" s="27"/>
      <c r="O5" s="28"/>
      <c r="P5" s="30"/>
      <c r="Q5" s="205"/>
      <c r="R5" s="19"/>
      <c r="S5" s="20"/>
      <c r="T5" s="21"/>
      <c r="U5" s="22"/>
      <c r="V5" s="26"/>
      <c r="W5" s="27"/>
      <c r="X5" s="28"/>
      <c r="Y5" s="30"/>
      <c r="Z5" s="205"/>
      <c r="AA5" s="19"/>
      <c r="AB5" s="20"/>
      <c r="AC5" s="21"/>
      <c r="AD5" s="22"/>
      <c r="AE5" s="26"/>
      <c r="AF5" s="27"/>
      <c r="AG5" s="28"/>
      <c r="AH5" s="30"/>
      <c r="AI5" s="31"/>
      <c r="AJ5" s="30"/>
      <c r="AK5" s="31"/>
      <c r="AL5" s="30"/>
      <c r="AM5" s="31"/>
      <c r="AN5" s="30"/>
      <c r="AO5" s="31"/>
      <c r="AP5" s="30"/>
      <c r="AQ5" s="31"/>
      <c r="AR5" s="30"/>
      <c r="AS5" s="31"/>
      <c r="AT5" s="20"/>
      <c r="AU5" s="22"/>
      <c r="AV5" s="20"/>
      <c r="AW5" s="22"/>
      <c r="AX5" s="20"/>
      <c r="AY5" s="22"/>
      <c r="AZ5" s="20"/>
      <c r="BA5" s="22"/>
      <c r="BB5" s="20"/>
      <c r="BC5" s="22"/>
      <c r="BD5" s="20"/>
      <c r="BE5" s="22"/>
      <c r="BF5" s="32"/>
      <c r="BG5" s="28"/>
      <c r="BH5" s="32"/>
      <c r="BI5" s="28"/>
      <c r="BJ5" s="32"/>
      <c r="BK5" s="28"/>
      <c r="BL5" s="32"/>
      <c r="BM5" s="28"/>
      <c r="BN5" s="28"/>
      <c r="BO5" s="28"/>
      <c r="BP5" s="32"/>
      <c r="BQ5" s="28"/>
      <c r="BR5" s="33"/>
      <c r="BS5" s="33"/>
      <c r="BT5" s="33"/>
      <c r="BU5" s="33"/>
      <c r="BV5" s="33"/>
      <c r="BW5" s="33"/>
    </row>
    <row r="6" spans="2:75" ht="24" customHeight="1">
      <c r="B6" s="152">
        <v>3</v>
      </c>
      <c r="C6" s="153" t="s">
        <v>3</v>
      </c>
      <c r="D6" s="153" t="s">
        <v>60</v>
      </c>
      <c r="E6" s="155"/>
      <c r="F6" s="152" t="s">
        <v>61</v>
      </c>
      <c r="G6" s="154" t="s">
        <v>62</v>
      </c>
      <c r="H6" s="205">
        <v>0.7</v>
      </c>
      <c r="I6" s="19" t="s">
        <v>63</v>
      </c>
      <c r="J6" s="20" t="s">
        <v>64</v>
      </c>
      <c r="K6" s="21">
        <v>0.3</v>
      </c>
      <c r="L6" s="22">
        <v>19169883</v>
      </c>
      <c r="M6" s="26"/>
      <c r="N6" s="27"/>
      <c r="O6" s="28"/>
      <c r="P6" s="30"/>
      <c r="Q6" s="205"/>
      <c r="R6" s="19"/>
      <c r="S6" s="20"/>
      <c r="T6" s="21"/>
      <c r="U6" s="22"/>
      <c r="V6" s="26"/>
      <c r="W6" s="27"/>
      <c r="X6" s="28"/>
      <c r="Y6" s="30"/>
      <c r="Z6" s="205"/>
      <c r="AA6" s="19"/>
      <c r="AB6" s="20"/>
      <c r="AC6" s="21"/>
      <c r="AD6" s="22"/>
      <c r="AE6" s="26"/>
      <c r="AF6" s="27"/>
      <c r="AG6" s="28"/>
      <c r="AH6" s="30"/>
      <c r="AI6" s="34"/>
      <c r="AJ6" s="30"/>
      <c r="AK6" s="31"/>
      <c r="AL6" s="30"/>
      <c r="AM6" s="31"/>
      <c r="AN6" s="30"/>
      <c r="AO6" s="31"/>
      <c r="AP6" s="30"/>
      <c r="AQ6" s="31"/>
      <c r="AR6" s="30"/>
      <c r="AS6" s="31"/>
      <c r="AT6" s="20"/>
      <c r="AU6" s="22"/>
      <c r="AV6" s="20"/>
      <c r="AW6" s="22"/>
      <c r="AX6" s="20"/>
      <c r="AY6" s="22"/>
      <c r="AZ6" s="20"/>
      <c r="BA6" s="22"/>
      <c r="BB6" s="20"/>
      <c r="BC6" s="22"/>
      <c r="BD6" s="20"/>
      <c r="BE6" s="22"/>
      <c r="BF6" s="32"/>
      <c r="BG6" s="28"/>
      <c r="BH6" s="32"/>
      <c r="BI6" s="28"/>
      <c r="BJ6" s="32"/>
      <c r="BK6" s="28"/>
      <c r="BL6" s="32"/>
      <c r="BM6" s="28"/>
      <c r="BN6" s="28"/>
      <c r="BO6" s="28"/>
      <c r="BP6" s="32"/>
      <c r="BQ6" s="28"/>
      <c r="BR6" s="33"/>
      <c r="BS6" s="33"/>
      <c r="BT6" s="33"/>
      <c r="BU6" s="33"/>
      <c r="BV6" s="33"/>
      <c r="BW6" s="33"/>
    </row>
    <row r="7" spans="2:75" ht="45" customHeight="1">
      <c r="B7" s="159">
        <v>4</v>
      </c>
      <c r="C7" s="160" t="s">
        <v>3</v>
      </c>
      <c r="D7" s="160" t="s">
        <v>65</v>
      </c>
      <c r="E7" s="160"/>
      <c r="F7" s="215" t="s">
        <v>66</v>
      </c>
      <c r="G7" s="211" t="s">
        <v>67</v>
      </c>
      <c r="H7" s="212">
        <v>0.6</v>
      </c>
      <c r="I7" s="213" t="s">
        <v>68</v>
      </c>
      <c r="J7" s="213" t="s">
        <v>69</v>
      </c>
      <c r="K7" s="212">
        <v>0.3</v>
      </c>
      <c r="L7" s="213" t="s">
        <v>70</v>
      </c>
      <c r="M7" s="214" t="s">
        <v>71</v>
      </c>
      <c r="N7" s="212">
        <v>0.1</v>
      </c>
      <c r="O7" s="213" t="s">
        <v>72</v>
      </c>
      <c r="P7" s="30"/>
      <c r="Q7" s="205"/>
      <c r="R7" s="19"/>
      <c r="S7" s="20"/>
      <c r="T7" s="21"/>
      <c r="U7" s="22"/>
      <c r="V7" s="26"/>
      <c r="W7" s="27"/>
      <c r="X7" s="28"/>
      <c r="Y7" s="30"/>
      <c r="Z7" s="205"/>
      <c r="AA7" s="19"/>
      <c r="AB7" s="20"/>
      <c r="AC7" s="21"/>
      <c r="AD7" s="22"/>
      <c r="AE7" s="26"/>
      <c r="AF7" s="27"/>
      <c r="AG7" s="28"/>
      <c r="AH7" s="30"/>
      <c r="AI7" s="31"/>
      <c r="AJ7" s="30"/>
      <c r="AK7" s="31"/>
      <c r="AL7" s="30"/>
      <c r="AM7" s="31"/>
      <c r="AN7" s="30"/>
      <c r="AO7" s="31"/>
      <c r="AP7" s="30"/>
      <c r="AQ7" s="31"/>
      <c r="AR7" s="30"/>
      <c r="AS7" s="31"/>
      <c r="AT7" s="20"/>
      <c r="AU7" s="22"/>
      <c r="AV7" s="20"/>
      <c r="AW7" s="22"/>
      <c r="AX7" s="20"/>
      <c r="AY7" s="22"/>
      <c r="AZ7" s="20"/>
      <c r="BA7" s="22"/>
      <c r="BB7" s="20"/>
      <c r="BC7" s="22"/>
      <c r="BD7" s="20"/>
      <c r="BE7" s="22"/>
      <c r="BF7" s="32"/>
      <c r="BG7" s="28"/>
      <c r="BH7" s="32"/>
      <c r="BI7" s="28"/>
      <c r="BJ7" s="32"/>
      <c r="BK7" s="28"/>
      <c r="BL7" s="32"/>
      <c r="BM7" s="28"/>
      <c r="BN7" s="28"/>
      <c r="BO7" s="28"/>
      <c r="BP7" s="32"/>
      <c r="BQ7" s="28"/>
      <c r="BR7" s="33"/>
      <c r="BS7" s="33"/>
      <c r="BT7" s="33"/>
      <c r="BU7" s="33"/>
      <c r="BV7" s="33"/>
      <c r="BW7" s="33"/>
    </row>
    <row r="8" spans="2:75" ht="24" customHeight="1">
      <c r="B8" s="207">
        <v>5</v>
      </c>
      <c r="C8" s="207" t="s">
        <v>3</v>
      </c>
      <c r="D8" s="207" t="s">
        <v>73</v>
      </c>
      <c r="E8" s="216" t="s">
        <v>74</v>
      </c>
      <c r="F8" s="217" t="s">
        <v>75</v>
      </c>
      <c r="G8" s="207" t="s">
        <v>73</v>
      </c>
      <c r="H8" s="208"/>
      <c r="I8" s="19"/>
      <c r="J8" s="20"/>
      <c r="K8" s="21"/>
      <c r="L8" s="22"/>
      <c r="M8" s="26"/>
      <c r="N8" s="27"/>
      <c r="O8" s="28"/>
      <c r="P8" s="30"/>
      <c r="Q8" s="205"/>
      <c r="R8" s="19"/>
      <c r="S8" s="20"/>
      <c r="T8" s="21"/>
      <c r="U8" s="22"/>
      <c r="V8" s="26"/>
      <c r="W8" s="27"/>
      <c r="X8" s="28"/>
      <c r="Y8" s="30"/>
      <c r="Z8" s="205"/>
      <c r="AA8" s="19"/>
      <c r="AB8" s="20"/>
      <c r="AC8" s="21"/>
      <c r="AD8" s="22"/>
      <c r="AE8" s="26"/>
      <c r="AF8" s="27"/>
      <c r="AG8" s="28"/>
      <c r="AH8" s="30"/>
      <c r="AI8" s="29"/>
      <c r="AJ8" s="30"/>
      <c r="AK8" s="31"/>
      <c r="AL8" s="30"/>
      <c r="AM8" s="31"/>
      <c r="AN8" s="30"/>
      <c r="AO8" s="31"/>
      <c r="AP8" s="30"/>
      <c r="AQ8" s="31"/>
      <c r="AR8" s="30"/>
      <c r="AS8" s="31"/>
      <c r="AT8" s="20"/>
      <c r="AU8" s="22"/>
      <c r="AV8" s="20"/>
      <c r="AW8" s="22"/>
      <c r="AX8" s="20"/>
      <c r="AY8" s="22"/>
      <c r="AZ8" s="20"/>
      <c r="BA8" s="22"/>
      <c r="BB8" s="20"/>
      <c r="BC8" s="22"/>
      <c r="BD8" s="20"/>
      <c r="BE8" s="22"/>
      <c r="BF8" s="32"/>
      <c r="BG8" s="28"/>
      <c r="BH8" s="32"/>
      <c r="BI8" s="28"/>
      <c r="BJ8" s="32"/>
      <c r="BK8" s="28"/>
      <c r="BL8" s="32"/>
      <c r="BM8" s="28"/>
      <c r="BN8" s="28"/>
      <c r="BO8" s="28"/>
      <c r="BP8" s="32"/>
      <c r="BQ8" s="28"/>
    </row>
    <row r="9" spans="2:75" ht="33" customHeight="1">
      <c r="B9" s="207">
        <v>6</v>
      </c>
      <c r="C9" s="207" t="s">
        <v>3</v>
      </c>
      <c r="D9" s="209" t="s">
        <v>76</v>
      </c>
      <c r="E9" s="207" t="s">
        <v>77</v>
      </c>
      <c r="F9" s="207" t="s">
        <v>78</v>
      </c>
      <c r="G9" s="207" t="s">
        <v>79</v>
      </c>
      <c r="H9" s="208"/>
      <c r="I9" s="19"/>
      <c r="J9" s="20"/>
      <c r="K9" s="21"/>
      <c r="L9" s="22"/>
      <c r="M9" s="26"/>
      <c r="N9" s="27"/>
      <c r="O9" s="28"/>
      <c r="P9" s="30"/>
      <c r="Q9" s="205"/>
      <c r="R9" s="19"/>
      <c r="S9" s="20"/>
      <c r="T9" s="21"/>
      <c r="U9" s="22"/>
      <c r="V9" s="26"/>
      <c r="W9" s="27"/>
      <c r="X9" s="28"/>
      <c r="Y9" s="30"/>
      <c r="Z9" s="205"/>
      <c r="AA9" s="19"/>
      <c r="AB9" s="20"/>
      <c r="AC9" s="21"/>
      <c r="AD9" s="22"/>
      <c r="AE9" s="26"/>
      <c r="AF9" s="27"/>
      <c r="AG9" s="28"/>
      <c r="AH9" s="30"/>
      <c r="AI9" s="31"/>
      <c r="AJ9" s="30"/>
      <c r="AK9" s="31"/>
      <c r="AL9" s="30"/>
      <c r="AM9" s="31"/>
      <c r="AN9" s="30"/>
      <c r="AO9" s="31"/>
      <c r="AP9" s="30"/>
      <c r="AQ9" s="31"/>
      <c r="AR9" s="30"/>
      <c r="AS9" s="31"/>
      <c r="AT9" s="20"/>
      <c r="AU9" s="22"/>
      <c r="AV9" s="20"/>
      <c r="AW9" s="22"/>
      <c r="AX9" s="20"/>
      <c r="AY9" s="22"/>
      <c r="AZ9" s="20"/>
      <c r="BA9" s="22"/>
      <c r="BB9" s="20"/>
      <c r="BC9" s="22"/>
      <c r="BD9" s="20"/>
      <c r="BE9" s="22"/>
      <c r="BF9" s="32"/>
      <c r="BG9" s="28"/>
      <c r="BH9" s="32"/>
      <c r="BI9" s="28"/>
      <c r="BJ9" s="32"/>
      <c r="BK9" s="28"/>
      <c r="BL9" s="32"/>
      <c r="BM9" s="28"/>
      <c r="BN9" s="28"/>
      <c r="BO9" s="28"/>
      <c r="BP9" s="32"/>
      <c r="BQ9" s="28"/>
    </row>
    <row r="10" spans="2:75" ht="12.75">
      <c r="B10" s="207">
        <v>7</v>
      </c>
      <c r="C10" s="207" t="s">
        <v>3</v>
      </c>
      <c r="D10" s="207" t="s">
        <v>80</v>
      </c>
      <c r="E10" s="207" t="s">
        <v>81</v>
      </c>
      <c r="F10" s="207" t="s">
        <v>82</v>
      </c>
      <c r="G10" s="207" t="s">
        <v>80</v>
      </c>
      <c r="H10" s="208">
        <v>1</v>
      </c>
      <c r="I10" s="19"/>
      <c r="J10" s="20"/>
      <c r="K10" s="21"/>
      <c r="L10" s="22"/>
      <c r="M10" s="26"/>
      <c r="N10" s="27"/>
      <c r="O10" s="28"/>
      <c r="P10" s="30"/>
      <c r="Q10" s="205"/>
      <c r="R10" s="19"/>
      <c r="S10" s="20"/>
      <c r="T10" s="21"/>
      <c r="U10" s="22"/>
      <c r="V10" s="26"/>
      <c r="W10" s="27"/>
      <c r="X10" s="28"/>
      <c r="Y10" s="30"/>
      <c r="Z10" s="205"/>
      <c r="AA10" s="19"/>
      <c r="AB10" s="20"/>
      <c r="AC10" s="21"/>
      <c r="AD10" s="22"/>
      <c r="AE10" s="26"/>
      <c r="AF10" s="27"/>
      <c r="AG10" s="28"/>
      <c r="AH10" s="30"/>
      <c r="AI10" s="31"/>
      <c r="AJ10" s="30"/>
      <c r="AK10" s="31"/>
      <c r="AL10" s="30"/>
      <c r="AM10" s="31"/>
      <c r="AN10" s="30"/>
      <c r="AO10" s="31"/>
      <c r="AP10" s="30"/>
      <c r="AQ10" s="31"/>
      <c r="AR10" s="30"/>
      <c r="AS10" s="31"/>
      <c r="AT10" s="20"/>
      <c r="AU10" s="22"/>
      <c r="AV10" s="20"/>
      <c r="AW10" s="22"/>
      <c r="AX10" s="20"/>
      <c r="AY10" s="22"/>
      <c r="AZ10" s="20"/>
      <c r="BA10" s="22"/>
      <c r="BB10" s="20"/>
      <c r="BC10" s="22"/>
      <c r="BD10" s="20"/>
      <c r="BE10" s="22"/>
      <c r="BF10" s="32"/>
      <c r="BG10" s="28"/>
      <c r="BH10" s="32"/>
      <c r="BI10" s="28"/>
      <c r="BJ10" s="32"/>
      <c r="BK10" s="28"/>
      <c r="BL10" s="32"/>
      <c r="BM10" s="28"/>
      <c r="BN10" s="28"/>
      <c r="BO10" s="28"/>
      <c r="BP10" s="32"/>
      <c r="BQ10" s="28"/>
    </row>
    <row r="11" spans="2:75" ht="12.75">
      <c r="B11" s="207">
        <v>8</v>
      </c>
      <c r="C11" s="207" t="s">
        <v>3</v>
      </c>
      <c r="D11" s="207" t="s">
        <v>83</v>
      </c>
      <c r="E11" s="207" t="s">
        <v>84</v>
      </c>
      <c r="F11" s="207" t="s">
        <v>85</v>
      </c>
      <c r="G11" s="207" t="s">
        <v>83</v>
      </c>
      <c r="H11" s="208"/>
      <c r="I11" s="19"/>
      <c r="J11" s="20"/>
      <c r="K11" s="21"/>
      <c r="L11" s="22"/>
      <c r="M11" s="26"/>
      <c r="N11" s="27"/>
      <c r="O11" s="28"/>
      <c r="P11" s="30"/>
      <c r="Q11" s="205"/>
      <c r="R11" s="19"/>
      <c r="S11" s="20"/>
      <c r="T11" s="21"/>
      <c r="U11" s="22"/>
      <c r="V11" s="26"/>
      <c r="W11" s="27"/>
      <c r="X11" s="28"/>
      <c r="Y11" s="30"/>
      <c r="Z11" s="205"/>
      <c r="AA11" s="19"/>
      <c r="AB11" s="20"/>
      <c r="AC11" s="21"/>
      <c r="AD11" s="22"/>
      <c r="AE11" s="26"/>
      <c r="AF11" s="27"/>
      <c r="AG11" s="28"/>
      <c r="AH11" s="30"/>
      <c r="AI11" s="31"/>
      <c r="AJ11" s="30"/>
      <c r="AK11" s="31"/>
      <c r="AL11" s="30"/>
      <c r="AM11" s="31"/>
      <c r="AN11" s="30"/>
      <c r="AO11" s="31"/>
      <c r="AP11" s="30"/>
      <c r="AQ11" s="31"/>
      <c r="AR11" s="30"/>
      <c r="AS11" s="31"/>
      <c r="AT11" s="20"/>
      <c r="AU11" s="22"/>
      <c r="AV11" s="20"/>
      <c r="AW11" s="22"/>
      <c r="AX11" s="20"/>
      <c r="AY11" s="22"/>
      <c r="AZ11" s="20"/>
      <c r="BA11" s="22"/>
      <c r="BB11" s="20"/>
      <c r="BC11" s="22"/>
      <c r="BD11" s="20"/>
      <c r="BE11" s="22"/>
      <c r="BF11" s="32"/>
      <c r="BG11" s="28"/>
      <c r="BH11" s="32"/>
      <c r="BI11" s="28"/>
      <c r="BJ11" s="32"/>
      <c r="BK11" s="28"/>
      <c r="BL11" s="32"/>
      <c r="BM11" s="28"/>
      <c r="BN11" s="28"/>
      <c r="BO11" s="28"/>
      <c r="BP11" s="32"/>
      <c r="BQ11" s="28"/>
    </row>
    <row r="12" spans="2:75" ht="12.75">
      <c r="B12" s="207">
        <v>9</v>
      </c>
      <c r="C12" s="207" t="s">
        <v>3</v>
      </c>
      <c r="D12" s="207" t="s">
        <v>86</v>
      </c>
      <c r="E12" s="207"/>
      <c r="F12" s="207" t="s">
        <v>87</v>
      </c>
      <c r="G12" s="19" t="s">
        <v>88</v>
      </c>
      <c r="H12" s="208">
        <v>0.99</v>
      </c>
      <c r="I12" s="19" t="s">
        <v>89</v>
      </c>
      <c r="J12" s="20" t="s">
        <v>90</v>
      </c>
      <c r="K12" s="21">
        <v>0.01</v>
      </c>
      <c r="L12" s="22" t="s">
        <v>91</v>
      </c>
      <c r="M12" s="26"/>
      <c r="N12" s="27"/>
      <c r="O12" s="28"/>
      <c r="P12" s="30"/>
      <c r="Q12" s="205"/>
      <c r="R12" s="19"/>
      <c r="S12" s="20"/>
      <c r="T12" s="21"/>
      <c r="U12" s="22"/>
      <c r="V12" s="26"/>
      <c r="W12" s="27"/>
      <c r="X12" s="28"/>
      <c r="Y12" s="30"/>
      <c r="Z12" s="205"/>
      <c r="AA12" s="19"/>
      <c r="AB12" s="20"/>
      <c r="AC12" s="21"/>
      <c r="AD12" s="22"/>
      <c r="AE12" s="26"/>
      <c r="AF12" s="27"/>
      <c r="AG12" s="28"/>
      <c r="AH12" s="30"/>
      <c r="AI12" s="31"/>
      <c r="AJ12" s="30"/>
      <c r="AK12" s="31"/>
      <c r="AL12" s="30"/>
      <c r="AM12" s="31"/>
      <c r="AN12" s="30"/>
      <c r="AO12" s="31"/>
      <c r="AP12" s="30"/>
      <c r="AQ12" s="31"/>
      <c r="AR12" s="30"/>
      <c r="AS12" s="31"/>
      <c r="AT12" s="20"/>
      <c r="AU12" s="22"/>
      <c r="AV12" s="20"/>
      <c r="AW12" s="22"/>
      <c r="AX12" s="20"/>
      <c r="AY12" s="22"/>
      <c r="AZ12" s="20"/>
      <c r="BA12" s="22"/>
      <c r="BB12" s="20"/>
      <c r="BC12" s="22"/>
      <c r="BD12" s="20"/>
      <c r="BE12" s="22"/>
      <c r="BF12" s="32"/>
      <c r="BG12" s="28"/>
      <c r="BH12" s="32"/>
      <c r="BI12" s="28"/>
      <c r="BJ12" s="32"/>
      <c r="BK12" s="28"/>
      <c r="BL12" s="32"/>
      <c r="BM12" s="28"/>
      <c r="BN12" s="28"/>
      <c r="BO12" s="28"/>
      <c r="BP12" s="32"/>
      <c r="BQ12" s="28"/>
    </row>
    <row r="13" spans="2:75" ht="12.75">
      <c r="B13" s="207">
        <v>10</v>
      </c>
      <c r="C13" s="207" t="s">
        <v>3</v>
      </c>
      <c r="D13" s="207" t="s">
        <v>92</v>
      </c>
      <c r="E13" s="207" t="s">
        <v>93</v>
      </c>
      <c r="F13" s="207" t="s">
        <v>94</v>
      </c>
      <c r="G13" s="207" t="s">
        <v>92</v>
      </c>
      <c r="H13" s="208">
        <v>1</v>
      </c>
      <c r="I13" s="207" t="s">
        <v>93</v>
      </c>
      <c r="J13" s="20"/>
      <c r="K13" s="21"/>
      <c r="L13" s="22"/>
      <c r="M13" s="26"/>
      <c r="N13" s="27"/>
      <c r="O13" s="28"/>
      <c r="P13" s="30"/>
      <c r="Q13" s="205"/>
      <c r="R13" s="19"/>
      <c r="S13" s="20"/>
      <c r="T13" s="21"/>
      <c r="U13" s="22"/>
      <c r="V13" s="26"/>
      <c r="W13" s="27"/>
      <c r="X13" s="28"/>
      <c r="Y13" s="30"/>
      <c r="Z13" s="205"/>
      <c r="AA13" s="19"/>
      <c r="AB13" s="20"/>
      <c r="AC13" s="21"/>
      <c r="AD13" s="22"/>
      <c r="AE13" s="26"/>
      <c r="AF13" s="27"/>
      <c r="AG13" s="28"/>
      <c r="AH13" s="30"/>
      <c r="AI13" s="31"/>
      <c r="AJ13" s="30"/>
      <c r="AK13" s="31"/>
      <c r="AL13" s="30"/>
      <c r="AM13" s="31"/>
      <c r="AN13" s="30"/>
      <c r="AO13" s="31"/>
      <c r="AP13" s="30"/>
      <c r="AQ13" s="31"/>
      <c r="AR13" s="30"/>
      <c r="AS13" s="31"/>
      <c r="AT13" s="20"/>
      <c r="AU13" s="22"/>
      <c r="AV13" s="20"/>
      <c r="AW13" s="22"/>
      <c r="AX13" s="20"/>
      <c r="AY13" s="22"/>
      <c r="AZ13" s="20"/>
      <c r="BA13" s="22"/>
      <c r="BB13" s="20"/>
      <c r="BC13" s="22"/>
      <c r="BD13" s="20"/>
      <c r="BE13" s="22"/>
      <c r="BF13" s="32"/>
      <c r="BG13" s="28"/>
      <c r="BH13" s="32"/>
      <c r="BI13" s="28"/>
      <c r="BJ13" s="32"/>
      <c r="BK13" s="28"/>
      <c r="BL13" s="32"/>
      <c r="BM13" s="28"/>
      <c r="BN13" s="28"/>
      <c r="BO13" s="28"/>
      <c r="BP13" s="32"/>
      <c r="BQ13" s="28"/>
    </row>
  </sheetData>
  <sheetProtection selectLockedCells="1" selectUnlockedCells="1"/>
  <mergeCells count="56">
    <mergeCell ref="AH2:AI2"/>
    <mergeCell ref="AJ2:AK2"/>
    <mergeCell ref="V2:V3"/>
    <mergeCell ref="W2:W3"/>
    <mergeCell ref="P1:X1"/>
    <mergeCell ref="P2:P3"/>
    <mergeCell ref="Q2:Q3"/>
    <mergeCell ref="R2:R3"/>
    <mergeCell ref="Y1:AG1"/>
    <mergeCell ref="AG2:AG3"/>
    <mergeCell ref="I2:I3"/>
    <mergeCell ref="J2:J3"/>
    <mergeCell ref="K2:K3"/>
    <mergeCell ref="L2:L3"/>
    <mergeCell ref="N2:N3"/>
    <mergeCell ref="AT2:AU2"/>
    <mergeCell ref="B1:B3"/>
    <mergeCell ref="D1:D3"/>
    <mergeCell ref="F1:F3"/>
    <mergeCell ref="C1:C3"/>
    <mergeCell ref="E1:E3"/>
    <mergeCell ref="AP2:AQ2"/>
    <mergeCell ref="G1:O1"/>
    <mergeCell ref="G2:G3"/>
    <mergeCell ref="H2:H3"/>
    <mergeCell ref="AC2:AC3"/>
    <mergeCell ref="AD2:AD3"/>
    <mergeCell ref="AE2:AE3"/>
    <mergeCell ref="AF2:AF3"/>
    <mergeCell ref="AT1:BE1"/>
    <mergeCell ref="M2:M3"/>
    <mergeCell ref="BJ2:BK2"/>
    <mergeCell ref="AR2:AS2"/>
    <mergeCell ref="AV2:AW2"/>
    <mergeCell ref="BF1:BQ1"/>
    <mergeCell ref="BP2:BQ2"/>
    <mergeCell ref="BN2:BO2"/>
    <mergeCell ref="BF2:BG2"/>
    <mergeCell ref="BL2:BM2"/>
    <mergeCell ref="AZ2:BA2"/>
    <mergeCell ref="BB2:BC2"/>
    <mergeCell ref="AH1:AS1"/>
    <mergeCell ref="AN2:AO2"/>
    <mergeCell ref="AX2:AY2"/>
    <mergeCell ref="AL2:AM2"/>
    <mergeCell ref="BH2:BI2"/>
    <mergeCell ref="BD2:BE2"/>
    <mergeCell ref="O2:O3"/>
    <mergeCell ref="Y2:Y3"/>
    <mergeCell ref="Z2:Z3"/>
    <mergeCell ref="AA2:AA3"/>
    <mergeCell ref="AB2:AB3"/>
    <mergeCell ref="T2:T3"/>
    <mergeCell ref="U2:U3"/>
    <mergeCell ref="X2:X3"/>
    <mergeCell ref="S2:S3"/>
  </mergeCells>
  <phoneticPr fontId="0" type="noConversion"/>
  <printOptions horizontalCentered="1" verticalCentered="1"/>
  <pageMargins left="0.39370078740157483" right="0.39370078740157483" top="0.39370078740157483" bottom="0.39370078740157483" header="0.19685039370078741" footer="0.19685039370078741"/>
  <pageSetup paperSize="119" scale="20" orientation="landscape" r:id="rId1"/>
  <headerFooter alignWithMargins="0">
    <oddHeader>&amp;C&amp;"Verdana,Normal"&amp;8&amp;P de &amp;N</oddHeader>
    <oddFooter>&amp;L&amp;"Verdana,Normal"&amp;8Ing. Camilo BecerraIng. Johanna Gómez&amp;C&amp;F&amp;R&amp;A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Q100"/>
  <sheetViews>
    <sheetView showGridLines="0" topLeftCell="J97" zoomScale="70" zoomScaleNormal="70" zoomScaleSheetLayoutView="90" workbookViewId="0">
      <selection activeCell="Q96" sqref="Q96"/>
    </sheetView>
  </sheetViews>
  <sheetFormatPr baseColWidth="10" defaultColWidth="12.42578125" defaultRowHeight="12.75" outlineLevelRow="1"/>
  <cols>
    <col min="1" max="1" width="5.28515625" style="39" customWidth="1"/>
    <col min="2" max="2" width="31.28515625" style="40" customWidth="1"/>
    <col min="3" max="3" width="14.5703125" style="40" customWidth="1"/>
    <col min="4" max="4" width="67.28515625" style="40" customWidth="1"/>
    <col min="5" max="5" width="55.140625" style="40" customWidth="1"/>
    <col min="6" max="6" width="12.42578125" style="41" customWidth="1"/>
    <col min="7" max="7" width="17.7109375" style="41" hidden="1" customWidth="1"/>
    <col min="8" max="8" width="12.85546875" style="41" hidden="1" customWidth="1"/>
    <col min="9" max="9" width="94.7109375" style="41" customWidth="1"/>
    <col min="10" max="10" width="24.140625" style="44" customWidth="1"/>
    <col min="11" max="11" width="14.85546875" style="42" customWidth="1"/>
    <col min="12" max="12" width="29" style="39" customWidth="1"/>
    <col min="13" max="13" width="11" style="39" customWidth="1"/>
    <col min="14" max="14" width="17.140625" style="39" customWidth="1"/>
    <col min="15" max="15" width="13.140625" style="39" customWidth="1"/>
    <col min="16" max="16" width="102.7109375" style="39" customWidth="1"/>
    <col min="17" max="16384" width="12.42578125" style="39"/>
  </cols>
  <sheetData>
    <row r="1" spans="1:17" s="38" customFormat="1" ht="12.75" customHeight="1">
      <c r="A1" s="97" t="str">
        <f>General!B2</f>
        <v>REALIZAR LAS REPARACIONES LOCATIVAS DE LA INFRAESTRUCTURA FÍSICA DE LA SEDE PRINCIPAL -
CNA DEL FONDO NACIONAL DEL AHORRO S.A.</v>
      </c>
      <c r="B1" s="97"/>
      <c r="C1" s="97"/>
      <c r="D1" s="97"/>
      <c r="E1" s="97"/>
      <c r="F1" s="97"/>
      <c r="G1" s="97"/>
      <c r="H1" s="97"/>
      <c r="I1" s="97"/>
      <c r="J1" s="97"/>
      <c r="K1" s="97"/>
      <c r="L1" s="37"/>
      <c r="M1" s="37"/>
      <c r="N1" s="37"/>
      <c r="O1" s="37"/>
      <c r="P1" s="37"/>
    </row>
    <row r="2" spans="1:17" s="38" customFormat="1" ht="12.75" customHeight="1">
      <c r="A2" s="97" t="str">
        <f>General!B1</f>
        <v>FNA-VGHA-CP-015-2024</v>
      </c>
      <c r="B2" s="97"/>
      <c r="C2" s="97"/>
      <c r="D2" s="97"/>
      <c r="E2" s="97"/>
      <c r="F2" s="97"/>
      <c r="G2" s="97"/>
      <c r="H2" s="97"/>
      <c r="I2" s="97"/>
      <c r="J2" s="102"/>
      <c r="K2" s="97"/>
      <c r="L2" s="37"/>
      <c r="M2" s="37"/>
      <c r="N2" s="37"/>
      <c r="O2" s="37"/>
      <c r="P2" s="37"/>
    </row>
    <row r="3" spans="1:17" s="38" customFormat="1" ht="12.75" customHeight="1">
      <c r="A3" s="97">
        <f>+General!B3</f>
        <v>0</v>
      </c>
      <c r="B3" s="97"/>
      <c r="C3" s="97"/>
      <c r="D3" s="97"/>
      <c r="E3" s="97"/>
      <c r="F3" s="97"/>
      <c r="G3" s="97"/>
      <c r="H3" s="97"/>
      <c r="I3" s="97"/>
      <c r="J3" s="97"/>
      <c r="K3" s="97"/>
      <c r="L3" s="37"/>
      <c r="M3" s="37"/>
      <c r="N3" s="37"/>
      <c r="O3" s="37"/>
      <c r="P3" s="37"/>
    </row>
    <row r="4" spans="1:17">
      <c r="A4" s="99" t="s">
        <v>95</v>
      </c>
      <c r="K4" s="41"/>
    </row>
    <row r="5" spans="1:17" s="137" customFormat="1" ht="36.75" customHeight="1">
      <c r="A5" s="129" t="s">
        <v>96</v>
      </c>
      <c r="B5" s="276" t="s">
        <v>97</v>
      </c>
      <c r="C5" s="277"/>
      <c r="D5" s="280" t="s">
        <v>98</v>
      </c>
      <c r="E5" s="281"/>
      <c r="F5" s="131" t="s">
        <v>99</v>
      </c>
      <c r="G5" s="131" t="s">
        <v>100</v>
      </c>
      <c r="H5" s="131" t="s">
        <v>101</v>
      </c>
      <c r="I5" s="131" t="s">
        <v>102</v>
      </c>
      <c r="J5" s="132" t="s">
        <v>103</v>
      </c>
      <c r="K5" s="133"/>
      <c r="L5" s="130" t="s">
        <v>104</v>
      </c>
      <c r="M5" s="134" t="s">
        <v>105</v>
      </c>
      <c r="N5" s="135" t="s">
        <v>106</v>
      </c>
      <c r="O5" s="133"/>
      <c r="P5" s="136"/>
    </row>
    <row r="6" spans="1:17" s="137" customFormat="1" ht="36.75" customHeight="1">
      <c r="A6" s="138" t="s">
        <v>107</v>
      </c>
      <c r="B6" s="278" t="s">
        <v>108</v>
      </c>
      <c r="C6" s="279"/>
      <c r="D6" s="282" t="s">
        <v>109</v>
      </c>
      <c r="E6" s="283"/>
      <c r="F6" s="139">
        <f>+General!I8-(365*10)</f>
        <v>41993</v>
      </c>
      <c r="G6" s="140"/>
      <c r="H6" s="138"/>
      <c r="I6" s="138" t="s">
        <v>110</v>
      </c>
      <c r="J6" s="140">
        <f>General!I3</f>
        <v>5282931966</v>
      </c>
      <c r="K6" s="141"/>
      <c r="L6" s="142">
        <f>General!I4</f>
        <v>4063.7938199999999</v>
      </c>
      <c r="M6" s="143" t="s">
        <v>111</v>
      </c>
      <c r="N6" s="143" t="s">
        <v>112</v>
      </c>
      <c r="O6" s="141"/>
      <c r="P6" s="144"/>
    </row>
    <row r="7" spans="1:17" s="91" customFormat="1" ht="24" outlineLevel="1">
      <c r="A7" s="88" t="s">
        <v>113</v>
      </c>
      <c r="B7" s="88" t="s">
        <v>114</v>
      </c>
      <c r="C7" s="88" t="s">
        <v>115</v>
      </c>
      <c r="D7" s="88" t="s">
        <v>116</v>
      </c>
      <c r="E7" s="88" t="s">
        <v>117</v>
      </c>
      <c r="F7" s="89" t="s">
        <v>118</v>
      </c>
      <c r="G7" s="88" t="s">
        <v>100</v>
      </c>
      <c r="H7" s="88" t="s">
        <v>101</v>
      </c>
      <c r="I7" s="88" t="s">
        <v>119</v>
      </c>
      <c r="J7" s="90" t="s">
        <v>120</v>
      </c>
      <c r="K7" s="90" t="s">
        <v>121</v>
      </c>
      <c r="L7" s="88" t="s">
        <v>122</v>
      </c>
      <c r="M7" s="88" t="s">
        <v>123</v>
      </c>
      <c r="N7" s="88" t="s">
        <v>124</v>
      </c>
      <c r="O7" s="88" t="s">
        <v>125</v>
      </c>
      <c r="P7" s="88" t="s">
        <v>126</v>
      </c>
    </row>
    <row r="8" spans="1:17">
      <c r="C8" s="39"/>
      <c r="H8" s="43"/>
      <c r="I8" s="43"/>
    </row>
    <row r="9" spans="1:17" ht="12.75" customHeight="1">
      <c r="A9" s="45" t="s">
        <v>13</v>
      </c>
      <c r="B9" s="46">
        <v>1</v>
      </c>
      <c r="C9" s="47" t="s">
        <v>127</v>
      </c>
      <c r="D9" s="101" t="str">
        <f>VLOOKUP(B9,Directorio!$B$4:$O$9,3,FALSE)</f>
        <v>CONSORCIO OMNIA</v>
      </c>
      <c r="E9" s="100"/>
      <c r="F9" s="100"/>
      <c r="G9" s="100"/>
      <c r="H9" s="100"/>
      <c r="I9" s="100"/>
      <c r="J9" s="103"/>
      <c r="K9" s="100"/>
      <c r="L9" s="100"/>
      <c r="M9" s="85"/>
      <c r="N9" s="85"/>
      <c r="O9" s="87" t="s">
        <v>128</v>
      </c>
      <c r="P9" s="86" t="str">
        <f>+L15</f>
        <v>CUMPLE</v>
      </c>
    </row>
    <row r="10" spans="1:17" s="91" customFormat="1" ht="24" outlineLevel="1">
      <c r="A10" s="88" t="s">
        <v>113</v>
      </c>
      <c r="B10" s="88" t="s">
        <v>114</v>
      </c>
      <c r="C10" s="88" t="s">
        <v>115</v>
      </c>
      <c r="D10" s="88" t="s">
        <v>116</v>
      </c>
      <c r="E10" s="88" t="s">
        <v>117</v>
      </c>
      <c r="F10" s="89" t="s">
        <v>118</v>
      </c>
      <c r="G10" s="88" t="s">
        <v>100</v>
      </c>
      <c r="H10" s="88" t="s">
        <v>101</v>
      </c>
      <c r="I10" s="88" t="s">
        <v>119</v>
      </c>
      <c r="J10" s="90" t="s">
        <v>120</v>
      </c>
      <c r="K10" s="90" t="s">
        <v>121</v>
      </c>
      <c r="L10" s="88" t="s">
        <v>122</v>
      </c>
      <c r="M10" s="88" t="s">
        <v>123</v>
      </c>
      <c r="N10" s="88" t="s">
        <v>124</v>
      </c>
      <c r="O10" s="88" t="s">
        <v>125</v>
      </c>
      <c r="P10" s="88" t="s">
        <v>126</v>
      </c>
    </row>
    <row r="11" spans="1:17" ht="146.25" customHeight="1" outlineLevel="1">
      <c r="A11" s="96">
        <v>1</v>
      </c>
      <c r="B11" s="48" t="s">
        <v>129</v>
      </c>
      <c r="C11" s="55">
        <v>1</v>
      </c>
      <c r="D11" s="49" t="s">
        <v>49</v>
      </c>
      <c r="E11" s="50" t="s">
        <v>130</v>
      </c>
      <c r="F11" s="51">
        <v>45271</v>
      </c>
      <c r="G11" s="52"/>
      <c r="H11" s="53"/>
      <c r="I11" s="240" t="s">
        <v>131</v>
      </c>
      <c r="J11" s="106">
        <v>3055788000</v>
      </c>
      <c r="K11" s="54">
        <f>IF(F11&gt;0,VLOOKUP(YEAR(F11),SMMLV!A:B,2,FALSE),0)</f>
        <v>1160000</v>
      </c>
      <c r="L11" s="56">
        <f>IF(AND(F11&gt;=$F$6,K11&gt;0),J11/K11*C11,0)</f>
        <v>2634.3</v>
      </c>
      <c r="M11" s="127">
        <v>27</v>
      </c>
      <c r="N11" s="49" t="s">
        <v>132</v>
      </c>
      <c r="O11" s="58" t="s">
        <v>133</v>
      </c>
      <c r="P11" s="95" t="s">
        <v>134</v>
      </c>
      <c r="Q11" s="128"/>
    </row>
    <row r="12" spans="1:17" ht="150.75" customHeight="1" outlineLevel="1">
      <c r="A12" s="96">
        <v>2</v>
      </c>
      <c r="B12" s="48" t="s">
        <v>135</v>
      </c>
      <c r="C12" s="55">
        <v>1</v>
      </c>
      <c r="D12" s="49" t="s">
        <v>49</v>
      </c>
      <c r="E12" s="50" t="s">
        <v>136</v>
      </c>
      <c r="F12" s="51">
        <v>44721</v>
      </c>
      <c r="G12" s="52"/>
      <c r="H12" s="53"/>
      <c r="I12" s="105" t="s">
        <v>137</v>
      </c>
      <c r="J12" s="106">
        <v>8106905679</v>
      </c>
      <c r="K12" s="54">
        <f>IF(F12&gt;0,VLOOKUP(YEAR(F12),SMMLV!A:B,2,FALSE),0)</f>
        <v>1000000</v>
      </c>
      <c r="L12" s="56">
        <f>IF(AND(J12&gt;=$F$6,K12&gt;0),J12/K12*C12,0)</f>
        <v>8106.9056790000004</v>
      </c>
      <c r="M12" s="57">
        <v>183</v>
      </c>
      <c r="N12" s="49" t="s">
        <v>138</v>
      </c>
      <c r="O12" s="58" t="s">
        <v>133</v>
      </c>
      <c r="P12" s="95" t="s">
        <v>139</v>
      </c>
    </row>
    <row r="13" spans="1:17" ht="140.25" customHeight="1" outlineLevel="1">
      <c r="A13" s="96">
        <v>3</v>
      </c>
      <c r="B13" s="48" t="s">
        <v>140</v>
      </c>
      <c r="C13" s="55">
        <v>1</v>
      </c>
      <c r="D13" s="49" t="s">
        <v>49</v>
      </c>
      <c r="E13" s="50" t="s">
        <v>141</v>
      </c>
      <c r="F13" s="51">
        <v>44135</v>
      </c>
      <c r="G13" s="52"/>
      <c r="H13" s="53"/>
      <c r="I13" s="105" t="s">
        <v>142</v>
      </c>
      <c r="J13" s="106">
        <v>803056800</v>
      </c>
      <c r="K13" s="54">
        <f>IF(F13&gt;0,VLOOKUP(YEAR(F13),SMMLV!A:B,2,FALSE),0)</f>
        <v>877802</v>
      </c>
      <c r="L13" s="56">
        <f>IF(AND(J13&gt;=$F$6,K13&gt;0),J13/K13*C13,0)</f>
        <v>914.84959022649753</v>
      </c>
      <c r="M13" s="57">
        <v>1</v>
      </c>
      <c r="N13" s="49" t="s">
        <v>143</v>
      </c>
      <c r="O13" s="58" t="s">
        <v>133</v>
      </c>
      <c r="P13" s="95" t="s">
        <v>144</v>
      </c>
    </row>
    <row r="14" spans="1:17" outlineLevel="1">
      <c r="A14" s="71"/>
      <c r="B14" s="72"/>
      <c r="C14" s="66"/>
      <c r="D14" s="72"/>
      <c r="E14" s="72"/>
      <c r="F14" s="72"/>
      <c r="G14" s="72"/>
      <c r="H14" s="73"/>
      <c r="I14" s="59"/>
      <c r="J14" s="59"/>
      <c r="K14" s="114"/>
      <c r="L14" s="59">
        <f>SUM(L11:L13)</f>
        <v>11656.055269226497</v>
      </c>
      <c r="M14" s="59"/>
      <c r="N14" s="59"/>
      <c r="O14" s="59"/>
      <c r="P14" s="60"/>
    </row>
    <row r="15" spans="1:17" outlineLevel="1">
      <c r="C15" s="36"/>
      <c r="E15" s="61"/>
      <c r="J15" s="62"/>
      <c r="K15" s="62"/>
      <c r="L15" s="63" t="s">
        <v>145</v>
      </c>
    </row>
    <row r="16" spans="1:17">
      <c r="C16" s="39"/>
      <c r="E16" s="39"/>
      <c r="F16" s="39"/>
      <c r="G16" s="39"/>
      <c r="H16" s="39"/>
      <c r="I16" s="39"/>
      <c r="J16" s="42"/>
    </row>
    <row r="17" spans="1:16" ht="12.75" customHeight="1">
      <c r="A17" s="45" t="s">
        <v>13</v>
      </c>
      <c r="B17" s="46">
        <v>2</v>
      </c>
      <c r="C17" s="47" t="s">
        <v>127</v>
      </c>
      <c r="D17" s="101" t="str">
        <f>VLOOKUP(B17,Directorio!$B$4:$O$9,3,FALSE)</f>
        <v>INGEBYP SAS - FNA</v>
      </c>
      <c r="E17" s="100"/>
      <c r="F17" s="100"/>
      <c r="G17" s="100"/>
      <c r="H17" s="100"/>
      <c r="I17" s="100"/>
      <c r="J17" s="103"/>
      <c r="K17" s="103"/>
      <c r="L17" s="100"/>
      <c r="M17" s="85"/>
      <c r="N17" s="85"/>
      <c r="O17" s="87" t="s">
        <v>128</v>
      </c>
      <c r="P17" s="86" t="str">
        <f>+L23</f>
        <v>CUMPLE</v>
      </c>
    </row>
    <row r="18" spans="1:16" s="91" customFormat="1" ht="24" outlineLevel="1">
      <c r="A18" s="88" t="s">
        <v>113</v>
      </c>
      <c r="B18" s="88" t="s">
        <v>114</v>
      </c>
      <c r="C18" s="88" t="s">
        <v>115</v>
      </c>
      <c r="D18" s="88" t="s">
        <v>116</v>
      </c>
      <c r="E18" s="88" t="s">
        <v>117</v>
      </c>
      <c r="F18" s="89" t="s">
        <v>118</v>
      </c>
      <c r="G18" s="88" t="s">
        <v>100</v>
      </c>
      <c r="H18" s="88" t="s">
        <v>101</v>
      </c>
      <c r="I18" s="88" t="s">
        <v>119</v>
      </c>
      <c r="J18" s="90" t="s">
        <v>120</v>
      </c>
      <c r="K18" s="90" t="s">
        <v>121</v>
      </c>
      <c r="L18" s="88" t="s">
        <v>122</v>
      </c>
      <c r="M18" s="88" t="s">
        <v>123</v>
      </c>
      <c r="N18" s="88" t="s">
        <v>124</v>
      </c>
      <c r="O18" s="88" t="s">
        <v>125</v>
      </c>
      <c r="P18" s="161" t="s">
        <v>126</v>
      </c>
    </row>
    <row r="19" spans="1:16" ht="204.75" customHeight="1" outlineLevel="1">
      <c r="A19" s="96">
        <v>1</v>
      </c>
      <c r="B19" s="48" t="s">
        <v>146</v>
      </c>
      <c r="C19" s="55">
        <v>0.5</v>
      </c>
      <c r="D19" s="49" t="s">
        <v>147</v>
      </c>
      <c r="E19" s="50" t="s">
        <v>148</v>
      </c>
      <c r="F19" s="51">
        <v>44260</v>
      </c>
      <c r="G19" s="52"/>
      <c r="H19" s="53"/>
      <c r="I19" s="53" t="s">
        <v>149</v>
      </c>
      <c r="J19" s="180">
        <v>27344355409</v>
      </c>
      <c r="K19" s="54">
        <f>IF(F19&gt;0,VLOOKUP(YEAR(F19),SMMLV!A:B,2,FALSE),0)</f>
        <v>908526</v>
      </c>
      <c r="L19" s="56">
        <f>IF(AND(J19&gt;=$F$6,K19&gt;0),J19/K19*C19,0)</f>
        <v>15048.74676619051</v>
      </c>
      <c r="M19" s="57">
        <v>99</v>
      </c>
      <c r="N19" s="49" t="s">
        <v>150</v>
      </c>
      <c r="O19" s="182" t="s">
        <v>145</v>
      </c>
      <c r="P19" s="181" t="s">
        <v>151</v>
      </c>
    </row>
    <row r="20" spans="1:16" ht="200.25" customHeight="1" outlineLevel="1">
      <c r="A20" s="96">
        <v>2</v>
      </c>
      <c r="B20" s="48" t="s">
        <v>152</v>
      </c>
      <c r="C20" s="55">
        <v>1</v>
      </c>
      <c r="D20" s="49" t="s">
        <v>153</v>
      </c>
      <c r="E20" s="50" t="s">
        <v>154</v>
      </c>
      <c r="F20" s="51">
        <v>42165</v>
      </c>
      <c r="G20" s="52"/>
      <c r="H20" s="53"/>
      <c r="I20" s="178" t="s">
        <v>155</v>
      </c>
      <c r="J20" s="229">
        <v>605804855</v>
      </c>
      <c r="K20" s="179">
        <f>IF(F20&gt;0,VLOOKUP(YEAR(F20),SMMLV!A:B,2,FALSE),0)</f>
        <v>644350</v>
      </c>
      <c r="L20" s="56">
        <f>IF(AND(F20&gt;=$L$6,J20&gt;0),J20/K20*C20,0)</f>
        <v>940.17980135019786</v>
      </c>
      <c r="M20" s="57">
        <v>88</v>
      </c>
      <c r="N20" s="49" t="s">
        <v>156</v>
      </c>
      <c r="O20" s="58" t="s">
        <v>145</v>
      </c>
      <c r="P20" s="250" t="s">
        <v>157</v>
      </c>
    </row>
    <row r="21" spans="1:16" ht="177.75" customHeight="1" outlineLevel="1">
      <c r="A21" s="96">
        <v>3</v>
      </c>
      <c r="B21" s="48" t="s">
        <v>146</v>
      </c>
      <c r="C21" s="55">
        <v>0.5</v>
      </c>
      <c r="D21" s="49" t="s">
        <v>158</v>
      </c>
      <c r="E21" s="50" t="s">
        <v>159</v>
      </c>
      <c r="F21" s="51">
        <v>42950</v>
      </c>
      <c r="G21" s="52"/>
      <c r="H21" s="53"/>
      <c r="I21" s="49" t="s">
        <v>160</v>
      </c>
      <c r="J21" s="230">
        <v>21207214785</v>
      </c>
      <c r="K21" s="54">
        <f>IF(F21&gt;0,VLOOKUP(YEAR(F21),SMMLV!A:B,2,FALSE),0)</f>
        <v>737717</v>
      </c>
      <c r="L21" s="56">
        <f>IF(AND(F21&gt;=$L$6,J21&gt;0),J21/K21*C21,0)</f>
        <v>14373.543503131959</v>
      </c>
      <c r="M21" s="57">
        <v>92</v>
      </c>
      <c r="N21" s="49" t="s">
        <v>161</v>
      </c>
      <c r="O21" s="58" t="s">
        <v>145</v>
      </c>
      <c r="P21" s="259" t="s">
        <v>162</v>
      </c>
    </row>
    <row r="22" spans="1:16" outlineLevel="1">
      <c r="A22" s="71"/>
      <c r="B22" s="72"/>
      <c r="C22" s="66"/>
      <c r="D22" s="72"/>
      <c r="E22" s="72"/>
      <c r="F22" s="72"/>
      <c r="G22" s="72"/>
      <c r="H22" s="73"/>
      <c r="I22" s="73"/>
      <c r="J22" s="104"/>
      <c r="K22" s="114"/>
      <c r="L22" s="59">
        <f>SUM(L19:L21)</f>
        <v>30362.470070672665</v>
      </c>
      <c r="M22" s="59"/>
      <c r="N22" s="59"/>
      <c r="O22" s="59"/>
      <c r="P22" s="60"/>
    </row>
    <row r="23" spans="1:16" outlineLevel="1">
      <c r="C23" s="36"/>
      <c r="E23" s="61"/>
      <c r="J23" s="62"/>
      <c r="K23" s="62"/>
      <c r="L23" s="63" t="s">
        <v>145</v>
      </c>
    </row>
    <row r="24" spans="1:16" outlineLevel="1">
      <c r="C24" s="39"/>
      <c r="F24" s="67"/>
      <c r="G24" s="68"/>
      <c r="H24" s="64" t="e">
        <f>COUNTIF(#REF!,"Vo.Bo.")</f>
        <v>#REF!</v>
      </c>
      <c r="I24" s="64"/>
    </row>
    <row r="25" spans="1:16">
      <c r="A25" s="65"/>
      <c r="B25" s="65"/>
      <c r="C25" s="65"/>
      <c r="D25" s="65"/>
      <c r="E25" s="65"/>
      <c r="F25" s="65"/>
      <c r="G25" s="65"/>
      <c r="H25" s="65"/>
      <c r="I25" s="65"/>
      <c r="J25" s="69"/>
      <c r="K25" s="69"/>
      <c r="L25" s="65"/>
      <c r="M25" s="65"/>
      <c r="N25" s="65"/>
      <c r="O25" s="65"/>
      <c r="P25" s="65"/>
    </row>
    <row r="26" spans="1:16" ht="12.75" customHeight="1">
      <c r="A26" s="45" t="s">
        <v>13</v>
      </c>
      <c r="B26" s="46">
        <v>3</v>
      </c>
      <c r="C26" s="47" t="s">
        <v>127</v>
      </c>
      <c r="D26" s="101" t="str">
        <f>VLOOKUP(B26,Directorio!$B$4:$O$9,3,FALSE)</f>
        <v>CONSORCIO 2024 FNA</v>
      </c>
      <c r="E26" s="100"/>
      <c r="F26" s="100"/>
      <c r="G26" s="100"/>
      <c r="H26" s="100"/>
      <c r="I26" s="100"/>
      <c r="J26" s="103"/>
      <c r="K26" s="103"/>
      <c r="L26" s="100"/>
      <c r="M26" s="85"/>
      <c r="N26" s="85"/>
      <c r="O26" s="87" t="s">
        <v>128</v>
      </c>
      <c r="P26" s="86" t="s">
        <v>354</v>
      </c>
    </row>
    <row r="27" spans="1:16" s="91" customFormat="1" ht="24" outlineLevel="1">
      <c r="A27" s="88" t="s">
        <v>113</v>
      </c>
      <c r="B27" s="88" t="s">
        <v>114</v>
      </c>
      <c r="C27" s="88" t="s">
        <v>115</v>
      </c>
      <c r="D27" s="88" t="s">
        <v>116</v>
      </c>
      <c r="E27" s="88" t="s">
        <v>117</v>
      </c>
      <c r="F27" s="89" t="s">
        <v>118</v>
      </c>
      <c r="G27" s="88" t="s">
        <v>100</v>
      </c>
      <c r="H27" s="88" t="s">
        <v>101</v>
      </c>
      <c r="I27" s="88" t="s">
        <v>119</v>
      </c>
      <c r="J27" s="227" t="s">
        <v>120</v>
      </c>
      <c r="K27" s="90" t="s">
        <v>121</v>
      </c>
      <c r="L27" s="88" t="s">
        <v>122</v>
      </c>
      <c r="M27" s="88" t="s">
        <v>123</v>
      </c>
      <c r="N27" s="88" t="s">
        <v>124</v>
      </c>
      <c r="O27" s="88" t="s">
        <v>125</v>
      </c>
      <c r="P27" s="88" t="s">
        <v>126</v>
      </c>
    </row>
    <row r="28" spans="1:16" s="124" customFormat="1" ht="129.75" customHeight="1" outlineLevel="1">
      <c r="A28" s="117">
        <v>1</v>
      </c>
      <c r="B28" s="118" t="s">
        <v>163</v>
      </c>
      <c r="C28" s="119">
        <v>0.85</v>
      </c>
      <c r="D28" s="118" t="s">
        <v>164</v>
      </c>
      <c r="E28" s="223" t="s">
        <v>165</v>
      </c>
      <c r="F28" s="198">
        <v>43039</v>
      </c>
      <c r="G28" s="52"/>
      <c r="H28" s="53"/>
      <c r="I28" s="225" t="s">
        <v>166</v>
      </c>
      <c r="J28" s="224">
        <v>8000427403</v>
      </c>
      <c r="K28" s="226">
        <f>IF(F28&gt;0,VLOOKUP(YEAR(F28),SMMLV!A:B,2,FALSE),0)</f>
        <v>737717</v>
      </c>
      <c r="L28" s="56">
        <f>IF(AND(F28&gt;=$L$6,J28&gt;0),J28/K28*C28,0)</f>
        <v>9218.1192687033108</v>
      </c>
      <c r="M28" s="118" t="s">
        <v>167</v>
      </c>
      <c r="N28" s="118" t="s">
        <v>168</v>
      </c>
      <c r="O28" s="118" t="s">
        <v>145</v>
      </c>
      <c r="P28" s="218" t="s">
        <v>169</v>
      </c>
    </row>
    <row r="29" spans="1:16" s="124" customFormat="1" ht="275.25" customHeight="1" outlineLevel="1">
      <c r="A29" s="48">
        <v>2</v>
      </c>
      <c r="B29" s="121" t="s">
        <v>170</v>
      </c>
      <c r="C29" s="122">
        <v>0.51</v>
      </c>
      <c r="D29" s="121" t="s">
        <v>171</v>
      </c>
      <c r="E29" s="219" t="s">
        <v>172</v>
      </c>
      <c r="F29" s="51">
        <v>43208</v>
      </c>
      <c r="G29" s="52"/>
      <c r="H29" s="53"/>
      <c r="I29" s="50" t="s">
        <v>173</v>
      </c>
      <c r="J29" s="148">
        <v>13756718579</v>
      </c>
      <c r="K29" s="199">
        <f>IF(F29&gt;0,VLOOKUP(YEAR(F29),SMMLV!A:B,2,FALSE),0)</f>
        <v>781242</v>
      </c>
      <c r="L29" s="56">
        <f>IF(AND(F29&gt;=$L$6,J29&gt;0),J29/K29*C29,0)</f>
        <v>8980.4778484643684</v>
      </c>
      <c r="M29" s="121">
        <v>105</v>
      </c>
      <c r="N29" s="121" t="s">
        <v>174</v>
      </c>
      <c r="O29" s="121" t="s">
        <v>175</v>
      </c>
      <c r="P29" s="219" t="s">
        <v>176</v>
      </c>
    </row>
    <row r="30" spans="1:16" s="124" customFormat="1" ht="274.5" customHeight="1" outlineLevel="1">
      <c r="A30" s="48">
        <v>3</v>
      </c>
      <c r="B30" s="121" t="s">
        <v>177</v>
      </c>
      <c r="C30" s="122">
        <v>0.6</v>
      </c>
      <c r="D30" s="121" t="s">
        <v>178</v>
      </c>
      <c r="E30" s="219" t="s">
        <v>179</v>
      </c>
      <c r="F30" s="198">
        <v>45443</v>
      </c>
      <c r="G30" s="52"/>
      <c r="H30" s="53"/>
      <c r="I30" s="220" t="s">
        <v>180</v>
      </c>
      <c r="J30" s="148">
        <v>18539397541</v>
      </c>
      <c r="K30" s="199">
        <f>IF(F30&gt;0,VLOOKUP(YEAR(F30),SMMLV!A:B,2,FALSE),0)</f>
        <v>1300000</v>
      </c>
      <c r="L30" s="200">
        <f>IF(AND(F30&gt;=$L$6,J30&gt;0),J30/K30*C30,0)</f>
        <v>8556.6450189230763</v>
      </c>
      <c r="M30" s="121" t="s">
        <v>181</v>
      </c>
      <c r="N30" s="121" t="s">
        <v>182</v>
      </c>
      <c r="O30" s="121" t="s">
        <v>175</v>
      </c>
      <c r="P30" s="221" t="s">
        <v>183</v>
      </c>
    </row>
    <row r="31" spans="1:16" outlineLevel="1">
      <c r="A31" s="71"/>
      <c r="B31" s="72"/>
      <c r="C31" s="66"/>
      <c r="D31" s="72"/>
      <c r="E31" s="72"/>
      <c r="F31" s="72"/>
      <c r="G31" s="72"/>
      <c r="H31" s="73"/>
      <c r="I31" s="73"/>
      <c r="J31" s="59"/>
      <c r="K31" s="71"/>
      <c r="L31" s="59">
        <f>SUM(L28:L30)</f>
        <v>26755.242136090754</v>
      </c>
      <c r="M31" s="59"/>
      <c r="N31" s="59"/>
      <c r="O31" s="59"/>
      <c r="P31" s="60"/>
    </row>
    <row r="32" spans="1:16" outlineLevel="1">
      <c r="C32" s="36"/>
      <c r="E32" s="61"/>
      <c r="J32" s="62"/>
      <c r="K32" s="62"/>
      <c r="L32" s="222" t="s">
        <v>133</v>
      </c>
    </row>
    <row r="33" spans="1:16" outlineLevel="1">
      <c r="C33" s="39"/>
      <c r="F33" s="156"/>
      <c r="G33" s="68"/>
      <c r="H33" s="157" t="e">
        <f>COUNTIF(#REF!,"Vo.Bo.")</f>
        <v>#REF!</v>
      </c>
      <c r="I33" s="157"/>
    </row>
    <row r="34" spans="1:16">
      <c r="A34" s="65"/>
      <c r="B34" s="65"/>
      <c r="C34" s="65"/>
      <c r="D34" s="65"/>
      <c r="E34" s="65"/>
      <c r="F34" s="65"/>
      <c r="G34" s="65"/>
      <c r="H34" s="65"/>
      <c r="I34" s="65"/>
      <c r="J34" s="69"/>
      <c r="K34" s="69"/>
      <c r="L34" s="65"/>
      <c r="M34" s="65"/>
      <c r="N34" s="65"/>
      <c r="O34" s="65"/>
      <c r="P34" s="65"/>
    </row>
    <row r="35" spans="1:16" ht="12.75" customHeight="1">
      <c r="A35" s="45" t="s">
        <v>13</v>
      </c>
      <c r="B35" s="46">
        <v>4</v>
      </c>
      <c r="C35" s="47" t="s">
        <v>127</v>
      </c>
      <c r="D35" s="101" t="str">
        <f>VLOOKUP(B35,Directorio!$B$4:$O$9,3,FALSE)</f>
        <v>CONSORCIO FONDO NACIONAL</v>
      </c>
      <c r="E35" s="100"/>
      <c r="F35" s="100"/>
      <c r="G35" s="100"/>
      <c r="H35" s="100"/>
      <c r="I35" s="100"/>
      <c r="J35" s="103"/>
      <c r="K35" s="103"/>
      <c r="L35" s="100"/>
      <c r="M35" s="85"/>
      <c r="N35" s="85"/>
      <c r="O35" s="87" t="s">
        <v>128</v>
      </c>
      <c r="P35" s="86" t="str">
        <f>+L41</f>
        <v>NO CUMPLE</v>
      </c>
    </row>
    <row r="36" spans="1:16" s="91" customFormat="1" ht="24" outlineLevel="1">
      <c r="A36" s="88" t="s">
        <v>113</v>
      </c>
      <c r="B36" s="88" t="s">
        <v>114</v>
      </c>
      <c r="C36" s="88" t="s">
        <v>115</v>
      </c>
      <c r="D36" s="88" t="s">
        <v>116</v>
      </c>
      <c r="E36" s="88" t="s">
        <v>117</v>
      </c>
      <c r="F36" s="89" t="s">
        <v>118</v>
      </c>
      <c r="G36" s="88" t="s">
        <v>100</v>
      </c>
      <c r="H36" s="88" t="s">
        <v>101</v>
      </c>
      <c r="I36" s="88" t="s">
        <v>119</v>
      </c>
      <c r="J36" s="90" t="s">
        <v>120</v>
      </c>
      <c r="K36" s="90" t="s">
        <v>121</v>
      </c>
      <c r="L36" s="88" t="s">
        <v>122</v>
      </c>
      <c r="M36" s="88" t="s">
        <v>123</v>
      </c>
      <c r="N36" s="88" t="s">
        <v>124</v>
      </c>
      <c r="O36" s="88" t="s">
        <v>125</v>
      </c>
      <c r="P36" s="88" t="s">
        <v>126</v>
      </c>
    </row>
    <row r="37" spans="1:16" s="124" customFormat="1" ht="249.75" customHeight="1" outlineLevel="1">
      <c r="A37" s="117">
        <v>1</v>
      </c>
      <c r="B37" s="118" t="s">
        <v>184</v>
      </c>
      <c r="C37" s="118"/>
      <c r="D37" s="117" t="s">
        <v>185</v>
      </c>
      <c r="E37" s="118" t="s">
        <v>186</v>
      </c>
      <c r="F37" s="198">
        <v>42062</v>
      </c>
      <c r="G37" s="52"/>
      <c r="H37" s="53"/>
      <c r="I37" s="125" t="s">
        <v>187</v>
      </c>
      <c r="J37" s="118">
        <v>11278811555</v>
      </c>
      <c r="K37" s="118">
        <f>IF(F37&gt;0,VLOOKUP(YEAR(F37),SMMLV!A:B,2,FALSE),0)</f>
        <v>644350</v>
      </c>
      <c r="L37" s="118"/>
      <c r="M37" s="118">
        <v>53</v>
      </c>
      <c r="N37" s="118" t="s">
        <v>188</v>
      </c>
      <c r="O37" s="118" t="s">
        <v>175</v>
      </c>
      <c r="P37" s="284" t="s">
        <v>353</v>
      </c>
    </row>
    <row r="38" spans="1:16" s="124" customFormat="1" ht="172.5" customHeight="1" outlineLevel="1">
      <c r="A38" s="117">
        <v>2</v>
      </c>
      <c r="B38" s="118" t="s">
        <v>189</v>
      </c>
      <c r="C38" s="118"/>
      <c r="D38" s="48" t="s">
        <v>190</v>
      </c>
      <c r="E38" s="118" t="s">
        <v>191</v>
      </c>
      <c r="F38" s="198">
        <v>43788</v>
      </c>
      <c r="G38" s="52"/>
      <c r="H38" s="53"/>
      <c r="I38" s="117" t="s">
        <v>192</v>
      </c>
      <c r="J38" s="118">
        <v>11352756190</v>
      </c>
      <c r="K38" s="118">
        <f>IF(F38&gt;0,VLOOKUP(YEAR(F38),SMMLV!A:B,2,FALSE),0)</f>
        <v>828116</v>
      </c>
      <c r="L38" s="118"/>
      <c r="M38" s="118">
        <v>143</v>
      </c>
      <c r="N38" s="118" t="s">
        <v>193</v>
      </c>
      <c r="O38" s="118" t="s">
        <v>175</v>
      </c>
      <c r="P38" s="285"/>
    </row>
    <row r="39" spans="1:16" s="124" customFormat="1" ht="206.25" customHeight="1" outlineLevel="1">
      <c r="A39" s="117">
        <v>3</v>
      </c>
      <c r="B39" s="118" t="s">
        <v>194</v>
      </c>
      <c r="C39" s="118"/>
      <c r="D39" s="48" t="s">
        <v>195</v>
      </c>
      <c r="E39" s="118" t="s">
        <v>196</v>
      </c>
      <c r="F39" s="198">
        <v>42292</v>
      </c>
      <c r="G39" s="52"/>
      <c r="H39" s="53"/>
      <c r="I39" s="202" t="s">
        <v>192</v>
      </c>
      <c r="J39" s="118">
        <v>1211780568</v>
      </c>
      <c r="K39" s="118">
        <f>IF(F39&gt;0,VLOOKUP(YEAR(F39),SMMLV!A:B,2,FALSE),0)</f>
        <v>644350</v>
      </c>
      <c r="L39" s="118"/>
      <c r="M39" s="118">
        <v>136</v>
      </c>
      <c r="N39" s="118" t="s">
        <v>188</v>
      </c>
      <c r="O39" s="118" t="s">
        <v>175</v>
      </c>
      <c r="P39" s="286"/>
    </row>
    <row r="40" spans="1:16" outlineLevel="1">
      <c r="A40" s="71"/>
      <c r="B40" s="72"/>
      <c r="C40" s="66"/>
      <c r="D40" s="72"/>
      <c r="E40" s="72"/>
      <c r="F40" s="72"/>
      <c r="G40" s="72"/>
      <c r="H40" s="73"/>
      <c r="I40" s="73"/>
      <c r="J40" s="59"/>
      <c r="K40" s="71"/>
      <c r="L40" s="59">
        <f>SUM(L37:L39)</f>
        <v>0</v>
      </c>
      <c r="M40" s="59"/>
      <c r="N40" s="59"/>
      <c r="O40" s="59"/>
      <c r="P40" s="60"/>
    </row>
    <row r="41" spans="1:16" outlineLevel="1">
      <c r="C41" s="36"/>
      <c r="E41" s="61"/>
      <c r="J41" s="62"/>
      <c r="K41" s="62"/>
      <c r="L41" s="146" t="s">
        <v>175</v>
      </c>
    </row>
    <row r="44" spans="1:16" ht="12.75" customHeight="1">
      <c r="A44" s="45" t="s">
        <v>13</v>
      </c>
      <c r="B44" s="46">
        <v>5</v>
      </c>
      <c r="C44" s="47" t="s">
        <v>127</v>
      </c>
      <c r="D44" s="101" t="str">
        <f>VLOOKUP(B44,Directorio!$B$4:$O$9,3,FALSE)</f>
        <v>UNINGECOL SA</v>
      </c>
      <c r="E44" s="100"/>
      <c r="F44" s="100"/>
      <c r="G44" s="100"/>
      <c r="H44" s="100"/>
      <c r="I44" s="100"/>
      <c r="J44" s="103"/>
      <c r="K44" s="103"/>
      <c r="L44" s="100"/>
      <c r="M44" s="85"/>
      <c r="N44" s="85"/>
      <c r="O44" s="87" t="s">
        <v>128</v>
      </c>
      <c r="P44" s="86" t="s">
        <v>355</v>
      </c>
    </row>
    <row r="45" spans="1:16" s="91" customFormat="1" ht="24" outlineLevel="1">
      <c r="A45" s="88" t="s">
        <v>113</v>
      </c>
      <c r="B45" s="88" t="s">
        <v>114</v>
      </c>
      <c r="C45" s="88" t="s">
        <v>115</v>
      </c>
      <c r="D45" s="88" t="s">
        <v>116</v>
      </c>
      <c r="E45" s="88" t="s">
        <v>117</v>
      </c>
      <c r="F45" s="89" t="s">
        <v>118</v>
      </c>
      <c r="G45" s="88" t="s">
        <v>100</v>
      </c>
      <c r="H45" s="88" t="s">
        <v>101</v>
      </c>
      <c r="I45" s="88" t="s">
        <v>119</v>
      </c>
      <c r="J45" s="90" t="s">
        <v>120</v>
      </c>
      <c r="K45" s="90" t="s">
        <v>121</v>
      </c>
      <c r="L45" s="88" t="s">
        <v>122</v>
      </c>
      <c r="M45" s="88" t="s">
        <v>123</v>
      </c>
      <c r="N45" s="88" t="s">
        <v>124</v>
      </c>
      <c r="O45" s="88" t="s">
        <v>125</v>
      </c>
      <c r="P45" s="88" t="s">
        <v>126</v>
      </c>
    </row>
    <row r="46" spans="1:16" s="124" customFormat="1" ht="162.75" customHeight="1" outlineLevel="1">
      <c r="A46" s="117">
        <v>1</v>
      </c>
      <c r="B46" s="252" t="s">
        <v>197</v>
      </c>
      <c r="C46" s="256">
        <v>0.49</v>
      </c>
      <c r="D46" s="252" t="s">
        <v>198</v>
      </c>
      <c r="E46" s="118" t="s">
        <v>199</v>
      </c>
      <c r="F46" s="145">
        <v>43830</v>
      </c>
      <c r="G46" s="52"/>
      <c r="H46" s="53"/>
      <c r="I46" s="125" t="s">
        <v>200</v>
      </c>
      <c r="J46" s="121">
        <v>2476672784</v>
      </c>
      <c r="K46" s="118">
        <f>IF(F46&gt;0,VLOOKUP(YEAR(F46),SMMLV!A:B,2,FALSE),0)</f>
        <v>828116</v>
      </c>
      <c r="L46" s="203"/>
      <c r="M46" s="118">
        <v>146</v>
      </c>
      <c r="N46" s="118" t="s">
        <v>201</v>
      </c>
      <c r="O46" s="118" t="s">
        <v>175</v>
      </c>
      <c r="P46" s="253" t="s">
        <v>202</v>
      </c>
    </row>
    <row r="47" spans="1:16" s="124" customFormat="1" ht="129.75" customHeight="1" outlineLevel="1">
      <c r="A47" s="48">
        <v>2</v>
      </c>
      <c r="B47" s="254" t="s">
        <v>203</v>
      </c>
      <c r="C47" s="257">
        <v>1</v>
      </c>
      <c r="D47" s="254" t="s">
        <v>204</v>
      </c>
      <c r="E47" s="121" t="s">
        <v>205</v>
      </c>
      <c r="F47" s="145">
        <v>44946</v>
      </c>
      <c r="G47" s="52"/>
      <c r="H47" s="53"/>
      <c r="I47" s="48" t="s">
        <v>206</v>
      </c>
      <c r="J47" s="121">
        <v>742419025</v>
      </c>
      <c r="K47" s="118">
        <f>IF(F47&gt;0,VLOOKUP(YEAR(F47),SMMLV!A:B,2,FALSE),0)</f>
        <v>1160000</v>
      </c>
      <c r="L47" s="203">
        <f>IF(AND(F47&gt;=$L$6,J47&gt;0),J47/K47*C47,0)</f>
        <v>640.01640086206896</v>
      </c>
      <c r="M47" s="121">
        <v>208</v>
      </c>
      <c r="N47" s="121" t="s">
        <v>207</v>
      </c>
      <c r="O47" s="121" t="s">
        <v>145</v>
      </c>
      <c r="P47" s="254" t="s">
        <v>208</v>
      </c>
    </row>
    <row r="48" spans="1:16" s="124" customFormat="1" ht="129.75" customHeight="1" outlineLevel="1">
      <c r="A48" s="48">
        <v>3</v>
      </c>
      <c r="B48" s="254" t="s">
        <v>209</v>
      </c>
      <c r="C48" s="257">
        <v>1</v>
      </c>
      <c r="D48" s="254" t="s">
        <v>204</v>
      </c>
      <c r="E48" s="121" t="s">
        <v>210</v>
      </c>
      <c r="F48" s="145">
        <v>44886</v>
      </c>
      <c r="G48" s="52"/>
      <c r="H48" s="53"/>
      <c r="I48" s="48" t="s">
        <v>211</v>
      </c>
      <c r="J48" s="121">
        <v>1240045960</v>
      </c>
      <c r="K48" s="118">
        <f>IF(F48&gt;0,VLOOKUP(YEAR(F48),SMMLV!A:B,2,FALSE),0)</f>
        <v>1000000</v>
      </c>
      <c r="L48" s="203">
        <f>IF(AND(F48&gt;=$L$6,J48&gt;0),J48/K48*C48,0)</f>
        <v>1240.0459599999999</v>
      </c>
      <c r="M48" s="121">
        <v>209</v>
      </c>
      <c r="N48" s="121" t="s">
        <v>207</v>
      </c>
      <c r="O48" s="121" t="s">
        <v>145</v>
      </c>
      <c r="P48" s="254" t="s">
        <v>208</v>
      </c>
    </row>
    <row r="49" spans="1:16" s="124" customFormat="1" ht="129.75" customHeight="1" outlineLevel="1">
      <c r="A49" s="48">
        <v>4</v>
      </c>
      <c r="B49" s="254" t="s">
        <v>209</v>
      </c>
      <c r="C49" s="257">
        <v>1</v>
      </c>
      <c r="D49" s="254" t="s">
        <v>204</v>
      </c>
      <c r="E49" s="121" t="s">
        <v>212</v>
      </c>
      <c r="F49" s="145">
        <v>45256</v>
      </c>
      <c r="G49" s="52"/>
      <c r="H49" s="53"/>
      <c r="I49" s="48" t="s">
        <v>192</v>
      </c>
      <c r="J49" s="121">
        <v>1143859033</v>
      </c>
      <c r="K49" s="118">
        <f>IF(F49&gt;0,VLOOKUP(YEAR(F49),SMMLV!A:B,2,FALSE),0)</f>
        <v>1160000</v>
      </c>
      <c r="L49" s="203">
        <f>IF(AND(F49&gt;=$L$6,J49&gt;0),J49/K49*C49,0)</f>
        <v>986.08537327586203</v>
      </c>
      <c r="M49" s="121">
        <v>232</v>
      </c>
      <c r="N49" s="121" t="s">
        <v>201</v>
      </c>
      <c r="O49" s="121" t="s">
        <v>175</v>
      </c>
      <c r="P49" s="255" t="s">
        <v>213</v>
      </c>
    </row>
    <row r="50" spans="1:16" outlineLevel="1">
      <c r="A50" s="71"/>
      <c r="B50" s="72"/>
      <c r="C50" s="66"/>
      <c r="D50" s="72"/>
      <c r="E50" s="72"/>
      <c r="F50" s="72"/>
      <c r="G50" s="72"/>
      <c r="H50" s="73"/>
      <c r="I50" s="73"/>
      <c r="J50" s="59"/>
      <c r="K50" s="71"/>
      <c r="L50" s="59">
        <f>+L46+L47+L48+L49</f>
        <v>2866.1477341379309</v>
      </c>
      <c r="M50" s="59"/>
      <c r="N50" s="59"/>
      <c r="O50" s="59"/>
      <c r="P50" s="60"/>
    </row>
    <row r="51" spans="1:16" outlineLevel="1">
      <c r="C51" s="36"/>
      <c r="E51" s="61"/>
      <c r="J51" s="62"/>
      <c r="K51" s="62"/>
      <c r="L51" s="146" t="s">
        <v>175</v>
      </c>
    </row>
    <row r="54" spans="1:16" ht="12.75" customHeight="1">
      <c r="A54" s="45" t="s">
        <v>13</v>
      </c>
      <c r="B54" s="46">
        <v>6</v>
      </c>
      <c r="C54" s="47" t="s">
        <v>127</v>
      </c>
      <c r="D54" s="101" t="str">
        <f>VLOOKUP(B54,Directorio!$B$4:$O$9,3,FALSE)</f>
        <v>CONSTRUCCION Y MANTENIMIENTO CASTILLA Y LEON G&amp;G SDAD LTDA</v>
      </c>
      <c r="E54" s="100"/>
      <c r="F54" s="100"/>
      <c r="G54" s="100"/>
      <c r="H54" s="100"/>
      <c r="I54" s="100"/>
      <c r="J54" s="103"/>
      <c r="K54" s="103"/>
      <c r="L54" s="100"/>
      <c r="M54" s="85"/>
      <c r="N54" s="85"/>
      <c r="O54" s="87" t="s">
        <v>128</v>
      </c>
      <c r="P54" s="86" t="str">
        <f>+L60</f>
        <v>CUMPLE</v>
      </c>
    </row>
    <row r="55" spans="1:16" s="91" customFormat="1" ht="24" outlineLevel="1">
      <c r="A55" s="88" t="s">
        <v>113</v>
      </c>
      <c r="B55" s="88" t="s">
        <v>114</v>
      </c>
      <c r="C55" s="88" t="s">
        <v>115</v>
      </c>
      <c r="D55" s="161" t="s">
        <v>116</v>
      </c>
      <c r="E55" s="161" t="s">
        <v>117</v>
      </c>
      <c r="F55" s="89" t="s">
        <v>118</v>
      </c>
      <c r="G55" s="88" t="s">
        <v>100</v>
      </c>
      <c r="H55" s="88" t="s">
        <v>101</v>
      </c>
      <c r="I55" s="88" t="s">
        <v>119</v>
      </c>
      <c r="J55" s="90" t="s">
        <v>120</v>
      </c>
      <c r="K55" s="90" t="s">
        <v>121</v>
      </c>
      <c r="L55" s="88" t="s">
        <v>122</v>
      </c>
      <c r="M55" s="88" t="s">
        <v>123</v>
      </c>
      <c r="N55" s="88" t="s">
        <v>124</v>
      </c>
      <c r="O55" s="88" t="s">
        <v>125</v>
      </c>
      <c r="P55" s="88" t="s">
        <v>126</v>
      </c>
    </row>
    <row r="56" spans="1:16" s="124" customFormat="1" ht="175.5" customHeight="1" outlineLevel="1">
      <c r="A56" s="117">
        <v>1</v>
      </c>
      <c r="B56" s="118" t="s">
        <v>214</v>
      </c>
      <c r="C56" s="187">
        <v>1</v>
      </c>
      <c r="D56" s="189" t="s">
        <v>76</v>
      </c>
      <c r="E56" s="186" t="s">
        <v>215</v>
      </c>
      <c r="F56" s="188">
        <v>45288</v>
      </c>
      <c r="G56" s="52"/>
      <c r="H56" s="53"/>
      <c r="I56" s="125" t="s">
        <v>216</v>
      </c>
      <c r="J56" s="147">
        <v>2749280379</v>
      </c>
      <c r="K56" s="149">
        <f>IF(F56&gt;0,VLOOKUP(YEAR(F56),SMMLV!A:B,2,FALSE),0)</f>
        <v>1160000</v>
      </c>
      <c r="L56" s="56">
        <f>IF(AND(F56&gt;=$L$6,J56&gt;0),J56/K56*C56,0)</f>
        <v>2370.0692922413791</v>
      </c>
      <c r="M56" s="118">
        <v>43</v>
      </c>
      <c r="N56" s="118" t="s">
        <v>217</v>
      </c>
      <c r="O56" s="118" t="s">
        <v>145</v>
      </c>
      <c r="P56" s="120" t="s">
        <v>218</v>
      </c>
    </row>
    <row r="57" spans="1:16" s="124" customFormat="1" ht="129.75" customHeight="1" outlineLevel="1">
      <c r="A57" s="48">
        <v>2</v>
      </c>
      <c r="B57" s="121" t="s">
        <v>219</v>
      </c>
      <c r="C57" s="122">
        <v>1</v>
      </c>
      <c r="D57" s="189" t="s">
        <v>76</v>
      </c>
      <c r="E57" s="121" t="s">
        <v>220</v>
      </c>
      <c r="F57" s="51">
        <v>42529</v>
      </c>
      <c r="G57" s="52"/>
      <c r="H57" s="53"/>
      <c r="I57" s="48" t="s">
        <v>221</v>
      </c>
      <c r="J57" s="148">
        <v>3254189391</v>
      </c>
      <c r="K57" s="150">
        <f>IF(F57&gt;0,VLOOKUP(YEAR(F57),SMMLV!A:B,2,FALSE),0)</f>
        <v>689454</v>
      </c>
      <c r="L57" s="56">
        <f>IF(AND(F57&gt;=$L$6,J57&gt;0),J57/K57*C57,0)</f>
        <v>4719.9514267811919</v>
      </c>
      <c r="M57" s="121">
        <v>33</v>
      </c>
      <c r="N57" s="121" t="s">
        <v>222</v>
      </c>
      <c r="O57" s="121" t="s">
        <v>145</v>
      </c>
      <c r="P57" s="197" t="s">
        <v>223</v>
      </c>
    </row>
    <row r="58" spans="1:16" s="124" customFormat="1" ht="129.75" customHeight="1" outlineLevel="1">
      <c r="A58" s="48">
        <v>3</v>
      </c>
      <c r="B58" s="121" t="s">
        <v>224</v>
      </c>
      <c r="C58" s="122">
        <v>1</v>
      </c>
      <c r="D58" s="189" t="s">
        <v>76</v>
      </c>
      <c r="E58" s="121" t="s">
        <v>225</v>
      </c>
      <c r="F58" s="145">
        <v>42747</v>
      </c>
      <c r="G58" s="52"/>
      <c r="H58" s="53"/>
      <c r="I58" s="194" t="s">
        <v>226</v>
      </c>
      <c r="J58" s="148">
        <v>3172104182</v>
      </c>
      <c r="K58" s="149">
        <f>IF(F58&gt;0,VLOOKUP(YEAR(F58),SMMLV!A:B,2,FALSE),0)</f>
        <v>737717</v>
      </c>
      <c r="L58" s="56">
        <f>IF(AND(F58&gt;=$L$6,J58&gt;0),J58/K58*C58,0)</f>
        <v>4299.8930240186955</v>
      </c>
      <c r="M58" s="121">
        <v>34</v>
      </c>
      <c r="N58" s="121" t="s">
        <v>227</v>
      </c>
      <c r="O58" s="196" t="s">
        <v>145</v>
      </c>
      <c r="P58" s="195" t="s">
        <v>228</v>
      </c>
    </row>
    <row r="59" spans="1:16" outlineLevel="1">
      <c r="A59" s="71"/>
      <c r="B59" s="72"/>
      <c r="C59" s="66"/>
      <c r="D59" s="72"/>
      <c r="E59" s="72"/>
      <c r="F59" s="72"/>
      <c r="G59" s="72"/>
      <c r="H59" s="73"/>
      <c r="I59" s="73"/>
      <c r="J59" s="59"/>
      <c r="K59" s="71"/>
      <c r="L59" s="59">
        <f>SUM(L56:L58)</f>
        <v>11389.913743041267</v>
      </c>
      <c r="M59" s="59"/>
      <c r="N59" s="59"/>
      <c r="O59" s="59"/>
      <c r="P59" s="177"/>
    </row>
    <row r="60" spans="1:16" outlineLevel="1">
      <c r="C60" s="36"/>
      <c r="E60" s="61"/>
      <c r="J60" s="62"/>
      <c r="K60" s="62"/>
      <c r="L60" s="222" t="s">
        <v>145</v>
      </c>
    </row>
    <row r="63" spans="1:16" ht="12.75" customHeight="1">
      <c r="A63" s="45" t="s">
        <v>13</v>
      </c>
      <c r="B63" s="46">
        <v>7</v>
      </c>
      <c r="C63" s="47" t="s">
        <v>127</v>
      </c>
      <c r="D63" s="101" t="str">
        <f>VLOOKUP(B63,Directorio!$B$4:$O$139,3,FALSE)</f>
        <v>INSOL</v>
      </c>
      <c r="E63" s="100"/>
      <c r="F63" s="100"/>
      <c r="G63" s="100"/>
      <c r="H63" s="100"/>
      <c r="I63" s="100"/>
      <c r="J63" s="103"/>
      <c r="K63" s="103"/>
      <c r="L63" s="100"/>
      <c r="M63" s="85"/>
      <c r="N63" s="85"/>
      <c r="O63" s="87" t="s">
        <v>128</v>
      </c>
      <c r="P63" s="86" t="str">
        <f>+L69</f>
        <v>CUMPLE</v>
      </c>
    </row>
    <row r="64" spans="1:16" s="91" customFormat="1" ht="24" outlineLevel="1">
      <c r="A64" s="88" t="s">
        <v>113</v>
      </c>
      <c r="B64" s="88" t="s">
        <v>114</v>
      </c>
      <c r="C64" s="88" t="s">
        <v>115</v>
      </c>
      <c r="D64" s="88" t="s">
        <v>116</v>
      </c>
      <c r="E64" s="88" t="s">
        <v>117</v>
      </c>
      <c r="F64" s="89" t="s">
        <v>118</v>
      </c>
      <c r="G64" s="88" t="s">
        <v>100</v>
      </c>
      <c r="H64" s="88" t="s">
        <v>101</v>
      </c>
      <c r="I64" s="88" t="s">
        <v>119</v>
      </c>
      <c r="J64" s="90" t="s">
        <v>120</v>
      </c>
      <c r="K64" s="90" t="s">
        <v>121</v>
      </c>
      <c r="L64" s="88" t="s">
        <v>122</v>
      </c>
      <c r="M64" s="88" t="s">
        <v>123</v>
      </c>
      <c r="N64" s="88" t="s">
        <v>124</v>
      </c>
      <c r="O64" s="88" t="s">
        <v>125</v>
      </c>
      <c r="P64" s="88" t="s">
        <v>126</v>
      </c>
    </row>
    <row r="65" spans="1:16" s="124" customFormat="1" ht="409.6" customHeight="1" outlineLevel="1">
      <c r="A65" s="117">
        <v>1</v>
      </c>
      <c r="B65" s="118" t="s">
        <v>229</v>
      </c>
      <c r="C65" s="119">
        <v>1</v>
      </c>
      <c r="D65" s="118" t="s">
        <v>230</v>
      </c>
      <c r="E65" s="118" t="s">
        <v>231</v>
      </c>
      <c r="F65" s="145">
        <v>44428</v>
      </c>
      <c r="G65" s="52"/>
      <c r="H65" s="53"/>
      <c r="I65" s="125" t="s">
        <v>232</v>
      </c>
      <c r="J65" s="147">
        <v>869302110</v>
      </c>
      <c r="K65" s="149">
        <f>IF(F65&gt;0,VLOOKUP(YEAR(F65),SMMLV!A:B,2,FALSE),0)</f>
        <v>908526</v>
      </c>
      <c r="L65" s="56">
        <f>IF(AND(F65&gt;=$L$6,J65&gt;0),J65/K65*C65,0)</f>
        <v>956.82689323145405</v>
      </c>
      <c r="M65" s="118">
        <v>172</v>
      </c>
      <c r="N65" s="118" t="s">
        <v>233</v>
      </c>
      <c r="O65" s="118" t="s">
        <v>133</v>
      </c>
      <c r="P65" s="218" t="s">
        <v>234</v>
      </c>
    </row>
    <row r="66" spans="1:16" s="124" customFormat="1" ht="237.75" customHeight="1" outlineLevel="1">
      <c r="A66" s="48">
        <v>2</v>
      </c>
      <c r="B66" s="121" t="s">
        <v>235</v>
      </c>
      <c r="C66" s="122">
        <v>0.7</v>
      </c>
      <c r="D66" s="121" t="s">
        <v>236</v>
      </c>
      <c r="E66" s="121" t="s">
        <v>237</v>
      </c>
      <c r="F66" s="51">
        <v>44834</v>
      </c>
      <c r="G66" s="52"/>
      <c r="H66" s="53"/>
      <c r="I66" s="48" t="s">
        <v>238</v>
      </c>
      <c r="J66" s="148">
        <f>7389331582</f>
        <v>7389331582</v>
      </c>
      <c r="K66" s="150">
        <f>IF(F66&gt;0,VLOOKUP(YEAR(F66),SMMLV!A:B,2,FALSE),0)</f>
        <v>1000000</v>
      </c>
      <c r="L66" s="56">
        <f>IF(AND(F66&gt;=$L$6,J66&gt;0),J66/K66*C66,0)</f>
        <v>5172.5321073999994</v>
      </c>
      <c r="M66" s="121">
        <v>196</v>
      </c>
      <c r="N66" s="121" t="s">
        <v>239</v>
      </c>
      <c r="O66" s="121" t="s">
        <v>145</v>
      </c>
      <c r="P66" s="251" t="s">
        <v>240</v>
      </c>
    </row>
    <row r="67" spans="1:16" s="124" customFormat="1" ht="21" customHeight="1" outlineLevel="1">
      <c r="A67" s="48">
        <v>3</v>
      </c>
      <c r="B67" s="121"/>
      <c r="C67" s="122"/>
      <c r="D67" s="121"/>
      <c r="E67" s="121"/>
      <c r="F67" s="145"/>
      <c r="G67" s="52"/>
      <c r="H67" s="53"/>
      <c r="I67" s="126"/>
      <c r="J67" s="148"/>
      <c r="K67" s="149">
        <f>IF(F67&gt;0,VLOOKUP(YEAR(F67),SMMLV!A:B,2,FALSE),0)</f>
        <v>0</v>
      </c>
      <c r="L67" s="151">
        <f>IF(AND(F67&gt;=$L$6,J67&gt;0),J67/K67*C67,0)</f>
        <v>0</v>
      </c>
      <c r="M67" s="121"/>
      <c r="N67" s="121"/>
      <c r="O67" s="121"/>
      <c r="P67" s="123"/>
    </row>
    <row r="68" spans="1:16" outlineLevel="1">
      <c r="A68" s="71"/>
      <c r="B68" s="72"/>
      <c r="C68" s="66"/>
      <c r="D68" s="72"/>
      <c r="E68" s="72"/>
      <c r="F68" s="72"/>
      <c r="G68" s="72"/>
      <c r="H68" s="73"/>
      <c r="I68" s="73"/>
      <c r="J68" s="59"/>
      <c r="K68" s="71"/>
      <c r="L68" s="59">
        <f>SUM(L65:L67)</f>
        <v>6129.3590006314535</v>
      </c>
      <c r="M68" s="59"/>
      <c r="N68" s="59"/>
      <c r="O68" s="59"/>
      <c r="P68" s="60"/>
    </row>
    <row r="69" spans="1:16" outlineLevel="1">
      <c r="C69" s="36"/>
      <c r="E69" s="61"/>
      <c r="J69" s="62"/>
      <c r="K69" s="62"/>
      <c r="L69" s="146" t="s">
        <v>145</v>
      </c>
    </row>
    <row r="72" spans="1:16" ht="12.75" customHeight="1">
      <c r="A72" s="45" t="s">
        <v>13</v>
      </c>
      <c r="B72" s="46">
        <v>8</v>
      </c>
      <c r="C72" s="47" t="s">
        <v>127</v>
      </c>
      <c r="D72" s="101" t="str">
        <f>VLOOKUP(B72,Directorio!$B$4:$O$13,3,FALSE)</f>
        <v>DIARQCO CONSTRUCTORES S.A.S.</v>
      </c>
      <c r="E72" s="100"/>
      <c r="F72" s="100"/>
      <c r="G72" s="100"/>
      <c r="H72" s="100"/>
      <c r="I72" s="100"/>
      <c r="J72" s="103"/>
      <c r="K72" s="103"/>
      <c r="L72" s="100"/>
      <c r="M72" s="85"/>
      <c r="N72" s="85"/>
      <c r="O72" s="87" t="s">
        <v>128</v>
      </c>
      <c r="P72" s="86" t="str">
        <f>+L79</f>
        <v>CUMPLE</v>
      </c>
    </row>
    <row r="73" spans="1:16" s="91" customFormat="1" ht="24" outlineLevel="1">
      <c r="A73" s="88" t="s">
        <v>113</v>
      </c>
      <c r="B73" s="88" t="s">
        <v>114</v>
      </c>
      <c r="C73" s="88" t="s">
        <v>115</v>
      </c>
      <c r="D73" s="88" t="s">
        <v>116</v>
      </c>
      <c r="E73" s="88" t="s">
        <v>117</v>
      </c>
      <c r="F73" s="89" t="s">
        <v>118</v>
      </c>
      <c r="G73" s="88" t="s">
        <v>100</v>
      </c>
      <c r="H73" s="88" t="s">
        <v>101</v>
      </c>
      <c r="I73" s="88" t="s">
        <v>119</v>
      </c>
      <c r="J73" s="90" t="s">
        <v>120</v>
      </c>
      <c r="K73" s="90" t="s">
        <v>121</v>
      </c>
      <c r="L73" s="88" t="s">
        <v>122</v>
      </c>
      <c r="M73" s="88" t="s">
        <v>123</v>
      </c>
      <c r="N73" s="88" t="s">
        <v>124</v>
      </c>
      <c r="O73" s="88" t="s">
        <v>125</v>
      </c>
      <c r="P73" s="88" t="s">
        <v>126</v>
      </c>
    </row>
    <row r="74" spans="1:16" s="124" customFormat="1" ht="140.25" customHeight="1" outlineLevel="1">
      <c r="A74" s="117">
        <v>1</v>
      </c>
      <c r="B74" s="118" t="s">
        <v>241</v>
      </c>
      <c r="C74" s="119">
        <v>1</v>
      </c>
      <c r="D74" s="118" t="s">
        <v>242</v>
      </c>
      <c r="E74" s="118" t="s">
        <v>243</v>
      </c>
      <c r="F74" s="145">
        <v>45289</v>
      </c>
      <c r="G74" s="52"/>
      <c r="H74" s="53"/>
      <c r="I74" s="162" t="s">
        <v>244</v>
      </c>
      <c r="J74" s="147">
        <v>2522174999</v>
      </c>
      <c r="K74" s="149">
        <f>IF(F74&gt;0,VLOOKUP(YEAR(F74),SMMLV!A:B,2,FALSE),0)</f>
        <v>1160000</v>
      </c>
      <c r="L74" s="56">
        <f>IF(AND(F74&gt;=$L$6,J74&gt;0),J74/K74*C74,0)</f>
        <v>2174.2887922413793</v>
      </c>
      <c r="M74" s="118">
        <v>135</v>
      </c>
      <c r="N74" s="118" t="s">
        <v>245</v>
      </c>
      <c r="O74" s="118" t="s">
        <v>145</v>
      </c>
      <c r="P74" s="242" t="s">
        <v>246</v>
      </c>
    </row>
    <row r="75" spans="1:16" s="124" customFormat="1" ht="129.75" customHeight="1" outlineLevel="1">
      <c r="A75" s="48">
        <v>2</v>
      </c>
      <c r="B75" s="121" t="s">
        <v>247</v>
      </c>
      <c r="C75" s="122">
        <v>1</v>
      </c>
      <c r="D75" s="118" t="s">
        <v>242</v>
      </c>
      <c r="E75" s="121" t="s">
        <v>248</v>
      </c>
      <c r="F75" s="51">
        <v>44406</v>
      </c>
      <c r="G75" s="52"/>
      <c r="H75" s="53"/>
      <c r="I75" s="50" t="s">
        <v>249</v>
      </c>
      <c r="J75" s="148">
        <v>3437258491</v>
      </c>
      <c r="K75" s="150">
        <f>IF(F75&gt;0,VLOOKUP(YEAR(F75),SMMLV!A:B,2,FALSE),0)</f>
        <v>908526</v>
      </c>
      <c r="L75" s="56">
        <f>IF(AND(F75&gt;=$L$6,J75&gt;0),J75/K75*C75,0)</f>
        <v>3783.3353046583147</v>
      </c>
      <c r="M75" s="121">
        <v>109</v>
      </c>
      <c r="N75" s="121" t="s">
        <v>250</v>
      </c>
      <c r="O75" s="121" t="s">
        <v>145</v>
      </c>
      <c r="P75" s="121" t="s">
        <v>251</v>
      </c>
    </row>
    <row r="76" spans="1:16" s="124" customFormat="1" ht="129.75" customHeight="1" outlineLevel="1">
      <c r="A76" s="163">
        <v>3</v>
      </c>
      <c r="B76" s="164" t="s">
        <v>252</v>
      </c>
      <c r="C76" s="165">
        <v>1</v>
      </c>
      <c r="D76" s="82" t="s">
        <v>242</v>
      </c>
      <c r="E76" s="164" t="s">
        <v>253</v>
      </c>
      <c r="F76" s="166">
        <v>44561</v>
      </c>
      <c r="G76" s="167"/>
      <c r="H76" s="168"/>
      <c r="I76" s="246" t="s">
        <v>254</v>
      </c>
      <c r="J76" s="169">
        <v>1472343061</v>
      </c>
      <c r="K76" s="170">
        <f>IF(F76&gt;0,VLOOKUP(YEAR(F76),SMMLV!A:B,2,FALSE),0)</f>
        <v>908526</v>
      </c>
      <c r="L76" s="171">
        <f>IF(AND(F76&gt;=$L$6,J76&gt;0),J76/K76*C76,0)</f>
        <v>1620.5843982450695</v>
      </c>
      <c r="M76" s="164">
        <v>115</v>
      </c>
      <c r="N76" s="164" t="s">
        <v>255</v>
      </c>
      <c r="O76" s="164" t="s">
        <v>145</v>
      </c>
      <c r="P76" s="231" t="s">
        <v>256</v>
      </c>
    </row>
    <row r="77" spans="1:16" s="124" customFormat="1" ht="129.75" customHeight="1" outlineLevel="1">
      <c r="A77" s="186">
        <v>4</v>
      </c>
      <c r="B77" s="186" t="s">
        <v>257</v>
      </c>
      <c r="C77" s="236">
        <v>1</v>
      </c>
      <c r="D77" s="186" t="s">
        <v>242</v>
      </c>
      <c r="E77" s="237" t="s">
        <v>258</v>
      </c>
      <c r="F77" s="232">
        <v>43890</v>
      </c>
      <c r="G77" s="233"/>
      <c r="H77" s="234"/>
      <c r="I77" s="245" t="s">
        <v>259</v>
      </c>
      <c r="J77" s="238">
        <v>838541201</v>
      </c>
      <c r="K77" s="235">
        <f>IF(F77&gt;0,VLOOKUP(YEAR(F77),SMMLV!A:B,2,FALSE),0)</f>
        <v>877802</v>
      </c>
      <c r="L77" s="239">
        <f>IF(AND(F77&gt;=$L$6,J77&gt;0),J77/K77*C77,0)</f>
        <v>955.27374168662186</v>
      </c>
      <c r="M77" s="237">
        <v>101</v>
      </c>
      <c r="N77" s="241" t="s">
        <v>260</v>
      </c>
      <c r="O77" s="186" t="s">
        <v>145</v>
      </c>
      <c r="P77" s="243" t="s">
        <v>261</v>
      </c>
    </row>
    <row r="78" spans="1:16" outlineLevel="1">
      <c r="A78" s="172"/>
      <c r="B78" s="173"/>
      <c r="C78" s="174"/>
      <c r="D78" s="173"/>
      <c r="E78" s="173"/>
      <c r="F78" s="173"/>
      <c r="G78" s="173"/>
      <c r="H78" s="175"/>
      <c r="I78" s="175"/>
      <c r="J78" s="176"/>
      <c r="K78" s="172"/>
      <c r="L78" s="176">
        <f>SUM(L74:L76)</f>
        <v>7578.2084951447632</v>
      </c>
      <c r="M78" s="176"/>
      <c r="N78" s="176"/>
      <c r="O78" s="176"/>
      <c r="P78" s="177"/>
    </row>
    <row r="79" spans="1:16" outlineLevel="1">
      <c r="C79" s="36"/>
      <c r="E79" s="61"/>
      <c r="J79" s="62"/>
      <c r="K79" s="62"/>
      <c r="L79" s="222" t="s">
        <v>145</v>
      </c>
    </row>
    <row r="83" spans="1:16" ht="12.75" customHeight="1">
      <c r="A83" s="45" t="s">
        <v>13</v>
      </c>
      <c r="B83" s="46">
        <v>9</v>
      </c>
      <c r="C83" s="47" t="s">
        <v>127</v>
      </c>
      <c r="D83" s="101" t="str">
        <f>VLOOKUP(B83,Directorio!$B$4:$O$13,3,FALSE)</f>
        <v>UT AMF-ELATIN</v>
      </c>
      <c r="E83" s="100"/>
      <c r="F83" s="100"/>
      <c r="G83" s="100"/>
      <c r="H83" s="100"/>
      <c r="I83" s="100"/>
      <c r="J83" s="103"/>
      <c r="K83" s="103"/>
      <c r="L83" s="100"/>
      <c r="M83" s="85"/>
      <c r="N83" s="85"/>
      <c r="O83" s="87" t="s">
        <v>128</v>
      </c>
      <c r="P83" s="86" t="str">
        <f>+L90</f>
        <v>NO CUMPLE</v>
      </c>
    </row>
    <row r="84" spans="1:16" s="91" customFormat="1" ht="24" outlineLevel="1">
      <c r="A84" s="88" t="s">
        <v>113</v>
      </c>
      <c r="B84" s="88" t="s">
        <v>114</v>
      </c>
      <c r="C84" s="88" t="s">
        <v>115</v>
      </c>
      <c r="D84" s="88" t="s">
        <v>116</v>
      </c>
      <c r="E84" s="88" t="s">
        <v>117</v>
      </c>
      <c r="F84" s="89" t="s">
        <v>118</v>
      </c>
      <c r="G84" s="88" t="s">
        <v>100</v>
      </c>
      <c r="H84" s="88" t="s">
        <v>101</v>
      </c>
      <c r="I84" s="88" t="s">
        <v>119</v>
      </c>
      <c r="J84" s="90" t="s">
        <v>120</v>
      </c>
      <c r="K84" s="90" t="s">
        <v>121</v>
      </c>
      <c r="L84" s="88" t="s">
        <v>122</v>
      </c>
      <c r="M84" s="88" t="s">
        <v>123</v>
      </c>
      <c r="N84" s="88" t="s">
        <v>124</v>
      </c>
      <c r="O84" s="88" t="s">
        <v>125</v>
      </c>
      <c r="P84" s="88" t="s">
        <v>126</v>
      </c>
    </row>
    <row r="85" spans="1:16" s="124" customFormat="1" ht="172.5" customHeight="1" outlineLevel="1">
      <c r="A85" s="117">
        <v>1</v>
      </c>
      <c r="B85" s="118" t="s">
        <v>262</v>
      </c>
      <c r="C85" s="119">
        <v>1</v>
      </c>
      <c r="D85" s="118" t="s">
        <v>263</v>
      </c>
      <c r="E85" s="118" t="s">
        <v>264</v>
      </c>
      <c r="F85" s="198">
        <v>42357</v>
      </c>
      <c r="G85" s="52"/>
      <c r="H85" s="53"/>
      <c r="I85" s="125" t="s">
        <v>348</v>
      </c>
      <c r="J85" s="52">
        <v>593359935</v>
      </c>
      <c r="K85" s="199">
        <f>IF(F85&gt;0,VLOOKUP(YEAR(F85),SMMLV!A:B,2,FALSE),0)</f>
        <v>644350</v>
      </c>
      <c r="L85" s="56">
        <f>IF(AND(F85&gt;=$L$6,J85&gt;0),J85/K85*C85,0)</f>
        <v>920.86588810429112</v>
      </c>
      <c r="M85" s="118">
        <v>28</v>
      </c>
      <c r="N85" s="118" t="s">
        <v>265</v>
      </c>
      <c r="O85" s="118" t="s">
        <v>145</v>
      </c>
      <c r="P85" s="228" t="s">
        <v>349</v>
      </c>
    </row>
    <row r="86" spans="1:16" s="124" customFormat="1" ht="115.5" customHeight="1" outlineLevel="1">
      <c r="A86" s="48">
        <v>2</v>
      </c>
      <c r="B86" s="121" t="s">
        <v>266</v>
      </c>
      <c r="C86" s="122">
        <v>0.5</v>
      </c>
      <c r="D86" s="121" t="s">
        <v>267</v>
      </c>
      <c r="E86" s="121" t="s">
        <v>268</v>
      </c>
      <c r="F86" s="183">
        <v>43137</v>
      </c>
      <c r="G86" s="52"/>
      <c r="H86" s="53"/>
      <c r="I86" s="48" t="s">
        <v>350</v>
      </c>
      <c r="J86" s="148">
        <f>1686974304</f>
        <v>1686974304</v>
      </c>
      <c r="K86" s="150">
        <f>IF(F86&gt;0,VLOOKUP(YEAR(F86),SMMLV!A:B,2,FALSE),0)</f>
        <v>781242</v>
      </c>
      <c r="L86" s="260">
        <f>IF(AND(F86&gt;=$L$6,J86&gt;0),J86/K86*C86,0)</f>
        <v>1079.6746104280107</v>
      </c>
      <c r="M86" s="121">
        <v>46</v>
      </c>
      <c r="N86" s="121" t="s">
        <v>269</v>
      </c>
      <c r="O86" s="121" t="s">
        <v>145</v>
      </c>
      <c r="P86" s="121" t="s">
        <v>351</v>
      </c>
    </row>
    <row r="87" spans="1:16" s="124" customFormat="1" ht="194.25" customHeight="1" outlineLevel="1">
      <c r="A87" s="48">
        <v>3</v>
      </c>
      <c r="B87" s="121" t="s">
        <v>270</v>
      </c>
      <c r="C87" s="257">
        <v>0.5</v>
      </c>
      <c r="D87" s="121" t="s">
        <v>341</v>
      </c>
      <c r="E87" s="121" t="s">
        <v>342</v>
      </c>
      <c r="F87" s="51">
        <v>43577</v>
      </c>
      <c r="G87" s="52"/>
      <c r="H87" s="53"/>
      <c r="I87" s="48" t="s">
        <v>343</v>
      </c>
      <c r="J87" s="148">
        <v>1831698130</v>
      </c>
      <c r="K87" s="150">
        <f>IF(F87&gt;0,VLOOKUP(YEAR(F87),SMMLV!A:B,2,FALSE),0)</f>
        <v>828116</v>
      </c>
      <c r="L87" s="260">
        <f>IF(AND(F87&gt;=$L$6,J87&gt;0),J87/K87*C87,0)</f>
        <v>1105.9429657197784</v>
      </c>
      <c r="M87" s="121">
        <v>59</v>
      </c>
      <c r="N87" s="121" t="s">
        <v>269</v>
      </c>
      <c r="O87" s="121" t="s">
        <v>133</v>
      </c>
      <c r="P87" s="261" t="s">
        <v>344</v>
      </c>
    </row>
    <row r="88" spans="1:16" s="124" customFormat="1" ht="104.25" customHeight="1" outlineLevel="1">
      <c r="A88" s="48">
        <v>4</v>
      </c>
      <c r="B88" s="121" t="s">
        <v>345</v>
      </c>
      <c r="C88" s="122">
        <v>1</v>
      </c>
      <c r="D88" s="121" t="s">
        <v>88</v>
      </c>
      <c r="E88" s="121" t="s">
        <v>346</v>
      </c>
      <c r="F88" s="198">
        <v>45290</v>
      </c>
      <c r="G88" s="52"/>
      <c r="H88" s="53"/>
      <c r="I88" s="194" t="s">
        <v>347</v>
      </c>
      <c r="J88" s="148">
        <v>2000000000</v>
      </c>
      <c r="K88" s="199">
        <f>IF(F88&gt;0,VLOOKUP(YEAR(F88),SMMLV!A:B,2,FALSE),0)</f>
        <v>1160000</v>
      </c>
      <c r="L88" s="263" t="s">
        <v>175</v>
      </c>
      <c r="M88" s="121">
        <v>116</v>
      </c>
      <c r="N88" s="121" t="s">
        <v>269</v>
      </c>
      <c r="O88" s="262" t="s">
        <v>175</v>
      </c>
      <c r="P88" s="201" t="s">
        <v>352</v>
      </c>
    </row>
    <row r="89" spans="1:16" outlineLevel="1">
      <c r="A89" s="71"/>
      <c r="B89" s="72"/>
      <c r="C89" s="66"/>
      <c r="D89" s="72"/>
      <c r="E89" s="72"/>
      <c r="F89" s="72"/>
      <c r="G89" s="72"/>
      <c r="H89" s="73"/>
      <c r="I89" s="73"/>
      <c r="J89" s="59"/>
      <c r="K89" s="71"/>
      <c r="L89" s="59">
        <f>SUM(L85:L88)</f>
        <v>3106.48346425208</v>
      </c>
      <c r="M89" s="59"/>
      <c r="N89" s="59"/>
      <c r="O89" s="59"/>
      <c r="P89" s="60"/>
    </row>
    <row r="90" spans="1:16" outlineLevel="1">
      <c r="C90" s="36"/>
      <c r="E90" s="61"/>
      <c r="J90" s="62"/>
      <c r="K90" s="62"/>
      <c r="L90" s="146" t="s">
        <v>175</v>
      </c>
    </row>
    <row r="94" spans="1:16" ht="12.75" customHeight="1">
      <c r="A94" s="45" t="s">
        <v>13</v>
      </c>
      <c r="B94" s="46">
        <v>10</v>
      </c>
      <c r="C94" s="47" t="s">
        <v>127</v>
      </c>
      <c r="D94" s="101" t="str">
        <f>VLOOKUP(B94,Directorio!$B$4:$O$13,3,FALSE)</f>
        <v>LIMACOR MY S.A.S.</v>
      </c>
      <c r="E94" s="100"/>
      <c r="F94" s="100"/>
      <c r="G94" s="100"/>
      <c r="H94" s="100"/>
      <c r="I94" s="100"/>
      <c r="J94" s="103"/>
      <c r="K94" s="103"/>
      <c r="L94" s="100"/>
      <c r="M94" s="85"/>
      <c r="N94" s="85"/>
      <c r="O94" s="87" t="s">
        <v>128</v>
      </c>
      <c r="P94" s="86" t="str">
        <f>+L100</f>
        <v>CUMPLE</v>
      </c>
    </row>
    <row r="95" spans="1:16" s="91" customFormat="1" ht="24" outlineLevel="1">
      <c r="A95" s="88" t="s">
        <v>113</v>
      </c>
      <c r="B95" s="88" t="s">
        <v>114</v>
      </c>
      <c r="C95" s="88" t="s">
        <v>115</v>
      </c>
      <c r="D95" s="88" t="s">
        <v>116</v>
      </c>
      <c r="E95" s="88" t="s">
        <v>117</v>
      </c>
      <c r="F95" s="89" t="s">
        <v>118</v>
      </c>
      <c r="G95" s="88" t="s">
        <v>100</v>
      </c>
      <c r="H95" s="88" t="s">
        <v>101</v>
      </c>
      <c r="I95" s="88" t="s">
        <v>119</v>
      </c>
      <c r="J95" s="90" t="s">
        <v>120</v>
      </c>
      <c r="K95" s="90" t="s">
        <v>121</v>
      </c>
      <c r="L95" s="88" t="s">
        <v>122</v>
      </c>
      <c r="M95" s="88" t="s">
        <v>123</v>
      </c>
      <c r="N95" s="88" t="s">
        <v>124</v>
      </c>
      <c r="O95" s="88" t="s">
        <v>125</v>
      </c>
      <c r="P95" s="88" t="s">
        <v>126</v>
      </c>
    </row>
    <row r="96" spans="1:16" s="124" customFormat="1" ht="209.25" customHeight="1" outlineLevel="1">
      <c r="A96" s="117">
        <v>1</v>
      </c>
      <c r="B96" s="118" t="s">
        <v>271</v>
      </c>
      <c r="C96" s="119">
        <v>1</v>
      </c>
      <c r="D96" s="118" t="s">
        <v>92</v>
      </c>
      <c r="E96" s="118" t="s">
        <v>272</v>
      </c>
      <c r="F96" s="249">
        <v>45278</v>
      </c>
      <c r="G96" s="52"/>
      <c r="H96" s="53"/>
      <c r="I96" s="125" t="s">
        <v>273</v>
      </c>
      <c r="J96" s="147">
        <v>1700014917</v>
      </c>
      <c r="K96" s="199">
        <f>IF(F96&gt;0,VLOOKUP(YEAR(F96),SMMLV!A:B,2,FALSE),0)</f>
        <v>1160000</v>
      </c>
      <c r="L96" s="56">
        <f>IF(AND(F96&gt;=$L$6,J96&gt;0),J96/K96*C96,0)</f>
        <v>1465.530100862069</v>
      </c>
      <c r="M96" s="118">
        <v>122</v>
      </c>
      <c r="N96" s="118" t="s">
        <v>233</v>
      </c>
      <c r="O96" s="118" t="s">
        <v>145</v>
      </c>
      <c r="P96" s="218" t="s">
        <v>274</v>
      </c>
    </row>
    <row r="97" spans="1:16" s="124" customFormat="1" ht="189" customHeight="1" outlineLevel="1">
      <c r="A97" s="48">
        <v>2</v>
      </c>
      <c r="B97" s="121" t="s">
        <v>275</v>
      </c>
      <c r="C97" s="122">
        <v>1</v>
      </c>
      <c r="D97" s="121" t="s">
        <v>92</v>
      </c>
      <c r="E97" s="121" t="s">
        <v>276</v>
      </c>
      <c r="F97" s="51">
        <v>45333</v>
      </c>
      <c r="G97" s="52"/>
      <c r="H97" s="53"/>
      <c r="I97" s="48" t="s">
        <v>277</v>
      </c>
      <c r="J97" s="148">
        <v>3015440000</v>
      </c>
      <c r="K97" s="150">
        <f>IF(F97&gt;0,VLOOKUP(YEAR(F97),SMMLV!A:B,2,FALSE),0)</f>
        <v>1300000</v>
      </c>
      <c r="L97" s="56">
        <f>IF(AND(F97&gt;=$L$6,J97&gt;0),J97/K97*C97,0)</f>
        <v>2319.5692307692307</v>
      </c>
      <c r="M97" s="121">
        <v>128</v>
      </c>
      <c r="N97" s="121" t="s">
        <v>239</v>
      </c>
      <c r="O97" s="121" t="s">
        <v>145</v>
      </c>
      <c r="P97" s="219" t="s">
        <v>278</v>
      </c>
    </row>
    <row r="98" spans="1:16" s="124" customFormat="1" ht="204.75" customHeight="1" outlineLevel="1">
      <c r="A98" s="48">
        <v>3</v>
      </c>
      <c r="B98" s="121" t="s">
        <v>279</v>
      </c>
      <c r="C98" s="122">
        <v>1</v>
      </c>
      <c r="D98" s="121" t="s">
        <v>92</v>
      </c>
      <c r="E98" s="121" t="s">
        <v>280</v>
      </c>
      <c r="F98" s="198">
        <v>45448</v>
      </c>
      <c r="G98" s="52"/>
      <c r="H98" s="53"/>
      <c r="I98" s="194" t="s">
        <v>281</v>
      </c>
      <c r="J98" s="148">
        <v>2648164989</v>
      </c>
      <c r="K98" s="199">
        <f>IF(F98&gt;0,VLOOKUP(YEAR(F98),SMMLV!A:B,2,FALSE),0)</f>
        <v>1300000</v>
      </c>
      <c r="L98" s="200">
        <f>IF(AND(F98&gt;=$L$6,J98&gt;0),J98/K98*C98,0)</f>
        <v>2037.0499915384614</v>
      </c>
      <c r="M98" s="121">
        <v>132</v>
      </c>
      <c r="N98" s="121" t="s">
        <v>132</v>
      </c>
      <c r="O98" s="121" t="s">
        <v>145</v>
      </c>
      <c r="P98" s="221" t="s">
        <v>282</v>
      </c>
    </row>
    <row r="99" spans="1:16" outlineLevel="1">
      <c r="A99" s="71"/>
      <c r="B99" s="72"/>
      <c r="C99" s="66"/>
      <c r="D99" s="72"/>
      <c r="E99" s="72"/>
      <c r="F99" s="72"/>
      <c r="G99" s="72"/>
      <c r="H99" s="73"/>
      <c r="I99" s="73"/>
      <c r="J99" s="59"/>
      <c r="K99" s="71"/>
      <c r="L99" s="59">
        <f>SUM(L96:L98)</f>
        <v>5822.1493231697614</v>
      </c>
      <c r="M99" s="59"/>
      <c r="N99" s="59"/>
      <c r="O99" s="59"/>
      <c r="P99" s="60"/>
    </row>
    <row r="100" spans="1:16" outlineLevel="1">
      <c r="C100" s="36"/>
      <c r="E100" s="61"/>
      <c r="J100" s="62"/>
      <c r="K100" s="62"/>
      <c r="L100" s="63" t="s">
        <v>145</v>
      </c>
    </row>
  </sheetData>
  <sheetProtection selectLockedCells="1" selectUnlockedCells="1"/>
  <autoFilter ref="A7:P32" xr:uid="{00000000-0001-0000-0400-000000000000}"/>
  <mergeCells count="5">
    <mergeCell ref="B5:C5"/>
    <mergeCell ref="B6:C6"/>
    <mergeCell ref="D5:E5"/>
    <mergeCell ref="D6:E6"/>
    <mergeCell ref="P37:P39"/>
  </mergeCells>
  <phoneticPr fontId="0" type="noConversion"/>
  <conditionalFormatting sqref="F11:F13 F19:F21 F85:F88">
    <cfRule type="cellIs" dxfId="15" priority="2380" operator="lessThan">
      <formula>$F$6</formula>
    </cfRule>
  </conditionalFormatting>
  <conditionalFormatting sqref="F28:F30">
    <cfRule type="cellIs" dxfId="14" priority="30" operator="lessThan">
      <formula>$F$6</formula>
    </cfRule>
  </conditionalFormatting>
  <conditionalFormatting sqref="F37:F39">
    <cfRule type="cellIs" dxfId="13" priority="1" operator="lessThan">
      <formula>$F$6</formula>
    </cfRule>
  </conditionalFormatting>
  <conditionalFormatting sqref="F46:F49">
    <cfRule type="cellIs" dxfId="12" priority="4" operator="lessThan">
      <formula>$F$6</formula>
    </cfRule>
  </conditionalFormatting>
  <conditionalFormatting sqref="F56:F58">
    <cfRule type="cellIs" dxfId="11" priority="21" operator="lessThan">
      <formula>$F$6</formula>
    </cfRule>
  </conditionalFormatting>
  <conditionalFormatting sqref="F65:F67">
    <cfRule type="cellIs" dxfId="10" priority="18" operator="lessThan">
      <formula>$F$6</formula>
    </cfRule>
  </conditionalFormatting>
  <conditionalFormatting sqref="F74:F77">
    <cfRule type="cellIs" dxfId="9" priority="15" operator="lessThan">
      <formula>$F$6</formula>
    </cfRule>
  </conditionalFormatting>
  <conditionalFormatting sqref="F96:F98">
    <cfRule type="cellIs" dxfId="8" priority="6" operator="lessThan">
      <formula>$F$6</formula>
    </cfRule>
  </conditionalFormatting>
  <conditionalFormatting sqref="K11:K13 K19:K21 K85:K88">
    <cfRule type="cellIs" priority="2376" stopIfTrue="1" operator="greaterThan">
      <formula>0</formula>
    </cfRule>
    <cfRule type="cellIs" dxfId="7" priority="2377" stopIfTrue="1" operator="equal">
      <formula>0</formula>
    </cfRule>
  </conditionalFormatting>
  <conditionalFormatting sqref="K28:K30">
    <cfRule type="cellIs" priority="31" stopIfTrue="1" operator="greaterThan">
      <formula>0</formula>
    </cfRule>
    <cfRule type="cellIs" dxfId="6" priority="32" stopIfTrue="1" operator="equal">
      <formula>0</formula>
    </cfRule>
  </conditionalFormatting>
  <conditionalFormatting sqref="K56:K58">
    <cfRule type="cellIs" priority="22" stopIfTrue="1" operator="greaterThan">
      <formula>0</formula>
    </cfRule>
    <cfRule type="cellIs" dxfId="5" priority="23" stopIfTrue="1" operator="equal">
      <formula>0</formula>
    </cfRule>
  </conditionalFormatting>
  <conditionalFormatting sqref="K65:K67">
    <cfRule type="cellIs" priority="19" stopIfTrue="1" operator="greaterThan">
      <formula>0</formula>
    </cfRule>
    <cfRule type="cellIs" dxfId="4" priority="20" stopIfTrue="1" operator="equal">
      <formula>0</formula>
    </cfRule>
  </conditionalFormatting>
  <conditionalFormatting sqref="K74:K77">
    <cfRule type="cellIs" priority="16" stopIfTrue="1" operator="greaterThan">
      <formula>0</formula>
    </cfRule>
    <cfRule type="cellIs" dxfId="3" priority="17" stopIfTrue="1" operator="equal">
      <formula>0</formula>
    </cfRule>
  </conditionalFormatting>
  <conditionalFormatting sqref="K96:K98">
    <cfRule type="cellIs" priority="7" stopIfTrue="1" operator="greaterThan">
      <formula>0</formula>
    </cfRule>
    <cfRule type="cellIs" dxfId="2" priority="8" stopIfTrue="1" operator="equal">
      <formula>0</formula>
    </cfRule>
  </conditionalFormatting>
  <conditionalFormatting sqref="P11:P13">
    <cfRule type="containsText" dxfId="1" priority="33" operator="containsText" text="ACLARAR">
      <formula>NOT(ISERROR(SEARCH("ACLARAR",P11)))</formula>
    </cfRule>
    <cfRule type="containsText" dxfId="0" priority="34" operator="containsText" text="NO CUMPLE">
      <formula>NOT(ISERROR(SEARCH("NO CUMPLE",P11)))</formula>
    </cfRule>
  </conditionalFormatting>
  <dataValidations count="1">
    <dataValidation type="list" allowBlank="1" showInputMessage="1" showErrorMessage="1" sqref="D11:D13" xr:uid="{1D6DFA53-D266-429A-9ABC-7ACD3FAD74CD}">
      <formula1>$D$9</formula1>
    </dataValidation>
  </dataValidations>
  <hyperlinks>
    <hyperlink ref="N5" location="Hoja1!B3" display="Hoja1!B3" xr:uid="{E40E7179-5594-4B10-9873-081791F84C41}"/>
  </hyperlinks>
  <printOptions horizontalCentered="1" verticalCentered="1"/>
  <pageMargins left="0.19685039370078741" right="0.15748031496062992" top="1.9685039370078741" bottom="0.74803149606299213" header="0" footer="0"/>
  <pageSetup paperSize="9" scale="50" fitToHeight="7" orientation="landscape" r:id="rId1"/>
  <rowBreaks count="1" manualBreakCount="1">
    <brk id="16" max="1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5CE5C-9364-4232-8D9C-42B10D6BDDE8}">
  <dimension ref="A1:D21"/>
  <sheetViews>
    <sheetView zoomScale="120" zoomScaleNormal="120" workbookViewId="0">
      <pane ySplit="2" topLeftCell="A3" activePane="bottomLeft" state="frozen"/>
      <selection pane="bottomLeft"/>
    </sheetView>
  </sheetViews>
  <sheetFormatPr baseColWidth="10" defaultColWidth="11.42578125" defaultRowHeight="12.75"/>
  <cols>
    <col min="2" max="2" width="25" customWidth="1"/>
    <col min="3" max="3" width="29" bestFit="1" customWidth="1"/>
    <col min="4" max="4" width="30.7109375" bestFit="1" customWidth="1"/>
  </cols>
  <sheetData>
    <row r="1" spans="1:4" ht="13.5" thickBot="1">
      <c r="A1" s="112" t="s">
        <v>283</v>
      </c>
    </row>
    <row r="2" spans="1:4" ht="27.75" thickBot="1">
      <c r="A2" s="109" t="s">
        <v>284</v>
      </c>
      <c r="B2" s="110" t="s">
        <v>285</v>
      </c>
      <c r="C2" s="110" t="s">
        <v>286</v>
      </c>
      <c r="D2" s="110" t="s">
        <v>287</v>
      </c>
    </row>
    <row r="3" spans="1:4" ht="17.25" customHeight="1" thickBot="1">
      <c r="A3" s="111">
        <v>72101500</v>
      </c>
      <c r="B3" s="115" t="s">
        <v>288</v>
      </c>
      <c r="C3" s="115" t="s">
        <v>289</v>
      </c>
      <c r="D3" s="115" t="s">
        <v>290</v>
      </c>
    </row>
    <row r="4" spans="1:4" ht="17.25" customHeight="1" thickBot="1">
      <c r="A4" s="111">
        <v>72102900</v>
      </c>
      <c r="B4" s="115" t="s">
        <v>288</v>
      </c>
      <c r="C4" s="115" t="s">
        <v>289</v>
      </c>
      <c r="D4" s="115" t="s">
        <v>291</v>
      </c>
    </row>
    <row r="5" spans="1:4" ht="17.25" customHeight="1" thickBot="1">
      <c r="A5" s="111">
        <v>72103300</v>
      </c>
      <c r="B5" s="115" t="s">
        <v>288</v>
      </c>
      <c r="C5" s="115" t="s">
        <v>289</v>
      </c>
      <c r="D5" s="115" t="s">
        <v>292</v>
      </c>
    </row>
    <row r="6" spans="1:4" ht="17.25" customHeight="1" thickBot="1">
      <c r="A6" s="111">
        <v>72151100</v>
      </c>
      <c r="B6" s="115" t="s">
        <v>288</v>
      </c>
      <c r="C6" s="115" t="s">
        <v>293</v>
      </c>
      <c r="D6" s="115" t="s">
        <v>294</v>
      </c>
    </row>
    <row r="7" spans="1:4" ht="17.25" customHeight="1" thickBot="1">
      <c r="A7" s="111">
        <v>72151500</v>
      </c>
      <c r="B7" s="115" t="s">
        <v>288</v>
      </c>
      <c r="C7" s="115" t="s">
        <v>295</v>
      </c>
      <c r="D7" s="115" t="s">
        <v>296</v>
      </c>
    </row>
    <row r="8" spans="1:4" ht="17.25" customHeight="1" thickBot="1">
      <c r="A8" s="111">
        <v>72151900</v>
      </c>
      <c r="B8" s="115" t="s">
        <v>288</v>
      </c>
      <c r="C8" s="115" t="s">
        <v>295</v>
      </c>
      <c r="D8" s="115" t="s">
        <v>297</v>
      </c>
    </row>
    <row r="9" spans="1:4" ht="17.25" customHeight="1" thickBot="1">
      <c r="A9" s="111">
        <v>72152000</v>
      </c>
      <c r="B9" s="115" t="s">
        <v>288</v>
      </c>
      <c r="C9" s="115" t="s">
        <v>295</v>
      </c>
      <c r="D9" s="115" t="s">
        <v>298</v>
      </c>
    </row>
    <row r="10" spans="1:4" ht="17.25" customHeight="1" thickBot="1">
      <c r="A10" s="111">
        <v>72152100</v>
      </c>
      <c r="B10" s="115" t="s">
        <v>288</v>
      </c>
      <c r="C10" s="115" t="s">
        <v>295</v>
      </c>
      <c r="D10" s="115" t="s">
        <v>299</v>
      </c>
    </row>
    <row r="11" spans="1:4" ht="17.25" customHeight="1" thickBot="1">
      <c r="A11" s="111">
        <v>72152300</v>
      </c>
      <c r="B11" s="115" t="s">
        <v>288</v>
      </c>
      <c r="C11" s="115" t="s">
        <v>295</v>
      </c>
      <c r="D11" s="115" t="s">
        <v>300</v>
      </c>
    </row>
    <row r="12" spans="1:4" ht="17.25" customHeight="1" thickBot="1">
      <c r="A12" s="111">
        <v>72152400</v>
      </c>
      <c r="B12" s="115" t="s">
        <v>288</v>
      </c>
      <c r="C12" s="115" t="s">
        <v>295</v>
      </c>
      <c r="D12" s="115" t="s">
        <v>301</v>
      </c>
    </row>
    <row r="13" spans="1:4" ht="17.25" customHeight="1" thickBot="1">
      <c r="A13" s="111">
        <v>72152500</v>
      </c>
      <c r="B13" s="115" t="s">
        <v>288</v>
      </c>
      <c r="C13" s="115" t="s">
        <v>295</v>
      </c>
      <c r="D13" s="115" t="s">
        <v>302</v>
      </c>
    </row>
    <row r="14" spans="1:4" ht="17.25" customHeight="1" thickBot="1">
      <c r="A14" s="111">
        <v>72152600</v>
      </c>
      <c r="B14" s="115" t="s">
        <v>288</v>
      </c>
      <c r="C14" s="115" t="s">
        <v>295</v>
      </c>
      <c r="D14" s="115" t="s">
        <v>303</v>
      </c>
    </row>
    <row r="15" spans="1:4" ht="17.25" customHeight="1" thickBot="1">
      <c r="A15" s="111">
        <v>72152700</v>
      </c>
      <c r="B15" s="115" t="s">
        <v>288</v>
      </c>
      <c r="C15" s="115" t="s">
        <v>295</v>
      </c>
      <c r="D15" s="115" t="s">
        <v>304</v>
      </c>
    </row>
    <row r="16" spans="1:4" ht="17.25" customHeight="1" thickBot="1">
      <c r="A16" s="111">
        <v>72153000</v>
      </c>
      <c r="B16" s="115" t="s">
        <v>288</v>
      </c>
      <c r="C16" s="115" t="s">
        <v>295</v>
      </c>
      <c r="D16" s="115" t="s">
        <v>305</v>
      </c>
    </row>
    <row r="17" spans="1:4" ht="17.25" customHeight="1" thickBot="1">
      <c r="A17" s="111">
        <v>72153200</v>
      </c>
      <c r="B17" s="115" t="s">
        <v>288</v>
      </c>
      <c r="C17" s="115" t="s">
        <v>295</v>
      </c>
      <c r="D17" s="115" t="s">
        <v>306</v>
      </c>
    </row>
    <row r="18" spans="1:4" ht="17.25" customHeight="1" thickBot="1">
      <c r="A18" s="111">
        <v>72153500</v>
      </c>
      <c r="B18" s="115" t="s">
        <v>288</v>
      </c>
      <c r="C18" s="115" t="s">
        <v>295</v>
      </c>
      <c r="D18" s="115" t="s">
        <v>307</v>
      </c>
    </row>
    <row r="19" spans="1:4" ht="17.25" customHeight="1" thickBot="1">
      <c r="A19" s="111">
        <v>72153600</v>
      </c>
      <c r="B19" s="115" t="s">
        <v>288</v>
      </c>
      <c r="C19" s="115" t="s">
        <v>295</v>
      </c>
      <c r="D19" s="115" t="s">
        <v>308</v>
      </c>
    </row>
    <row r="20" spans="1:4" ht="17.25" customHeight="1" thickBot="1">
      <c r="A20" s="111">
        <v>80101600</v>
      </c>
      <c r="B20" s="115" t="s">
        <v>309</v>
      </c>
      <c r="C20" s="115" t="s">
        <v>310</v>
      </c>
      <c r="D20" s="115" t="s">
        <v>311</v>
      </c>
    </row>
    <row r="21" spans="1:4" ht="17.25" customHeight="1" thickBot="1">
      <c r="A21" s="111">
        <v>81101500</v>
      </c>
      <c r="B21" s="115" t="s">
        <v>309</v>
      </c>
      <c r="C21" s="115" t="s">
        <v>310</v>
      </c>
      <c r="D21" s="115" t="s">
        <v>312</v>
      </c>
    </row>
  </sheetData>
  <hyperlinks>
    <hyperlink ref="A1" location="'Exp. Proponente'!A1" display="'Exp. Proponente'!A1" xr:uid="{ACCA98D1-AD6B-485A-BDF4-8413FE0C6C1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9"/>
  <sheetViews>
    <sheetView showGridLines="0" zoomScale="90" zoomScaleNormal="90" zoomScaleSheetLayoutView="145" workbookViewId="0">
      <pane xSplit="1" ySplit="5" topLeftCell="B8" activePane="bottomRight" state="frozen"/>
      <selection pane="topRight" activeCell="B1" sqref="B1"/>
      <selection pane="bottomLeft" activeCell="A6" sqref="A6"/>
      <selection pane="bottomRight" sqref="A1:A4"/>
    </sheetView>
  </sheetViews>
  <sheetFormatPr baseColWidth="10" defaultColWidth="11.42578125" defaultRowHeight="12.75"/>
  <cols>
    <col min="1" max="1" width="52.42578125" style="84" customWidth="1"/>
    <col min="2" max="3" width="3.85546875" style="78" customWidth="1"/>
    <col min="4" max="4" width="29.7109375" style="78" customWidth="1"/>
    <col min="5" max="6" width="3.85546875" style="78" customWidth="1"/>
    <col min="7" max="7" width="17.140625" style="78" bestFit="1" customWidth="1"/>
    <col min="8" max="9" width="3.85546875" style="78" customWidth="1"/>
    <col min="10" max="10" width="29.7109375" style="78" customWidth="1"/>
    <col min="11" max="12" width="3.85546875" style="78" customWidth="1"/>
    <col min="13" max="13" width="29.7109375" style="78" customWidth="1"/>
    <col min="14" max="15" width="3.85546875" style="78" customWidth="1"/>
    <col min="16" max="16" width="17.42578125" style="78" bestFit="1" customWidth="1"/>
    <col min="17" max="18" width="3.85546875" style="78" customWidth="1"/>
    <col min="19" max="19" width="29.7109375" style="78" customWidth="1"/>
    <col min="20" max="21" width="3.85546875" style="78" customWidth="1"/>
    <col min="22" max="22" width="29.7109375" style="78" customWidth="1"/>
    <col min="23" max="24" width="3.85546875" style="78" customWidth="1"/>
    <col min="25" max="25" width="29.7109375" style="78" customWidth="1"/>
    <col min="26" max="27" width="3.85546875" style="78" customWidth="1"/>
    <col min="28" max="28" width="17.42578125" style="78" bestFit="1" customWidth="1"/>
    <col min="29" max="30" width="3.85546875" style="78" customWidth="1"/>
    <col min="31" max="31" width="29.7109375" style="78" customWidth="1"/>
    <col min="32" max="16384" width="11.42578125" style="78"/>
  </cols>
  <sheetData>
    <row r="1" spans="1:31" s="37" customFormat="1" ht="33" customHeight="1">
      <c r="A1" s="292"/>
      <c r="B1" s="77">
        <v>1</v>
      </c>
      <c r="C1" s="289" t="str">
        <f>VLOOKUP(B1,Directorio!$B$4:$O$9,3,FALSE)</f>
        <v>CONSORCIO OMNIA</v>
      </c>
      <c r="D1" s="289"/>
      <c r="E1" s="77">
        <f>1+B1</f>
        <v>2</v>
      </c>
      <c r="F1" s="289" t="str">
        <f>VLOOKUP(E1,Directorio!$B$4:$O$9,3,FALSE)</f>
        <v>INGEBYP SAS - FNA</v>
      </c>
      <c r="G1" s="289"/>
      <c r="H1" s="77">
        <v>3</v>
      </c>
      <c r="I1" s="289" t="str">
        <f>VLOOKUP(H1,Directorio!$B$4:$O$9,3,FALSE)</f>
        <v>CONSORCIO 2024 FNA</v>
      </c>
      <c r="J1" s="289"/>
      <c r="K1" s="77">
        <v>4</v>
      </c>
      <c r="L1" s="289" t="str">
        <f>VLOOKUP(K1,Directorio!$B$4:$O$9,3,FALSE)</f>
        <v>CONSORCIO FONDO NACIONAL</v>
      </c>
      <c r="M1" s="289"/>
      <c r="N1" s="77">
        <v>5</v>
      </c>
      <c r="O1" s="289" t="str">
        <f>VLOOKUP(N1,Directorio!$B$4:$O$9,3,FALSE)</f>
        <v>UNINGECOL SA</v>
      </c>
      <c r="P1" s="289"/>
      <c r="Q1" s="77">
        <v>6</v>
      </c>
      <c r="R1" s="289" t="str">
        <f>VLOOKUP(Q1,Directorio!$B$4:$O$9,3,FALSE)</f>
        <v>CONSTRUCCION Y MANTENIMIENTO CASTILLA Y LEON G&amp;G SDAD LTDA</v>
      </c>
      <c r="S1" s="289"/>
      <c r="T1" s="77">
        <v>7</v>
      </c>
      <c r="U1" s="289" t="str">
        <f>VLOOKUP(T1,Directorio!$B$4:$O$13,3,FALSE)</f>
        <v>INSOL</v>
      </c>
      <c r="V1" s="289"/>
      <c r="W1" s="77">
        <v>8</v>
      </c>
      <c r="X1" s="289" t="str">
        <f>VLOOKUP(W1,Directorio!$B$4:$O$13,3,FALSE)</f>
        <v>DIARQCO CONSTRUCTORES S.A.S.</v>
      </c>
      <c r="Y1" s="289"/>
      <c r="Z1" s="77">
        <v>9</v>
      </c>
      <c r="AA1" s="289" t="str">
        <f>VLOOKUP(Z1,Directorio!$B$4:$O$13,3,FALSE)</f>
        <v>UT AMF-ELATIN</v>
      </c>
      <c r="AB1" s="289"/>
      <c r="AC1" s="77">
        <v>10</v>
      </c>
      <c r="AD1" s="289" t="str">
        <f>VLOOKUP(AC1,Directorio!$B$4:$O$13,3,FALSE)</f>
        <v>LIMACOR MY S.A.S.</v>
      </c>
      <c r="AE1" s="289"/>
    </row>
    <row r="2" spans="1:31" s="92" customFormat="1" ht="11.25">
      <c r="A2" s="292"/>
      <c r="B2" s="290">
        <f>VLOOKUP(B1,Directorio!$B$4:$O$9,13,FALSE)</f>
        <v>0.34</v>
      </c>
      <c r="C2" s="290"/>
      <c r="D2" s="290"/>
      <c r="E2" s="290">
        <f>VLOOKUP(E1,Directorio!$B$4:$O$9,13,FALSE)</f>
        <v>0</v>
      </c>
      <c r="F2" s="290"/>
      <c r="G2" s="290"/>
      <c r="H2" s="290">
        <f>VLOOKUP(H1,Directorio!$B$4:$O$9,13,FALSE)</f>
        <v>0</v>
      </c>
      <c r="I2" s="290"/>
      <c r="J2" s="290"/>
      <c r="K2" s="290">
        <f>VLOOKUP(K1,Directorio!$B$4:$O$9,13,FALSE)</f>
        <v>0.1</v>
      </c>
      <c r="L2" s="290"/>
      <c r="M2" s="290"/>
      <c r="N2" s="290">
        <f>VLOOKUP(N1,Directorio!$B$4:$O$9,13,FALSE)</f>
        <v>0</v>
      </c>
      <c r="O2" s="290"/>
      <c r="P2" s="290"/>
      <c r="Q2" s="290">
        <f>VLOOKUP(Q1,Directorio!$B$4:$O$9,13,FALSE)</f>
        <v>0</v>
      </c>
      <c r="R2" s="290"/>
      <c r="S2" s="290"/>
      <c r="T2" s="290">
        <f>VLOOKUP(T1,Directorio!$B$4:$O$13,13,FALSE)</f>
        <v>0</v>
      </c>
      <c r="U2" s="290"/>
      <c r="V2" s="290"/>
      <c r="W2" s="290">
        <f>VLOOKUP(W1,Directorio!$B$4:$O$13,13,FALSE)</f>
        <v>0</v>
      </c>
      <c r="X2" s="290"/>
      <c r="Y2" s="290"/>
      <c r="Z2" s="290">
        <f>VLOOKUP(Z1,Directorio!$B$4:$O$13,13,FALSE)</f>
        <v>0</v>
      </c>
      <c r="AA2" s="290"/>
      <c r="AB2" s="290"/>
      <c r="AC2" s="290">
        <f>VLOOKUP(AC1,Directorio!$B$4:$O$13,13,FALSE)</f>
        <v>0</v>
      </c>
      <c r="AD2" s="290"/>
      <c r="AE2" s="290"/>
    </row>
    <row r="3" spans="1:31" s="92" customFormat="1" ht="11.25">
      <c r="A3" s="292"/>
      <c r="B3" s="290"/>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row>
    <row r="4" spans="1:31">
      <c r="A4" s="293"/>
    </row>
    <row r="5" spans="1:31">
      <c r="A5" s="79" t="s">
        <v>313</v>
      </c>
      <c r="B5" s="74" t="s">
        <v>314</v>
      </c>
      <c r="C5" s="74" t="s">
        <v>315</v>
      </c>
      <c r="D5" s="74" t="s">
        <v>316</v>
      </c>
      <c r="E5" s="74" t="s">
        <v>314</v>
      </c>
      <c r="F5" s="74" t="s">
        <v>315</v>
      </c>
      <c r="G5" s="74" t="s">
        <v>316</v>
      </c>
      <c r="H5" s="74" t="s">
        <v>314</v>
      </c>
      <c r="I5" s="74" t="s">
        <v>315</v>
      </c>
      <c r="J5" s="74" t="s">
        <v>316</v>
      </c>
      <c r="K5" s="74" t="s">
        <v>314</v>
      </c>
      <c r="L5" s="74" t="s">
        <v>315</v>
      </c>
      <c r="M5" s="74" t="s">
        <v>316</v>
      </c>
      <c r="N5" s="74" t="s">
        <v>314</v>
      </c>
      <c r="O5" s="74" t="s">
        <v>315</v>
      </c>
      <c r="P5" s="74" t="s">
        <v>316</v>
      </c>
      <c r="Q5" s="74" t="s">
        <v>314</v>
      </c>
      <c r="R5" s="74" t="s">
        <v>315</v>
      </c>
      <c r="S5" s="74" t="s">
        <v>316</v>
      </c>
      <c r="T5" s="74" t="s">
        <v>314</v>
      </c>
      <c r="U5" s="74" t="s">
        <v>315</v>
      </c>
      <c r="V5" s="74" t="s">
        <v>316</v>
      </c>
      <c r="W5" s="74" t="s">
        <v>314</v>
      </c>
      <c r="X5" s="74" t="s">
        <v>315</v>
      </c>
      <c r="Y5" s="74" t="s">
        <v>316</v>
      </c>
      <c r="Z5" s="74" t="s">
        <v>314</v>
      </c>
      <c r="AA5" s="74" t="s">
        <v>315</v>
      </c>
      <c r="AB5" s="74" t="s">
        <v>316</v>
      </c>
      <c r="AC5" s="74" t="s">
        <v>314</v>
      </c>
      <c r="AD5" s="74" t="s">
        <v>315</v>
      </c>
      <c r="AE5" s="74" t="s">
        <v>316</v>
      </c>
    </row>
    <row r="6" spans="1:31" ht="30.75" customHeight="1">
      <c r="A6" s="79" t="s">
        <v>317</v>
      </c>
      <c r="B6" s="74"/>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74"/>
      <c r="AE6" s="74"/>
    </row>
    <row r="7" spans="1:31" ht="78.75" customHeight="1">
      <c r="A7" s="80" t="s">
        <v>318</v>
      </c>
      <c r="B7" s="74"/>
      <c r="C7" s="74"/>
      <c r="D7" s="75"/>
      <c r="E7" s="74"/>
      <c r="F7" s="74"/>
      <c r="G7" s="75"/>
      <c r="H7" s="74"/>
      <c r="I7" s="74"/>
      <c r="J7" s="75"/>
      <c r="K7" s="74"/>
      <c r="L7" s="74"/>
      <c r="M7" s="75"/>
      <c r="N7" s="204"/>
      <c r="O7" s="74"/>
      <c r="P7" s="75"/>
      <c r="Q7" s="74"/>
      <c r="R7" s="74"/>
      <c r="S7" s="75"/>
      <c r="T7" s="74"/>
      <c r="U7" s="74"/>
      <c r="V7" s="75"/>
      <c r="W7" s="74"/>
      <c r="X7" s="74"/>
      <c r="Y7" s="75"/>
      <c r="Z7" s="74"/>
      <c r="AA7" s="74"/>
      <c r="AB7" s="75"/>
      <c r="AC7" s="74"/>
      <c r="AD7" s="74"/>
      <c r="AE7" s="75"/>
    </row>
    <row r="8" spans="1:31" ht="144" customHeight="1">
      <c r="A8" s="81" t="s">
        <v>319</v>
      </c>
      <c r="B8" s="82" t="s">
        <v>320</v>
      </c>
      <c r="C8" s="70"/>
      <c r="D8" s="83" t="s">
        <v>321</v>
      </c>
      <c r="E8" s="82" t="s">
        <v>320</v>
      </c>
      <c r="F8" s="70"/>
      <c r="G8" s="83" t="s">
        <v>322</v>
      </c>
      <c r="H8" s="82"/>
      <c r="I8" s="70" t="s">
        <v>323</v>
      </c>
      <c r="J8" s="83" t="s">
        <v>324</v>
      </c>
      <c r="K8" s="82" t="s">
        <v>323</v>
      </c>
      <c r="L8" s="70"/>
      <c r="M8" s="185" t="s">
        <v>325</v>
      </c>
      <c r="N8" s="186" t="s">
        <v>323</v>
      </c>
      <c r="O8" s="82"/>
      <c r="P8" s="185" t="s">
        <v>325</v>
      </c>
      <c r="Q8" s="82" t="s">
        <v>323</v>
      </c>
      <c r="R8" s="70"/>
      <c r="S8" s="185" t="s">
        <v>325</v>
      </c>
      <c r="T8" s="82" t="s">
        <v>323</v>
      </c>
      <c r="U8" s="70"/>
      <c r="V8" s="83" t="s">
        <v>326</v>
      </c>
      <c r="W8" s="82" t="s">
        <v>323</v>
      </c>
      <c r="X8" s="70"/>
      <c r="Y8" s="184" t="s">
        <v>327</v>
      </c>
      <c r="Z8" s="82" t="s">
        <v>323</v>
      </c>
      <c r="AA8" s="70"/>
      <c r="AB8" s="83" t="s">
        <v>328</v>
      </c>
      <c r="AC8" s="82" t="s">
        <v>323</v>
      </c>
      <c r="AD8" s="70"/>
      <c r="AE8" s="83" t="s">
        <v>329</v>
      </c>
    </row>
    <row r="9" spans="1:31" s="76" customFormat="1">
      <c r="A9" s="74"/>
      <c r="B9" s="287">
        <v>1</v>
      </c>
      <c r="C9" s="288"/>
      <c r="D9" s="74" t="s">
        <v>145</v>
      </c>
      <c r="E9" s="287">
        <v>2</v>
      </c>
      <c r="F9" s="288"/>
      <c r="G9" s="74" t="s">
        <v>145</v>
      </c>
      <c r="H9" s="287">
        <v>3</v>
      </c>
      <c r="I9" s="288"/>
      <c r="J9" s="74" t="s">
        <v>175</v>
      </c>
      <c r="K9" s="287">
        <f>+K1</f>
        <v>4</v>
      </c>
      <c r="L9" s="288"/>
      <c r="M9" s="74" t="s">
        <v>145</v>
      </c>
      <c r="N9" s="291">
        <f>+N1</f>
        <v>5</v>
      </c>
      <c r="O9" s="288"/>
      <c r="P9" s="74" t="s">
        <v>145</v>
      </c>
      <c r="Q9" s="287">
        <f>+Q1</f>
        <v>6</v>
      </c>
      <c r="R9" s="288"/>
      <c r="S9" s="74" t="s">
        <v>145</v>
      </c>
      <c r="T9" s="287">
        <f>+T1</f>
        <v>7</v>
      </c>
      <c r="U9" s="288"/>
      <c r="V9" s="74" t="s">
        <v>145</v>
      </c>
      <c r="W9" s="287">
        <f>+W1</f>
        <v>8</v>
      </c>
      <c r="X9" s="288"/>
      <c r="Y9" s="74" t="s">
        <v>145</v>
      </c>
      <c r="Z9" s="287">
        <f>+Z1</f>
        <v>9</v>
      </c>
      <c r="AA9" s="288"/>
      <c r="AB9" s="74" t="s">
        <v>145</v>
      </c>
      <c r="AC9" s="287">
        <f>+AC1</f>
        <v>10</v>
      </c>
      <c r="AD9" s="288"/>
      <c r="AE9" s="74" t="s">
        <v>145</v>
      </c>
    </row>
  </sheetData>
  <mergeCells count="31">
    <mergeCell ref="A1:A4"/>
    <mergeCell ref="C1:D1"/>
    <mergeCell ref="F1:G1"/>
    <mergeCell ref="B2:D3"/>
    <mergeCell ref="E2:G3"/>
    <mergeCell ref="B9:C9"/>
    <mergeCell ref="E9:F9"/>
    <mergeCell ref="H9:I9"/>
    <mergeCell ref="L1:M1"/>
    <mergeCell ref="O1:P1"/>
    <mergeCell ref="I1:J1"/>
    <mergeCell ref="H2:J3"/>
    <mergeCell ref="R1:S1"/>
    <mergeCell ref="K2:M3"/>
    <mergeCell ref="N2:P3"/>
    <mergeCell ref="Q2:S3"/>
    <mergeCell ref="K9:L9"/>
    <mergeCell ref="N9:O9"/>
    <mergeCell ref="Q9:R9"/>
    <mergeCell ref="T9:U9"/>
    <mergeCell ref="W9:X9"/>
    <mergeCell ref="Z9:AA9"/>
    <mergeCell ref="AC9:AD9"/>
    <mergeCell ref="U1:V1"/>
    <mergeCell ref="X1:Y1"/>
    <mergeCell ref="AA1:AB1"/>
    <mergeCell ref="AD1:AE1"/>
    <mergeCell ref="T2:V3"/>
    <mergeCell ref="W2:Y3"/>
    <mergeCell ref="Z2:AB3"/>
    <mergeCell ref="AC2:AE3"/>
  </mergeCells>
  <printOptions horizontalCentered="1" verticalCentered="1"/>
  <pageMargins left="0.19685039370078741" right="0.15748031496062992" top="1.9685039370078741" bottom="0.74803149606299213" header="0" footer="0"/>
  <pageSetup paperSize="9" scale="86" fitToWidth="6" orientation="landscape" r:id="rId1"/>
  <colBreaks count="1" manualBreakCount="1">
    <brk id="7" max="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N22"/>
  <sheetViews>
    <sheetView tabSelected="1" zoomScaleNormal="100" zoomScaleSheetLayoutView="100" workbookViewId="0">
      <selection activeCell="D22" sqref="D22"/>
    </sheetView>
  </sheetViews>
  <sheetFormatPr baseColWidth="10" defaultColWidth="11.42578125" defaultRowHeight="16.5"/>
  <cols>
    <col min="1" max="1" width="6.7109375" style="14" customWidth="1"/>
    <col min="2" max="2" width="6.42578125" style="14" bestFit="1" customWidth="1"/>
    <col min="3" max="3" width="36.85546875" style="14" customWidth="1"/>
    <col min="4" max="4" width="23.28515625" style="14" customWidth="1"/>
    <col min="5" max="5" width="23.28515625" style="247" customWidth="1"/>
    <col min="6" max="6" width="45.42578125" style="14" customWidth="1"/>
    <col min="7" max="9" width="11.42578125" style="14" customWidth="1"/>
    <col min="10" max="16384" width="11.42578125" style="14"/>
  </cols>
  <sheetData>
    <row r="2" spans="1:14" ht="15.75">
      <c r="A2" s="294" t="str">
        <f>General!E1</f>
        <v>FONDO NACIONAL DEL AHORRO</v>
      </c>
      <c r="B2" s="294"/>
      <c r="C2" s="294"/>
      <c r="D2" s="294"/>
      <c r="E2" s="294"/>
      <c r="F2" s="294"/>
    </row>
    <row r="3" spans="1:14" ht="15.75" customHeight="1">
      <c r="A3" s="295" t="s">
        <v>330</v>
      </c>
      <c r="B3" s="295"/>
      <c r="C3" s="295"/>
      <c r="D3" s="295"/>
      <c r="E3" s="295"/>
      <c r="F3" s="295"/>
    </row>
    <row r="4" spans="1:14" ht="21" customHeight="1">
      <c r="A4" s="294" t="str">
        <f>General!B1</f>
        <v>FNA-VGHA-CP-015-2024</v>
      </c>
      <c r="B4" s="294"/>
      <c r="C4" s="294"/>
      <c r="D4" s="294"/>
      <c r="E4" s="294"/>
      <c r="F4" s="294"/>
    </row>
    <row r="5" spans="1:14" ht="4.5" hidden="1" customHeight="1">
      <c r="A5" s="15"/>
      <c r="B5" s="15"/>
      <c r="C5" s="15"/>
      <c r="D5" s="15"/>
      <c r="E5" s="158"/>
      <c r="F5" s="15"/>
    </row>
    <row r="6" spans="1:14" ht="38.25" customHeight="1">
      <c r="A6" s="305" t="str">
        <f>General!B2</f>
        <v>REALIZAR LAS REPARACIONES LOCATIVAS DE LA INFRAESTRUCTURA FÍSICA DE LA SEDE PRINCIPAL -
CNA DEL FONDO NACIONAL DEL AHORRO S.A.</v>
      </c>
      <c r="B6" s="305"/>
      <c r="C6" s="305"/>
      <c r="D6" s="305"/>
      <c r="E6" s="305"/>
      <c r="F6" s="305"/>
      <c r="N6" s="14" t="s">
        <v>331</v>
      </c>
    </row>
    <row r="7" spans="1:14">
      <c r="A7" s="116"/>
      <c r="B7" s="116"/>
      <c r="C7" s="116"/>
      <c r="D7" s="116"/>
      <c r="E7" s="248"/>
      <c r="F7" s="116"/>
    </row>
    <row r="8" spans="1:14" ht="16.5" customHeight="1">
      <c r="A8" s="16" t="s">
        <v>332</v>
      </c>
      <c r="B8" s="17"/>
      <c r="C8" s="17"/>
      <c r="D8" s="17"/>
      <c r="E8" s="158"/>
      <c r="F8" s="17"/>
    </row>
    <row r="9" spans="1:14" ht="16.5" customHeight="1">
      <c r="A9" s="16"/>
      <c r="B9" s="17"/>
      <c r="C9" s="17"/>
      <c r="D9" s="17"/>
      <c r="E9" s="158"/>
      <c r="F9" s="17"/>
    </row>
    <row r="10" spans="1:14" ht="12.75">
      <c r="A10" s="296"/>
      <c r="B10" s="297"/>
      <c r="C10" s="298"/>
      <c r="D10" s="301"/>
      <c r="E10" s="300"/>
      <c r="F10" s="300"/>
    </row>
    <row r="11" spans="1:14" s="18" customFormat="1" ht="10.5" customHeight="1">
      <c r="A11" s="299"/>
      <c r="B11" s="299"/>
      <c r="C11" s="299"/>
      <c r="D11" s="302"/>
      <c r="E11" s="302"/>
      <c r="F11" s="299"/>
      <c r="G11" s="113"/>
    </row>
    <row r="12" spans="1:14">
      <c r="A12" s="303" t="s">
        <v>333</v>
      </c>
      <c r="B12" s="303"/>
      <c r="C12" s="303"/>
      <c r="D12" s="17" t="s">
        <v>334</v>
      </c>
      <c r="F12" s="17" t="s">
        <v>335</v>
      </c>
      <c r="G12" s="16"/>
    </row>
    <row r="13" spans="1:14">
      <c r="A13" s="16" t="s">
        <v>336</v>
      </c>
      <c r="B13" s="16"/>
      <c r="C13" s="16"/>
      <c r="D13" s="16" t="s">
        <v>336</v>
      </c>
      <c r="F13" s="16" t="s">
        <v>336</v>
      </c>
    </row>
    <row r="14" spans="1:14">
      <c r="F14" s="14" t="e" vm="1">
        <v>#VALUE!</v>
      </c>
    </row>
    <row r="15" spans="1:14" ht="33">
      <c r="A15" s="303" t="s">
        <v>337</v>
      </c>
      <c r="B15" s="303"/>
      <c r="C15" s="303"/>
      <c r="D15" s="258" t="s">
        <v>338</v>
      </c>
      <c r="F15" s="17" t="s">
        <v>339</v>
      </c>
    </row>
    <row r="16" spans="1:14">
      <c r="A16" s="16" t="s">
        <v>336</v>
      </c>
      <c r="B16" s="16"/>
      <c r="C16" s="16"/>
      <c r="D16" s="16" t="s">
        <v>336</v>
      </c>
      <c r="F16" s="16" t="s">
        <v>336</v>
      </c>
    </row>
    <row r="17" spans="1:3" ht="21" customHeight="1"/>
    <row r="21" spans="1:3" ht="40.5" customHeight="1">
      <c r="A21" s="303" t="s">
        <v>340</v>
      </c>
      <c r="B21" s="303"/>
      <c r="C21" s="303"/>
    </row>
    <row r="22" spans="1:3" ht="26.25" customHeight="1">
      <c r="A22" s="304" t="s">
        <v>336</v>
      </c>
      <c r="B22" s="304"/>
      <c r="C22" s="304"/>
    </row>
  </sheetData>
  <sheetProtection selectLockedCells="1" selectUnlockedCells="1"/>
  <mergeCells count="11">
    <mergeCell ref="A21:C21"/>
    <mergeCell ref="A22:C22"/>
    <mergeCell ref="A12:C12"/>
    <mergeCell ref="A15:C15"/>
    <mergeCell ref="A6:F6"/>
    <mergeCell ref="A2:F2"/>
    <mergeCell ref="A4:F4"/>
    <mergeCell ref="A3:F3"/>
    <mergeCell ref="A10:C11"/>
    <mergeCell ref="F10:F11"/>
    <mergeCell ref="D10:E11"/>
  </mergeCells>
  <printOptions horizontalCentered="1" verticalCentered="1"/>
  <pageMargins left="0.19685039370078741" right="0.15748031496062992" top="1.9685039370078741" bottom="0.74803149606299213" header="0" footer="0"/>
  <pageSetup paperSize="9" scale="86" orientation="landscape" r:id="rId1"/>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_dlc_DocId xmlns="f4d05912-b1f4-4631-ab3d-1c98aa4d2b28">K5ZKFRP4R23U-12-2398</_dlc_DocId>
    <_dlc_DocIdUrl xmlns="f4d05912-b1f4-4631-ab3d-1c98aa4d2b28">
      <Url>http://www.fonade.gov.co/subg/subContratacion/Evaluacion/_layouts/DocIdRedir.aspx?ID=K5ZKFRP4R23U-12-2398</Url>
      <Description>K5ZKFRP4R23U-12-2398</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EAE4AF-901C-444D-B760-72729E1118EE}">
  <ds:schemaRefs>
    <ds:schemaRef ds:uri="http://www.w3.org/XML/1998/namespace"/>
    <ds:schemaRef ds:uri="http://purl.org/dc/elements/1.1/"/>
    <ds:schemaRef ds:uri="http://purl.org/dc/dcmityp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f4d05912-b1f4-4631-ab3d-1c98aa4d2b28"/>
    <ds:schemaRef ds:uri="http://purl.org/dc/terms/"/>
  </ds:schemaRefs>
</ds:datastoreItem>
</file>

<file path=customXml/itemProps2.xml><?xml version="1.0" encoding="utf-8"?>
<ds:datastoreItem xmlns:ds="http://schemas.openxmlformats.org/officeDocument/2006/customXml" ds:itemID="{A72746B2-BEFE-426C-BB7E-F5AB0BAD3345}">
  <ds:schemaRefs>
    <ds:schemaRef ds:uri="http://schemas.microsoft.com/sharepoint/v3/contenttype/forms"/>
  </ds:schemaRefs>
</ds:datastoreItem>
</file>

<file path=customXml/itemProps3.xml><?xml version="1.0" encoding="utf-8"?>
<ds:datastoreItem xmlns:ds="http://schemas.openxmlformats.org/officeDocument/2006/customXml" ds:itemID="{B636EF5A-0AD8-4781-8755-AAB2B8D8E21C}">
  <ds:schemaRefs>
    <ds:schemaRef ds:uri="http://schemas.microsoft.com/sharepoint/events"/>
  </ds:schemaRefs>
</ds:datastoreItem>
</file>

<file path=customXml/itemProps4.xml><?xml version="1.0" encoding="utf-8"?>
<ds:datastoreItem xmlns:ds="http://schemas.openxmlformats.org/officeDocument/2006/customXml" ds:itemID="{DBF26B23-3A68-419E-968F-C630DD4E5D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SMMLV</vt:lpstr>
      <vt:lpstr>General</vt:lpstr>
      <vt:lpstr>Directorio</vt:lpstr>
      <vt:lpstr>Exp. Proponente</vt:lpstr>
      <vt:lpstr>UNSPSC</vt:lpstr>
      <vt:lpstr>Req Técnicos</vt:lpstr>
      <vt:lpstr>Conclusión Habilitantes</vt:lpstr>
      <vt:lpstr>'Conclusión Habilitantes'!Área_de_impresión</vt:lpstr>
      <vt:lpstr>Directorio!Área_de_impresión</vt:lpstr>
      <vt:lpstr>'Exp. Proponente'!Área_de_impresión</vt:lpstr>
      <vt:lpstr>'Req Técnicos'!Área_de_impresión</vt:lpstr>
      <vt:lpstr>Directorio!frmMainForm_tblFormContainer_trContentRow_tdLeftColumn_divViewProfilePerspective_tblProfileDetails_trIsGroupContentRow_tdTitleCell_rptIsGroupRepeater_rpteIsGroupConditionalElements_lnkIsGroupConditionalSpan_1</vt:lpstr>
      <vt:lpstr>'Req Técnicos'!Títulos_a_imprimir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Jersair Tarazona Capacho</cp:lastModifiedBy>
  <cp:revision/>
  <dcterms:created xsi:type="dcterms:W3CDTF">2007-06-12T13:40:37Z</dcterms:created>
  <dcterms:modified xsi:type="dcterms:W3CDTF">2024-12-27T01:51:05Z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cbb736f3-92aa-4733-b93b-c43ad6a375ce</vt:lpwstr>
  </property>
</Properties>
</file>