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32226273\Documents\DOCUMENTOS\CONTRATOS LP 7007574 DE 2024\Modificación 3 - ALIRIO GOMEZ LOTE 2 -modificación ampliación y adición\"/>
    </mc:Choice>
  </mc:AlternateContent>
  <xr:revisionPtr revIDLastSave="0" documentId="13_ncr:1_{23847FA1-D1B9-4B6A-AEEB-1FFC822ECCC8}" xr6:coauthVersionLast="47" xr6:coauthVersionMax="47" xr10:uidLastSave="{00000000-0000-0000-0000-000000000000}"/>
  <bookViews>
    <workbookView xWindow="-120" yWindow="-120" windowWidth="29040" windowHeight="15720" xr2:uid="{014D15A0-A370-4941-B18D-C6AD3243C166}"/>
  </bookViews>
  <sheets>
    <sheet name="Resumen" sheetId="6" r:id="rId1"/>
    <sheet name="Cronograma actividades adición" sheetId="10" r:id="rId2"/>
    <sheet name="Adición_Lote_1" sheetId="7" r:id="rId3"/>
    <sheet name="Adición_Lote_2" sheetId="8" r:id="rId4"/>
    <sheet name="Adición_Lote_3" sheetId="9" r:id="rId5"/>
    <sheet name="Escen_Nuevo" sheetId="2" state="hidden" r:id="rId6"/>
    <sheet name="Lote_1 (2)" sheetId="5" state="hidden" r:id="rId7"/>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2" i="9" l="1"/>
  <c r="C28" i="8"/>
  <c r="H28" i="7" l="1"/>
  <c r="F23" i="7" s="1"/>
  <c r="E28" i="7"/>
  <c r="K3" i="7" l="1"/>
  <c r="C6" i="6"/>
  <c r="E7" i="7" l="1"/>
  <c r="F7" i="7" s="1"/>
  <c r="D8" i="7"/>
  <c r="D9" i="7"/>
  <c r="D10" i="7" s="1"/>
  <c r="D11" i="7" s="1"/>
  <c r="B22" i="7"/>
  <c r="E8" i="7" l="1"/>
  <c r="F8" i="7" s="1"/>
  <c r="E9" i="7"/>
  <c r="F9" i="7" s="1"/>
  <c r="E10" i="7"/>
  <c r="F10" i="7" s="1"/>
  <c r="E11" i="7"/>
  <c r="F11" i="7" s="1"/>
  <c r="D12" i="7"/>
  <c r="D13" i="7" l="1"/>
  <c r="E12" i="7"/>
  <c r="F12" i="7" s="1"/>
  <c r="D14" i="7" l="1"/>
  <c r="E13" i="7"/>
  <c r="F13" i="7" s="1"/>
  <c r="D15" i="7" l="1"/>
  <c r="E14" i="7"/>
  <c r="F14" i="7" s="1"/>
  <c r="E15" i="7" l="1"/>
  <c r="F15" i="7" s="1"/>
  <c r="D16" i="7"/>
  <c r="E16" i="7" l="1"/>
  <c r="F16" i="7" s="1"/>
  <c r="D17" i="7"/>
  <c r="D18" i="7" l="1"/>
  <c r="E17" i="7"/>
  <c r="F17" i="7" s="1"/>
  <c r="D19" i="7" l="1"/>
  <c r="E18" i="7"/>
  <c r="F18" i="7" s="1"/>
  <c r="E19" i="7" l="1"/>
  <c r="F19" i="7" s="1"/>
  <c r="D20" i="7"/>
  <c r="D21" i="7" l="1"/>
  <c r="E21" i="7" s="1"/>
  <c r="F21" i="7" s="1"/>
  <c r="E20" i="7"/>
  <c r="F20" i="7" s="1"/>
  <c r="E22" i="7" l="1"/>
  <c r="B9" i="6" l="1"/>
  <c r="D19" i="6"/>
  <c r="D20" i="6"/>
  <c r="D21" i="6"/>
  <c r="BO8" i="10"/>
  <c r="BO7" i="10"/>
  <c r="F3" i="10"/>
  <c r="E16" i="6" l="1"/>
  <c r="C16" i="6"/>
  <c r="B16" i="6"/>
  <c r="I14" i="6" l="1"/>
  <c r="I15" i="6"/>
  <c r="I13" i="6"/>
  <c r="H13" i="6"/>
  <c r="H14" i="6"/>
  <c r="H15" i="6"/>
  <c r="H7" i="7"/>
  <c r="H7" i="9"/>
  <c r="M21" i="10" l="1"/>
  <c r="M22" i="10"/>
  <c r="M20" i="10"/>
  <c r="M3" i="10"/>
  <c r="T3" i="10" s="1"/>
  <c r="AA3" i="10" s="1"/>
  <c r="AH3" i="10" s="1"/>
  <c r="AO3" i="10" s="1"/>
  <c r="AV3" i="10" s="1"/>
  <c r="BC3" i="10" s="1"/>
  <c r="BJ3" i="10" s="1"/>
  <c r="H7" i="8" l="1"/>
  <c r="E7" i="9" l="1"/>
  <c r="F7" i="9" s="1"/>
  <c r="B17" i="9"/>
  <c r="D8" i="9"/>
  <c r="D9" i="9" s="1"/>
  <c r="D10" i="9" s="1"/>
  <c r="E7" i="8"/>
  <c r="F7" i="8" s="1"/>
  <c r="B22" i="8"/>
  <c r="D8" i="8"/>
  <c r="E8" i="8" s="1"/>
  <c r="F8" i="8" s="1"/>
  <c r="H22" i="7" l="1"/>
  <c r="E8" i="9"/>
  <c r="F8" i="9" s="1"/>
  <c r="E9" i="9"/>
  <c r="F9" i="9" s="1"/>
  <c r="E10" i="9"/>
  <c r="F10" i="9" s="1"/>
  <c r="D11" i="9"/>
  <c r="D12" i="9" s="1"/>
  <c r="D9" i="8"/>
  <c r="E11" i="9" l="1"/>
  <c r="F11" i="9" s="1"/>
  <c r="E9" i="8"/>
  <c r="F9" i="8" s="1"/>
  <c r="D10" i="8"/>
  <c r="E10" i="8" l="1"/>
  <c r="F10" i="8" s="1"/>
  <c r="D11" i="8"/>
  <c r="E11" i="8" l="1"/>
  <c r="F11" i="8" s="1"/>
  <c r="D12" i="8"/>
  <c r="E12" i="8" l="1"/>
  <c r="F12" i="8" s="1"/>
  <c r="D13" i="8"/>
  <c r="D13" i="9" l="1"/>
  <c r="E12" i="9"/>
  <c r="F12" i="9" s="1"/>
  <c r="E13" i="8"/>
  <c r="F13" i="8" s="1"/>
  <c r="D14" i="8"/>
  <c r="D14" i="9" l="1"/>
  <c r="E13" i="9"/>
  <c r="F13" i="9" s="1"/>
  <c r="E14" i="8"/>
  <c r="F14" i="8" s="1"/>
  <c r="D15" i="8"/>
  <c r="D15" i="9" l="1"/>
  <c r="E14" i="9"/>
  <c r="F14" i="9" s="1"/>
  <c r="E15" i="8"/>
  <c r="F15" i="8" s="1"/>
  <c r="D16" i="8"/>
  <c r="D16" i="9" l="1"/>
  <c r="E16" i="9" s="1"/>
  <c r="F16" i="9" s="1"/>
  <c r="E15" i="9"/>
  <c r="F15" i="9" s="1"/>
  <c r="E16" i="8"/>
  <c r="F16" i="8" s="1"/>
  <c r="D17" i="8"/>
  <c r="E17" i="9" l="1"/>
  <c r="F17" i="9"/>
  <c r="F19" i="9" s="1"/>
  <c r="K15" i="6" s="1"/>
  <c r="E17" i="8"/>
  <c r="F17" i="8" s="1"/>
  <c r="D18" i="8"/>
  <c r="N19" i="5"/>
  <c r="O19" i="5" s="1"/>
  <c r="P19" i="5" s="1"/>
  <c r="L19" i="5"/>
  <c r="M19" i="5" s="1"/>
  <c r="I19" i="5"/>
  <c r="J19" i="5" s="1"/>
  <c r="F19" i="5"/>
  <c r="G19" i="5" s="1"/>
  <c r="N18" i="5"/>
  <c r="O18" i="5" s="1"/>
  <c r="P18" i="5" s="1"/>
  <c r="L18" i="5"/>
  <c r="M18" i="5" s="1"/>
  <c r="I18" i="5"/>
  <c r="J18" i="5" s="1"/>
  <c r="F18" i="5"/>
  <c r="G18" i="5" s="1"/>
  <c r="N17" i="5"/>
  <c r="O17" i="5" s="1"/>
  <c r="P17" i="5" s="1"/>
  <c r="L17" i="5"/>
  <c r="M17" i="5" s="1"/>
  <c r="I17" i="5"/>
  <c r="J17" i="5" s="1"/>
  <c r="F17" i="5"/>
  <c r="G17" i="5" s="1"/>
  <c r="N16" i="5"/>
  <c r="O16" i="5" s="1"/>
  <c r="P16" i="5" s="1"/>
  <c r="L16" i="5"/>
  <c r="M16" i="5" s="1"/>
  <c r="I16" i="5"/>
  <c r="J16" i="5" s="1"/>
  <c r="F16" i="5"/>
  <c r="G16" i="5" s="1"/>
  <c r="O15" i="5"/>
  <c r="P15" i="5" s="1"/>
  <c r="N15" i="5"/>
  <c r="L15" i="5"/>
  <c r="M15" i="5" s="1"/>
  <c r="I15" i="5"/>
  <c r="J15" i="5" s="1"/>
  <c r="F15" i="5"/>
  <c r="G15" i="5" s="1"/>
  <c r="N14" i="5"/>
  <c r="O14" i="5" s="1"/>
  <c r="P14" i="5" s="1"/>
  <c r="L14" i="5"/>
  <c r="M14" i="5" s="1"/>
  <c r="I14" i="5"/>
  <c r="J14" i="5" s="1"/>
  <c r="F14" i="5"/>
  <c r="G14" i="5" s="1"/>
  <c r="N13" i="5"/>
  <c r="O13" i="5" s="1"/>
  <c r="P13" i="5" s="1"/>
  <c r="L13" i="5"/>
  <c r="M13" i="5" s="1"/>
  <c r="I13" i="5"/>
  <c r="J13" i="5" s="1"/>
  <c r="F13" i="5"/>
  <c r="G13" i="5" s="1"/>
  <c r="N12" i="5"/>
  <c r="O12" i="5" s="1"/>
  <c r="P12" i="5" s="1"/>
  <c r="L12" i="5"/>
  <c r="M12" i="5" s="1"/>
  <c r="I12" i="5"/>
  <c r="J12" i="5" s="1"/>
  <c r="F12" i="5"/>
  <c r="G12" i="5" s="1"/>
  <c r="N11" i="5"/>
  <c r="O11" i="5" s="1"/>
  <c r="P11" i="5" s="1"/>
  <c r="L11" i="5"/>
  <c r="M11" i="5" s="1"/>
  <c r="I11" i="5"/>
  <c r="J11" i="5" s="1"/>
  <c r="F11" i="5"/>
  <c r="G11" i="5" s="1"/>
  <c r="N10" i="5"/>
  <c r="O10" i="5" s="1"/>
  <c r="P10" i="5" s="1"/>
  <c r="L10" i="5"/>
  <c r="M10" i="5" s="1"/>
  <c r="I10" i="5"/>
  <c r="J10" i="5" s="1"/>
  <c r="F10" i="5"/>
  <c r="G10" i="5" s="1"/>
  <c r="N9" i="5"/>
  <c r="O9" i="5" s="1"/>
  <c r="P9" i="5" s="1"/>
  <c r="M9" i="5"/>
  <c r="L9" i="5"/>
  <c r="I9" i="5"/>
  <c r="J9" i="5" s="1"/>
  <c r="F9" i="5"/>
  <c r="G9" i="5" s="1"/>
  <c r="N8" i="5"/>
  <c r="O8" i="5" s="1"/>
  <c r="P8" i="5" s="1"/>
  <c r="L8" i="5"/>
  <c r="M8" i="5" s="1"/>
  <c r="I8" i="5"/>
  <c r="J8" i="5" s="1"/>
  <c r="F8" i="5"/>
  <c r="G8" i="5" s="1"/>
  <c r="N7" i="5"/>
  <c r="O7" i="5" s="1"/>
  <c r="P7" i="5" s="1"/>
  <c r="L7" i="5"/>
  <c r="M7" i="5" s="1"/>
  <c r="I7" i="5"/>
  <c r="J7" i="5" s="1"/>
  <c r="F7" i="5"/>
  <c r="G7" i="5" s="1"/>
  <c r="N6" i="5"/>
  <c r="O6" i="5" s="1"/>
  <c r="P6" i="5" s="1"/>
  <c r="L6" i="5"/>
  <c r="M6" i="5" s="1"/>
  <c r="I6" i="5"/>
  <c r="J6" i="5" s="1"/>
  <c r="F6" i="5"/>
  <c r="G6" i="5" s="1"/>
  <c r="N5" i="5"/>
  <c r="O5" i="5" s="1"/>
  <c r="P5" i="5" s="1"/>
  <c r="L5" i="5"/>
  <c r="M5" i="5" s="1"/>
  <c r="I5" i="5"/>
  <c r="J5" i="5" s="1"/>
  <c r="F5" i="5"/>
  <c r="G5" i="5" s="1"/>
  <c r="D5" i="2"/>
  <c r="D6" i="2"/>
  <c r="D7" i="2"/>
  <c r="D8" i="2"/>
  <c r="D9" i="2"/>
  <c r="D10" i="2"/>
  <c r="D11" i="2"/>
  <c r="D12" i="2"/>
  <c r="D13" i="2"/>
  <c r="D14" i="2"/>
  <c r="D15" i="2"/>
  <c r="D16" i="2"/>
  <c r="D17" i="2"/>
  <c r="D18" i="2"/>
  <c r="D4" i="2"/>
  <c r="L15" i="6" l="1"/>
  <c r="D8" i="6"/>
  <c r="C8" i="6"/>
  <c r="E18" i="8"/>
  <c r="F18" i="8" s="1"/>
  <c r="D19" i="8"/>
  <c r="E8" i="6" l="1"/>
  <c r="F8" i="6" s="1"/>
  <c r="M15" i="6"/>
  <c r="J15" i="6"/>
  <c r="E19" i="8"/>
  <c r="F19" i="8" s="1"/>
  <c r="D20" i="8"/>
  <c r="F22" i="7"/>
  <c r="F24" i="7" s="1"/>
  <c r="K13" i="6" s="1"/>
  <c r="D6" i="6" l="1"/>
  <c r="L13" i="6"/>
  <c r="J13" i="6"/>
  <c r="E20" i="8"/>
  <c r="F20" i="8" s="1"/>
  <c r="D21" i="8"/>
  <c r="E21" i="8" s="1"/>
  <c r="F21" i="8" s="1"/>
  <c r="E6" i="6" l="1"/>
  <c r="F6" i="6" s="1"/>
  <c r="M13" i="6"/>
  <c r="E22" i="8"/>
  <c r="F22" i="8" l="1"/>
  <c r="F24" i="8" s="1"/>
  <c r="K14" i="6" s="1"/>
  <c r="K16" i="6" s="1"/>
  <c r="L14" i="6" l="1"/>
  <c r="D7" i="6"/>
  <c r="D9" i="6" s="1"/>
  <c r="C7" i="6"/>
  <c r="E7" i="6" l="1"/>
  <c r="F7" i="6" s="1"/>
  <c r="M14" i="6"/>
  <c r="J14" i="6"/>
  <c r="L21" i="6" l="1"/>
</calcChain>
</file>

<file path=xl/sharedStrings.xml><?xml version="1.0" encoding="utf-8"?>
<sst xmlns="http://schemas.openxmlformats.org/spreadsheetml/2006/main" count="395" uniqueCount="117">
  <si>
    <t>TIPO</t>
  </si>
  <si>
    <t>Escenario_3</t>
  </si>
  <si>
    <t>Ración de Contingencia Primaria 4°-5° (9 a 10 años 11 meses)</t>
  </si>
  <si>
    <t xml:space="preserve">Ración de Contingencia Secundaria 6°-7°-8°-9° (11 a 14 años 11 meses) </t>
  </si>
  <si>
    <t xml:space="preserve">Ración de Contingencia Media y Complemetario 10°-11° (15 a 17 años 11 meses)  </t>
  </si>
  <si>
    <t xml:space="preserve">Vaso de Leche (3 a 5 años 11 meses) </t>
  </si>
  <si>
    <t xml:space="preserve">Vaso de Leche 1°-2°-3° (6 a 8 años 11 meses) </t>
  </si>
  <si>
    <t>Vaso de Leche 4°-5° (9 a 10 años 11 meses)</t>
  </si>
  <si>
    <t xml:space="preserve">Vaso de Leche 6°-7°-8°-9° (11 a 14 años 11 meses) </t>
  </si>
  <si>
    <t xml:space="preserve">vaso de Leche 10°-11° (15 a 17 años 11 meses)  </t>
  </si>
  <si>
    <t>Costo Ración Proyectado Junio</t>
  </si>
  <si>
    <t>Costo Ración Proyectado Julio</t>
  </si>
  <si>
    <t>Costo Ración Proyectado Agosto</t>
  </si>
  <si>
    <t>Costo Ración Proyectado Septiembre</t>
  </si>
  <si>
    <t xml:space="preserve">RPS_ Transición (3 a 5 años 11 meses) </t>
  </si>
  <si>
    <t xml:space="preserve">RPS_Primaria 1°-2°-3° (6 a 8 años 11 meses) </t>
  </si>
  <si>
    <t>RPS_Primaria 4°-5° (9 a 10 años 11 meses)</t>
  </si>
  <si>
    <t xml:space="preserve">RPS_Secundaria 6°-7°-8°-9° (11 a 14 años 11 meses) </t>
  </si>
  <si>
    <t xml:space="preserve">RPS_Media y Complemetario 10°-11° (15 a 17 años 11 meses)  </t>
  </si>
  <si>
    <t xml:space="preserve">Ración de Contingencia Transición (3 a 5 años 11 meses) </t>
  </si>
  <si>
    <t xml:space="preserve">Ración de Contingencia Primaria 1°-2°-3° (6 a 8 años 11 meses) </t>
  </si>
  <si>
    <t>Lote 1 RPS_RC_VL</t>
  </si>
  <si>
    <t xml:space="preserve">REVISION </t>
  </si>
  <si>
    <t>Montes revisar nuevamente porque el porcentaje se incrementa mucho para junio. Yo entiendo el ejercicio que me mostraste ayer, pero al comparar con los meses anteriores el porcentaje es muy alto, incluso supera el porcentaje del ipa por alimento + la constante</t>
  </si>
  <si>
    <t>Valor racion febrero</t>
  </si>
  <si>
    <t>Valor racion Marzo</t>
  </si>
  <si>
    <t>valor ración Abril</t>
  </si>
  <si>
    <t>Valor racion Mayo (valores reportados por la interventoria)</t>
  </si>
  <si>
    <t>Valor ración proyección montes Junio</t>
  </si>
  <si>
    <t>Escenario_Nuevo</t>
  </si>
  <si>
    <t>Diferencia</t>
  </si>
  <si>
    <t>Octubre</t>
  </si>
  <si>
    <t>Adición Proyectada</t>
  </si>
  <si>
    <t>Total Adición proyectada</t>
  </si>
  <si>
    <t>Cupos Licitacion Ajustados</t>
  </si>
  <si>
    <t>Dias De Adición Mes</t>
  </si>
  <si>
    <t>Total  Adición Raciones</t>
  </si>
  <si>
    <t>Valor adición lote 1</t>
  </si>
  <si>
    <t>Valor adición lote 2</t>
  </si>
  <si>
    <t>Valor adición lote 3</t>
  </si>
  <si>
    <t>Valor total adiciones</t>
  </si>
  <si>
    <t>Decripción</t>
  </si>
  <si>
    <t>Contrato</t>
  </si>
  <si>
    <t>Valor contrato</t>
  </si>
  <si>
    <t>Fecha terminación contrato</t>
  </si>
  <si>
    <t>Fecha terminación agotando recursos de inejecuciones</t>
  </si>
  <si>
    <t>TOTAL DIAS</t>
  </si>
  <si>
    <t>DIAS CALENDARIO</t>
  </si>
  <si>
    <t>DIAS HABILES</t>
  </si>
  <si>
    <t>DÍAS ATENCIÓN - ADICIÓN LOTE 1</t>
  </si>
  <si>
    <t>DÍAS ATENCIÓN - ADICIÓN LOTE 2</t>
  </si>
  <si>
    <t>DÍAS ATENCIÓN - ADICIÓN LOTE 3</t>
  </si>
  <si>
    <t>Dias de prestación del servicio para la adición</t>
  </si>
  <si>
    <t>Dias sabado - No hay prestación del servicio</t>
  </si>
  <si>
    <t>Dias dominicales y festivos - No hay prestación del servicio</t>
  </si>
  <si>
    <t>Dias de atención por mes</t>
  </si>
  <si>
    <t>Total</t>
  </si>
  <si>
    <t>Dias de prestación del servicio con recursos de inejecución</t>
  </si>
  <si>
    <t>X</t>
  </si>
  <si>
    <t>Ver detalle en el cronograma de actividades</t>
  </si>
  <si>
    <t>Valor de inejecuciones</t>
  </si>
  <si>
    <t>Total Adición mantenimiento correctivo</t>
  </si>
  <si>
    <t>4600101036 - Lote 1</t>
  </si>
  <si>
    <t>4600101037 - Lote 2</t>
  </si>
  <si>
    <t>4600101038 - Lote 3</t>
  </si>
  <si>
    <t>Cantidad de cupos por mes</t>
  </si>
  <si>
    <t>Descripción</t>
  </si>
  <si>
    <t>Valor adición 01</t>
  </si>
  <si>
    <t>Enero</t>
  </si>
  <si>
    <t>Febrero</t>
  </si>
  <si>
    <t>DÍAS ATENCIÓN CON RECURSOS DE LA ADICIÓN 2 LOTE 1</t>
  </si>
  <si>
    <t>DÍAS ATENCIÓN CON RECURSOS DE LA ADICIÓN 2 LOTE 2</t>
  </si>
  <si>
    <t>DÍAS ATENCIÓN CON RECURSOS DE LA ADICIÓN 2 LOTE 3</t>
  </si>
  <si>
    <t>Resumen información necesaria para la adición 02 a los contratos PAE 2024</t>
  </si>
  <si>
    <t>Resumen valores de adición 02 a los contratos PAE 2024</t>
  </si>
  <si>
    <t>Valor adición 02</t>
  </si>
  <si>
    <t>Totales</t>
  </si>
  <si>
    <t>enero</t>
  </si>
  <si>
    <t>febrero</t>
  </si>
  <si>
    <t>marzo</t>
  </si>
  <si>
    <t>MI</t>
  </si>
  <si>
    <t>JU</t>
  </si>
  <si>
    <t>VI</t>
  </si>
  <si>
    <t>SÁ</t>
  </si>
  <si>
    <t>DO</t>
  </si>
  <si>
    <t>LU</t>
  </si>
  <si>
    <t>MA</t>
  </si>
  <si>
    <t>DÍAS ATENCIÓN - ADICIÓN 2 LOTE 1</t>
  </si>
  <si>
    <t>DÍAS ATENCIÓN - ADICIÓN 2 LOTE 2</t>
  </si>
  <si>
    <t>DÍAS ATENCIÓN - ADICIÓN 2 LOTE 3</t>
  </si>
  <si>
    <t>Valor disponible en SMMLV</t>
  </si>
  <si>
    <t>Valor adición 02 en SMMLV</t>
  </si>
  <si>
    <t>INFORMACIÓN Y ESTUDIO DE COSTOS PARA LA ADICIÓN 02 DE LOS CONTRATOS PAE</t>
  </si>
  <si>
    <t>Valor Adición 02 Lote 1</t>
  </si>
  <si>
    <t>Porcentaje de adición 01</t>
  </si>
  <si>
    <t>Porcentaje de adición 02</t>
  </si>
  <si>
    <t>Valor adición 02 Lote 2</t>
  </si>
  <si>
    <t>Valor Total Adición 02 Lote 1</t>
  </si>
  <si>
    <t>Valor Total Adición 02 Lote 2</t>
  </si>
  <si>
    <t>Valor adición 02 Lote 3</t>
  </si>
  <si>
    <t>Valor Total Adición 02 Lote 3</t>
  </si>
  <si>
    <t>Fecha terminación con la adición 02</t>
  </si>
  <si>
    <t>Valor adición 01 en SMMLV</t>
  </si>
  <si>
    <t>Porcentaje total de adiciones</t>
  </si>
  <si>
    <t>Costo Ración Proyectada Ajustado</t>
  </si>
  <si>
    <t>Valor contrato en SMMLV</t>
  </si>
  <si>
    <t>Mantenimientos correctivos</t>
  </si>
  <si>
    <t>VALOR CORRECTIVOS TOTALES</t>
  </si>
  <si>
    <t>VALOR TOTAL EJECUTADO A 30 NOV</t>
  </si>
  <si>
    <t xml:space="preserve">VALOR PENDIENTE POR EJECUTAR CORRECTIVOS A NOV 30 </t>
  </si>
  <si>
    <t>VALOR DIA MTTO</t>
  </si>
  <si>
    <t>DIAS CORRESPONDIENTES AL VALOR PENDIENTE POR EJECUTAR</t>
  </si>
  <si>
    <t>FECHA EN QUE SE AGOTA EL RECURSO</t>
  </si>
  <si>
    <t>VALOR NECESARIO ADICIÓN 02</t>
  </si>
  <si>
    <t>DIAS NECESARIOS ADICIÓN 02</t>
  </si>
  <si>
    <t>Días escolares correspondientes al valor de inejecuciones</t>
  </si>
  <si>
    <t>Días escolares de atención correspondientes al valor de adición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</si>
</sst>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_-;\-&quot;$&quot;\ * #,##0_-;_-&quot;$&quot;\ * &quot;-&quot;??_-;_-@_-"/>
    <numFmt numFmtId="165" formatCode="_-* #,##0_-;\-* #,##0_-;_-* &quot;-&quot;??_-;_-@_-"/>
  </numFmts>
  <fonts count="18" x14ac:knownFonts="1">
    <font>
      <sz val="11"/>
      <color theme="1"/>
      <name val="Calibri"/>
      <family val="2"/>
      <scheme val="minor"/>
    </font>
    <font>
      <sz val="11"/>
      <color theme="1"/>
      <name val="Calibri"/>
      <family val="2"/>
      <scheme val="minor"/>
    </font>
    <font>
      <sz val="10"/>
      <color indexed="8"/>
      <name val="MS Sans Serif"/>
      <family val="2"/>
    </font>
    <font>
      <b/>
      <sz val="10"/>
      <color theme="1"/>
      <name val="Calibri"/>
      <family val="2"/>
      <scheme val="minor"/>
    </font>
    <font>
      <sz val="8"/>
      <name val="Calibri"/>
      <family val="2"/>
      <scheme val="minor"/>
    </font>
    <font>
      <sz val="11"/>
      <color rgb="FFFF0000"/>
      <name val="Calibri"/>
      <family val="2"/>
      <scheme val="minor"/>
    </font>
    <font>
      <b/>
      <sz val="11"/>
      <color theme="1"/>
      <name val="Calibri"/>
      <family val="2"/>
      <scheme val="minor"/>
    </font>
    <font>
      <sz val="10"/>
      <name val="Arial"/>
      <family val="2"/>
    </font>
    <font>
      <b/>
      <sz val="10"/>
      <name val="Arial"/>
      <family val="2"/>
    </font>
    <font>
      <sz val="14"/>
      <name val="Arial"/>
      <family val="2"/>
    </font>
    <font>
      <b/>
      <sz val="72"/>
      <color theme="1"/>
      <name val="Calibri"/>
      <family val="2"/>
      <scheme val="minor"/>
    </font>
    <font>
      <sz val="8"/>
      <name val="Arial"/>
      <family val="2"/>
    </font>
    <font>
      <b/>
      <sz val="14"/>
      <name val="Arial"/>
      <family val="2"/>
    </font>
    <font>
      <b/>
      <sz val="14"/>
      <color theme="1"/>
      <name val="Calibri"/>
      <family val="2"/>
      <scheme val="minor"/>
    </font>
    <font>
      <sz val="10"/>
      <color rgb="FF000000"/>
      <name val="Arial"/>
      <family val="2"/>
    </font>
    <font>
      <b/>
      <sz val="10"/>
      <color rgb="FF000000"/>
      <name val="Calibri"/>
      <family val="2"/>
      <scheme val="minor"/>
    </font>
    <font>
      <sz val="11"/>
      <color rgb="FF000000"/>
      <name val="Arial"/>
      <family val="2"/>
    </font>
    <font>
      <sz val="8"/>
      <color rgb="FF000000"/>
      <name val="Arial"/>
      <family val="2"/>
    </font>
  </fonts>
  <fills count="18">
    <fill>
      <patternFill patternType="none"/>
    </fill>
    <fill>
      <patternFill patternType="gray125"/>
    </fill>
    <fill>
      <gradientFill degree="90">
        <stop position="0">
          <color theme="0"/>
        </stop>
        <stop position="1">
          <color theme="4"/>
        </stop>
      </gradientFill>
    </fill>
    <fill>
      <patternFill patternType="solid">
        <fgColor rgb="FFFFFF00"/>
        <bgColor indexed="64"/>
      </patternFill>
    </fill>
    <fill>
      <patternFill patternType="solid">
        <fgColor theme="5" tint="0.59999389629810485"/>
        <bgColor indexed="64"/>
      </patternFill>
    </fill>
    <fill>
      <patternFill patternType="solid">
        <fgColor theme="5" tint="0.59999389629810485"/>
        <bgColor auto="1"/>
      </patternFill>
    </fill>
    <fill>
      <patternFill patternType="solid">
        <fgColor theme="4" tint="0.79998168889431442"/>
        <bgColor indexed="64"/>
      </patternFill>
    </fill>
    <fill>
      <patternFill patternType="solid">
        <fgColor theme="5" tint="-0.249977111117893"/>
        <bgColor indexed="64"/>
      </patternFill>
    </fill>
    <fill>
      <patternFill patternType="solid">
        <fgColor theme="2" tint="-0.249977111117893"/>
        <bgColor indexed="64"/>
      </patternFill>
    </fill>
    <fill>
      <patternFill patternType="solid">
        <fgColor rgb="FFFFC000"/>
        <bgColor indexed="64"/>
      </patternFill>
    </fill>
    <fill>
      <patternFill patternType="solid">
        <fgColor rgb="FFFF0000"/>
        <bgColor indexed="64"/>
      </patternFill>
    </fill>
    <fill>
      <patternFill patternType="solid">
        <fgColor rgb="FF00B0F0"/>
        <bgColor indexed="64"/>
      </patternFill>
    </fill>
    <fill>
      <patternFill patternType="solid">
        <fgColor theme="0" tint="-0.34998626667073579"/>
        <bgColor indexed="64"/>
      </patternFill>
    </fill>
    <fill>
      <patternFill patternType="solid">
        <fgColor theme="2" tint="-0.499984740745262"/>
        <bgColor indexed="64"/>
      </patternFill>
    </fill>
    <fill>
      <patternFill patternType="solid">
        <fgColor theme="4" tint="0.59999389629810485"/>
        <bgColor indexed="64"/>
      </patternFill>
    </fill>
    <fill>
      <patternFill patternType="solid">
        <fgColor rgb="FF92D050"/>
        <bgColor indexed="64"/>
      </patternFill>
    </fill>
    <fill>
      <patternFill patternType="solid">
        <fgColor theme="3" tint="0.79998168889431442"/>
        <bgColor indexed="64"/>
      </patternFill>
    </fill>
    <fill>
      <patternFill patternType="solid">
        <fgColor theme="9" tint="0.59999389629810485"/>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6">
    <xf numFmtId="0" fontId="0" fillId="0" borderId="0"/>
    <xf numFmtId="44" fontId="1" fillId="0" borderId="0" applyFont="0" applyFill="0" applyBorder="0" applyAlignment="0" applyProtection="0"/>
    <xf numFmtId="0" fontId="2" fillId="0" borderId="0" applyNumberFormat="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7" fillId="0" borderId="0"/>
  </cellStyleXfs>
  <cellXfs count="139">
    <xf numFmtId="0" fontId="0" fillId="0" borderId="0" xfId="0"/>
    <xf numFmtId="0" fontId="3" fillId="2" borderId="1" xfId="2" applyFont="1" applyFill="1" applyBorder="1" applyAlignment="1">
      <alignment horizontal="left" vertical="center" wrapText="1"/>
    </xf>
    <xf numFmtId="0" fontId="0" fillId="0" borderId="0" xfId="0" applyAlignment="1">
      <alignment horizontal="left"/>
    </xf>
    <xf numFmtId="44" fontId="0" fillId="0" borderId="1" xfId="1" applyFont="1" applyBorder="1" applyAlignment="1">
      <alignment vertical="center"/>
    </xf>
    <xf numFmtId="0" fontId="3" fillId="2" borderId="1" xfId="2" applyFont="1" applyFill="1" applyBorder="1" applyAlignment="1">
      <alignment horizontal="center" vertical="center" wrapText="1"/>
    </xf>
    <xf numFmtId="0" fontId="0" fillId="0" borderId="1" xfId="0" applyBorder="1"/>
    <xf numFmtId="10" fontId="0" fillId="0" borderId="1" xfId="3" applyNumberFormat="1" applyFont="1" applyBorder="1"/>
    <xf numFmtId="164" fontId="0" fillId="0" borderId="1" xfId="0" applyNumberFormat="1" applyBorder="1"/>
    <xf numFmtId="3" fontId="0" fillId="0" borderId="1" xfId="0" applyNumberFormat="1" applyBorder="1"/>
    <xf numFmtId="44" fontId="0" fillId="0" borderId="1" xfId="0" applyNumberFormat="1" applyBorder="1"/>
    <xf numFmtId="0" fontId="6" fillId="3" borderId="1" xfId="0" applyFont="1" applyFill="1" applyBorder="1"/>
    <xf numFmtId="3" fontId="5" fillId="0" borderId="1" xfId="0" applyNumberFormat="1" applyFont="1" applyBorder="1"/>
    <xf numFmtId="10" fontId="5" fillId="0" borderId="1" xfId="3" applyNumberFormat="1" applyFont="1" applyBorder="1"/>
    <xf numFmtId="44" fontId="0" fillId="0" borderId="1" xfId="0" applyNumberFormat="1" applyBorder="1" applyAlignment="1">
      <alignment vertical="center"/>
    </xf>
    <xf numFmtId="0" fontId="3" fillId="2" borderId="7" xfId="2" applyFont="1" applyFill="1" applyBorder="1" applyAlignment="1">
      <alignment horizontal="center" vertical="center" wrapText="1"/>
    </xf>
    <xf numFmtId="0" fontId="3" fillId="2" borderId="2" xfId="2" applyFont="1" applyFill="1" applyBorder="1" applyAlignment="1">
      <alignment horizontal="left" vertical="center" wrapText="1"/>
    </xf>
    <xf numFmtId="164" fontId="0" fillId="0" borderId="14" xfId="1" applyNumberFormat="1" applyFont="1" applyBorder="1" applyAlignment="1">
      <alignment vertical="center"/>
    </xf>
    <xf numFmtId="164" fontId="0" fillId="0" borderId="17" xfId="1" applyNumberFormat="1" applyFont="1" applyBorder="1" applyAlignment="1">
      <alignment vertical="center"/>
    </xf>
    <xf numFmtId="0" fontId="3" fillId="2" borderId="8" xfId="2" applyFont="1" applyFill="1" applyBorder="1" applyAlignment="1">
      <alignment horizontal="left" vertical="center" wrapText="1"/>
    </xf>
    <xf numFmtId="164" fontId="0" fillId="0" borderId="21" xfId="1" applyNumberFormat="1" applyFont="1" applyBorder="1" applyAlignment="1">
      <alignment vertical="center"/>
    </xf>
    <xf numFmtId="164" fontId="0" fillId="0" borderId="22" xfId="1" applyNumberFormat="1" applyFont="1" applyBorder="1" applyAlignment="1">
      <alignment vertical="center"/>
    </xf>
    <xf numFmtId="0" fontId="3" fillId="2" borderId="23" xfId="2" applyFont="1" applyFill="1" applyBorder="1" applyAlignment="1">
      <alignment horizontal="center" vertical="center" wrapText="1"/>
    </xf>
    <xf numFmtId="0" fontId="3" fillId="2" borderId="24" xfId="2" applyFont="1" applyFill="1" applyBorder="1" applyAlignment="1">
      <alignment horizontal="left" vertical="center" wrapText="1"/>
    </xf>
    <xf numFmtId="0" fontId="3" fillId="2" borderId="15" xfId="2" applyFont="1" applyFill="1" applyBorder="1" applyAlignment="1">
      <alignment horizontal="center" vertical="center" wrapText="1"/>
    </xf>
    <xf numFmtId="0" fontId="3" fillId="2" borderId="16" xfId="2" applyFont="1" applyFill="1" applyBorder="1" applyAlignment="1">
      <alignment horizontal="center" vertical="center" wrapText="1"/>
    </xf>
    <xf numFmtId="0" fontId="3" fillId="2" borderId="17" xfId="2" applyFont="1" applyFill="1" applyBorder="1" applyAlignment="1">
      <alignment horizontal="center" vertical="center" wrapText="1"/>
    </xf>
    <xf numFmtId="164" fontId="0" fillId="0" borderId="25" xfId="0" applyNumberFormat="1" applyBorder="1" applyAlignment="1">
      <alignment vertical="center"/>
    </xf>
    <xf numFmtId="165" fontId="0" fillId="0" borderId="21" xfId="4" applyNumberFormat="1" applyFont="1" applyBorder="1" applyAlignment="1">
      <alignment vertical="center"/>
    </xf>
    <xf numFmtId="165" fontId="0" fillId="0" borderId="20" xfId="4" applyNumberFormat="1" applyFont="1" applyBorder="1" applyAlignment="1">
      <alignment vertical="center"/>
    </xf>
    <xf numFmtId="165" fontId="0" fillId="0" borderId="13" xfId="4" applyNumberFormat="1" applyFont="1" applyBorder="1" applyAlignment="1">
      <alignment vertical="center"/>
    </xf>
    <xf numFmtId="0" fontId="3" fillId="2" borderId="29" xfId="2" applyFont="1" applyFill="1" applyBorder="1" applyAlignment="1">
      <alignment horizontal="left" vertical="center" wrapText="1"/>
    </xf>
    <xf numFmtId="0" fontId="0" fillId="4" borderId="27" xfId="0" applyFill="1" applyBorder="1"/>
    <xf numFmtId="0" fontId="0" fillId="4" borderId="28" xfId="0" applyFill="1" applyBorder="1"/>
    <xf numFmtId="165" fontId="0" fillId="0" borderId="30" xfId="4" applyNumberFormat="1" applyFont="1" applyBorder="1" applyAlignment="1">
      <alignment vertical="center"/>
    </xf>
    <xf numFmtId="165" fontId="0" fillId="0" borderId="31" xfId="4" applyNumberFormat="1" applyFont="1" applyBorder="1" applyAlignment="1">
      <alignment vertical="center"/>
    </xf>
    <xf numFmtId="164" fontId="6" fillId="4" borderId="9" xfId="0" applyNumberFormat="1" applyFont="1" applyFill="1" applyBorder="1" applyAlignment="1">
      <alignment vertical="center"/>
    </xf>
    <xf numFmtId="0" fontId="6" fillId="4" borderId="26" xfId="0" applyFont="1" applyFill="1" applyBorder="1" applyAlignment="1">
      <alignment vertical="center"/>
    </xf>
    <xf numFmtId="165" fontId="6" fillId="4" borderId="9" xfId="0" applyNumberFormat="1" applyFont="1" applyFill="1" applyBorder="1" applyAlignment="1">
      <alignment vertical="center"/>
    </xf>
    <xf numFmtId="165" fontId="0" fillId="0" borderId="0" xfId="0" applyNumberFormat="1"/>
    <xf numFmtId="165" fontId="0" fillId="0" borderId="0" xfId="4" applyNumberFormat="1" applyFont="1"/>
    <xf numFmtId="165" fontId="0" fillId="0" borderId="1" xfId="4" applyNumberFormat="1" applyFont="1" applyBorder="1"/>
    <xf numFmtId="0" fontId="6" fillId="0" borderId="0" xfId="0" applyFont="1"/>
    <xf numFmtId="0" fontId="6" fillId="6" borderId="1" xfId="0" applyFont="1" applyFill="1" applyBorder="1"/>
    <xf numFmtId="165" fontId="6" fillId="0" borderId="1" xfId="4" applyNumberFormat="1" applyFont="1" applyBorder="1"/>
    <xf numFmtId="14" fontId="0" fillId="0" borderId="1" xfId="0" applyNumberFormat="1" applyBorder="1"/>
    <xf numFmtId="165" fontId="0" fillId="0" borderId="1" xfId="0" applyNumberFormat="1" applyBorder="1"/>
    <xf numFmtId="0" fontId="7" fillId="0" borderId="1" xfId="5" applyBorder="1" applyAlignment="1">
      <alignment horizontal="center" vertical="center" textRotation="90" wrapText="1"/>
    </xf>
    <xf numFmtId="0" fontId="7" fillId="9" borderId="1" xfId="5" applyFill="1" applyBorder="1" applyAlignment="1">
      <alignment horizontal="center" vertical="center" textRotation="90" wrapText="1"/>
    </xf>
    <xf numFmtId="0" fontId="7" fillId="10" borderId="1" xfId="5" applyFill="1" applyBorder="1" applyAlignment="1">
      <alignment horizontal="center" vertical="center" textRotation="90" wrapText="1"/>
    </xf>
    <xf numFmtId="15" fontId="9" fillId="0" borderId="1" xfId="5" applyNumberFormat="1" applyFont="1" applyBorder="1" applyAlignment="1">
      <alignment horizontal="center" vertical="center" textRotation="90" wrapText="1"/>
    </xf>
    <xf numFmtId="15" fontId="9" fillId="9" borderId="1" xfId="5" applyNumberFormat="1" applyFont="1" applyFill="1" applyBorder="1" applyAlignment="1">
      <alignment horizontal="center" vertical="center" textRotation="90" wrapText="1"/>
    </xf>
    <xf numFmtId="15" fontId="9" fillId="10" borderId="1" xfId="5" applyNumberFormat="1" applyFont="1" applyFill="1" applyBorder="1" applyAlignment="1">
      <alignment horizontal="center" vertical="center" textRotation="90" wrapText="1"/>
    </xf>
    <xf numFmtId="0" fontId="0" fillId="11" borderId="0" xfId="0" applyFill="1" applyAlignment="1">
      <alignment horizontal="center" vertical="center"/>
    </xf>
    <xf numFmtId="0" fontId="7" fillId="0" borderId="0" xfId="5" applyAlignment="1">
      <alignment horizontal="center" vertical="center" wrapText="1"/>
    </xf>
    <xf numFmtId="0" fontId="11" fillId="0" borderId="0" xfId="5" applyFont="1" applyAlignment="1">
      <alignment horizontal="center" vertical="center" textRotation="90" wrapText="1"/>
    </xf>
    <xf numFmtId="0" fontId="7" fillId="0" borderId="0" xfId="5" applyAlignment="1">
      <alignment horizontal="center" vertical="center" textRotation="90" wrapText="1"/>
    </xf>
    <xf numFmtId="15" fontId="9" fillId="0" borderId="0" xfId="5" applyNumberFormat="1" applyFont="1" applyAlignment="1">
      <alignment horizontal="center" vertical="center" textRotation="90" wrapText="1"/>
    </xf>
    <xf numFmtId="15" fontId="12" fillId="12" borderId="1" xfId="5" applyNumberFormat="1" applyFont="1" applyFill="1" applyBorder="1" applyAlignment="1">
      <alignment horizontal="center" vertical="center" wrapText="1"/>
    </xf>
    <xf numFmtId="0" fontId="11" fillId="0" borderId="0" xfId="5" applyFont="1" applyAlignment="1">
      <alignment horizontal="center" vertical="center" wrapText="1"/>
    </xf>
    <xf numFmtId="0" fontId="6" fillId="13" borderId="21" xfId="0" applyFont="1" applyFill="1" applyBorder="1" applyAlignment="1">
      <alignment horizontal="center" vertical="center"/>
    </xf>
    <xf numFmtId="0" fontId="7" fillId="10" borderId="1" xfId="5" applyFill="1" applyBorder="1" applyAlignment="1">
      <alignment horizontal="center" vertical="center" wrapText="1"/>
    </xf>
    <xf numFmtId="0" fontId="7" fillId="0" borderId="1" xfId="5" applyBorder="1" applyAlignment="1">
      <alignment horizontal="center" vertical="center" wrapText="1"/>
    </xf>
    <xf numFmtId="0" fontId="6" fillId="14" borderId="7" xfId="0" applyFont="1" applyFill="1" applyBorder="1" applyAlignment="1">
      <alignment horizontal="center" vertical="center"/>
    </xf>
    <xf numFmtId="0" fontId="7" fillId="9" borderId="7" xfId="5" applyFill="1" applyBorder="1" applyAlignment="1">
      <alignment horizontal="center" vertical="center" wrapText="1"/>
    </xf>
    <xf numFmtId="0" fontId="7" fillId="0" borderId="7" xfId="5"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10" borderId="1" xfId="0" applyFill="1" applyBorder="1" applyAlignment="1">
      <alignment horizontal="center" vertical="center"/>
    </xf>
    <xf numFmtId="0" fontId="0" fillId="15" borderId="1" xfId="0" applyFill="1" applyBorder="1" applyAlignment="1">
      <alignment horizontal="center" vertical="center"/>
    </xf>
    <xf numFmtId="0" fontId="0" fillId="9" borderId="1" xfId="0" applyFill="1" applyBorder="1" applyAlignment="1">
      <alignment horizontal="center" vertical="center"/>
    </xf>
    <xf numFmtId="0" fontId="0" fillId="0" borderId="1" xfId="0"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0" xfId="0" applyFont="1" applyAlignment="1">
      <alignment horizontal="center" vertical="center" wrapText="1"/>
    </xf>
    <xf numFmtId="0" fontId="0" fillId="0" borderId="1" xfId="0" applyBorder="1" applyAlignment="1">
      <alignment vertical="center"/>
    </xf>
    <xf numFmtId="0" fontId="0" fillId="11" borderId="1" xfId="0" applyFill="1" applyBorder="1" applyAlignment="1">
      <alignment horizontal="center" vertical="center"/>
    </xf>
    <xf numFmtId="0" fontId="6" fillId="0" borderId="1" xfId="0" applyFont="1" applyBorder="1" applyAlignment="1">
      <alignment vertical="center"/>
    </xf>
    <xf numFmtId="0" fontId="0" fillId="0" borderId="0" xfId="0" applyAlignment="1">
      <alignment horizontal="left" vertical="center"/>
    </xf>
    <xf numFmtId="0" fontId="13" fillId="0" borderId="0" xfId="0" applyFont="1"/>
    <xf numFmtId="0" fontId="6" fillId="6" borderId="1" xfId="0" applyFont="1" applyFill="1" applyBorder="1" applyAlignment="1">
      <alignment wrapText="1"/>
    </xf>
    <xf numFmtId="0" fontId="6" fillId="16" borderId="1" xfId="0" applyFont="1" applyFill="1" applyBorder="1"/>
    <xf numFmtId="0" fontId="6" fillId="16" borderId="1" xfId="0" applyFont="1" applyFill="1" applyBorder="1" applyAlignment="1">
      <alignment wrapText="1"/>
    </xf>
    <xf numFmtId="0" fontId="6" fillId="16" borderId="1" xfId="0" applyFont="1" applyFill="1" applyBorder="1" applyAlignment="1">
      <alignment horizontal="center" vertical="center" wrapText="1"/>
    </xf>
    <xf numFmtId="9" fontId="0" fillId="0" borderId="0" xfId="3" applyFont="1"/>
    <xf numFmtId="0" fontId="0" fillId="0" borderId="1" xfId="0" applyBorder="1" applyAlignment="1">
      <alignment horizontal="center"/>
    </xf>
    <xf numFmtId="43" fontId="0" fillId="0" borderId="1" xfId="4" applyFont="1" applyBorder="1"/>
    <xf numFmtId="3" fontId="14" fillId="0" borderId="0" xfId="0" applyNumberFormat="1" applyFont="1"/>
    <xf numFmtId="10" fontId="0" fillId="0" borderId="0" xfId="3" applyNumberFormat="1" applyFont="1"/>
    <xf numFmtId="14" fontId="0" fillId="0" borderId="0" xfId="0" applyNumberFormat="1"/>
    <xf numFmtId="0" fontId="7" fillId="9" borderId="1" xfId="5" applyFill="1" applyBorder="1" applyAlignment="1">
      <alignment horizontal="center" vertical="center" wrapText="1"/>
    </xf>
    <xf numFmtId="0" fontId="7" fillId="8" borderId="1" xfId="5" applyFill="1" applyBorder="1" applyAlignment="1">
      <alignment horizontal="center" vertical="center" textRotation="90" wrapText="1"/>
    </xf>
    <xf numFmtId="0" fontId="8" fillId="11" borderId="1" xfId="5" applyFont="1" applyFill="1" applyBorder="1" applyAlignment="1">
      <alignment vertical="center" wrapText="1"/>
    </xf>
    <xf numFmtId="165" fontId="0" fillId="0" borderId="1" xfId="4" applyNumberFormat="1" applyFont="1" applyBorder="1" applyAlignment="1">
      <alignment horizontal="center" vertical="center"/>
    </xf>
    <xf numFmtId="165" fontId="6" fillId="0" borderId="1" xfId="0" applyNumberFormat="1" applyFont="1" applyBorder="1"/>
    <xf numFmtId="15" fontId="15" fillId="17" borderId="1" xfId="0" applyNumberFormat="1" applyFont="1" applyFill="1" applyBorder="1" applyAlignment="1">
      <alignment horizontal="center" vertical="center" wrapText="1"/>
    </xf>
    <xf numFmtId="165" fontId="0" fillId="0" borderId="1" xfId="4" applyNumberFormat="1" applyFont="1" applyBorder="1" applyAlignment="1">
      <alignment vertical="center"/>
    </xf>
    <xf numFmtId="43" fontId="0" fillId="0" borderId="0" xfId="4" applyFont="1"/>
    <xf numFmtId="0" fontId="16" fillId="0" borderId="0" xfId="0" applyFont="1"/>
    <xf numFmtId="1" fontId="0" fillId="0" borderId="1" xfId="0" applyNumberFormat="1" applyBorder="1" applyAlignment="1">
      <alignment horizontal="center" vertical="center"/>
    </xf>
    <xf numFmtId="165" fontId="6" fillId="0" borderId="1" xfId="4" applyNumberFormat="1" applyFont="1" applyBorder="1" applyAlignment="1">
      <alignment vertical="center"/>
    </xf>
    <xf numFmtId="0" fontId="6" fillId="0" borderId="0" xfId="0" applyFont="1" applyAlignment="1">
      <alignment horizontal="left"/>
    </xf>
    <xf numFmtId="0" fontId="17" fillId="0" borderId="34" xfId="0" applyFont="1" applyBorder="1" applyAlignment="1">
      <alignment horizontal="right" vertical="center" wrapText="1"/>
    </xf>
    <xf numFmtId="3" fontId="17" fillId="0" borderId="34" xfId="0" applyNumberFormat="1" applyFont="1" applyBorder="1" applyAlignment="1">
      <alignment horizontal="right" vertical="center" wrapText="1"/>
    </xf>
    <xf numFmtId="3" fontId="0" fillId="0" borderId="0" xfId="0" applyNumberFormat="1"/>
    <xf numFmtId="3" fontId="0" fillId="0" borderId="1" xfId="0" applyNumberFormat="1" applyBorder="1" applyAlignment="1">
      <alignment horizontal="center"/>
    </xf>
    <xf numFmtId="15" fontId="15" fillId="0" borderId="0" xfId="0" applyNumberFormat="1" applyFont="1" applyAlignment="1">
      <alignment horizontal="center" vertical="center" wrapText="1"/>
    </xf>
    <xf numFmtId="3" fontId="17" fillId="0" borderId="0" xfId="0" applyNumberFormat="1" applyFont="1" applyAlignment="1">
      <alignment horizontal="justify" vertical="center" wrapText="1"/>
    </xf>
    <xf numFmtId="0" fontId="17" fillId="0" borderId="0" xfId="0" applyFont="1" applyAlignment="1">
      <alignment horizontal="justify" vertical="center" wrapText="1"/>
    </xf>
    <xf numFmtId="0" fontId="0" fillId="0" borderId="1" xfId="0" applyBorder="1" applyAlignment="1">
      <alignment horizontal="center" vertical="center"/>
    </xf>
    <xf numFmtId="0" fontId="8" fillId="7" borderId="2" xfId="5" applyFont="1" applyFill="1" applyBorder="1" applyAlignment="1">
      <alignment horizontal="center" vertical="center" wrapText="1"/>
    </xf>
    <xf numFmtId="0" fontId="8" fillId="7" borderId="3" xfId="5" applyFont="1" applyFill="1" applyBorder="1" applyAlignment="1">
      <alignment horizontal="center" vertical="center" wrapText="1"/>
    </xf>
    <xf numFmtId="0" fontId="8" fillId="7" borderId="4" xfId="5" applyFont="1" applyFill="1" applyBorder="1" applyAlignment="1">
      <alignment horizontal="center" vertical="center" wrapText="1"/>
    </xf>
    <xf numFmtId="0" fontId="6" fillId="0" borderId="1" xfId="0" applyFont="1" applyBorder="1" applyAlignment="1">
      <alignment horizontal="center" vertical="center"/>
    </xf>
    <xf numFmtId="0" fontId="10" fillId="11" borderId="1" xfId="0" applyFont="1" applyFill="1" applyBorder="1" applyAlignment="1">
      <alignment horizontal="center" vertical="center" wrapText="1"/>
    </xf>
    <xf numFmtId="0" fontId="3" fillId="5" borderId="26" xfId="2" applyFont="1" applyFill="1" applyBorder="1" applyAlignment="1">
      <alignment horizontal="center" vertical="center" wrapText="1"/>
    </xf>
    <xf numFmtId="0" fontId="3" fillId="5" borderId="27" xfId="2" applyFont="1" applyFill="1" applyBorder="1" applyAlignment="1">
      <alignment horizontal="center" vertical="center" wrapText="1"/>
    </xf>
    <xf numFmtId="0" fontId="3" fillId="5" borderId="28" xfId="2" applyFont="1" applyFill="1" applyBorder="1" applyAlignment="1">
      <alignment horizontal="center" vertical="center" wrapText="1"/>
    </xf>
    <xf numFmtId="0" fontId="6" fillId="4" borderId="26" xfId="0" applyFont="1" applyFill="1" applyBorder="1" applyAlignment="1">
      <alignment horizontal="left" vertical="center"/>
    </xf>
    <xf numFmtId="0" fontId="6" fillId="4" borderId="27" xfId="0" applyFont="1" applyFill="1" applyBorder="1" applyAlignment="1">
      <alignment horizontal="left" vertical="center"/>
    </xf>
    <xf numFmtId="0" fontId="3" fillId="2" borderId="23" xfId="2" applyFont="1" applyFill="1" applyBorder="1" applyAlignment="1">
      <alignment horizontal="center" vertical="center" wrapText="1"/>
    </xf>
    <xf numFmtId="0" fontId="3" fillId="2" borderId="32" xfId="2" applyFont="1" applyFill="1" applyBorder="1" applyAlignment="1">
      <alignment horizontal="center" vertical="center" wrapText="1"/>
    </xf>
    <xf numFmtId="0" fontId="3" fillId="2" borderId="33" xfId="2"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6" xfId="2" applyFont="1" applyFill="1" applyBorder="1" applyAlignment="1">
      <alignment horizontal="center" vertical="center" wrapText="1"/>
    </xf>
    <xf numFmtId="0" fontId="3" fillId="2" borderId="5" xfId="2" applyFont="1" applyFill="1" applyBorder="1" applyAlignment="1">
      <alignment horizontal="center" vertical="center" wrapText="1"/>
    </xf>
    <xf numFmtId="0" fontId="3" fillId="2" borderId="0" xfId="2" applyFont="1" applyFill="1" applyBorder="1" applyAlignment="1">
      <alignment horizontal="center" vertical="center" wrapText="1"/>
    </xf>
    <xf numFmtId="0" fontId="5" fillId="0" borderId="5" xfId="0" applyFont="1" applyBorder="1" applyAlignment="1">
      <alignment horizontal="center" vertical="center" wrapText="1"/>
    </xf>
    <xf numFmtId="0" fontId="3" fillId="2" borderId="1" xfId="2" applyFont="1" applyFill="1" applyBorder="1" applyAlignment="1">
      <alignment horizontal="center" vertical="center" wrapText="1"/>
    </xf>
    <xf numFmtId="0" fontId="6" fillId="0" borderId="6" xfId="0" applyFont="1" applyBorder="1" applyAlignment="1">
      <alignment horizontal="center"/>
    </xf>
    <xf numFmtId="0" fontId="6" fillId="3" borderId="2" xfId="0" applyFont="1" applyFill="1" applyBorder="1" applyAlignment="1">
      <alignment horizontal="center"/>
    </xf>
    <xf numFmtId="0" fontId="6" fillId="3" borderId="3" xfId="0" applyFont="1" applyFill="1" applyBorder="1" applyAlignment="1">
      <alignment horizontal="center"/>
    </xf>
    <xf numFmtId="0" fontId="6" fillId="3" borderId="4"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center"/>
    </xf>
  </cellXfs>
  <cellStyles count="6">
    <cellStyle name="Millares" xfId="4" builtinId="3"/>
    <cellStyle name="Moneda" xfId="1" builtinId="4"/>
    <cellStyle name="Normal" xfId="0" builtinId="0"/>
    <cellStyle name="Normal 2" xfId="5" xr:uid="{4357860B-3AB2-4ACC-B86A-3E330C35FC18}"/>
    <cellStyle name="Normal 2 2" xfId="2" xr:uid="{EB4683A3-2230-4CA8-AFF1-9A5DCCE73F58}"/>
    <cellStyle name="Porcentaje" xfId="3" builtinId="5"/>
  </cellStyles>
  <dxfs count="11">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
      <font>
        <color theme="0" tint="-0.499984740745262"/>
      </font>
      <fill>
        <patternFill>
          <bgColor theme="0"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A332B-C520-40A9-A9CF-29568CFEE8BB}">
  <dimension ref="A1:P25"/>
  <sheetViews>
    <sheetView tabSelected="1" topLeftCell="A4" workbookViewId="0">
      <selection activeCell="I22" sqref="I22"/>
    </sheetView>
  </sheetViews>
  <sheetFormatPr baseColWidth="10" defaultRowHeight="15" x14ac:dyDescent="0.25"/>
  <cols>
    <col min="1" max="1" width="22.140625" customWidth="1"/>
    <col min="2" max="3" width="16.28515625" customWidth="1"/>
    <col min="4" max="4" width="16.140625" customWidth="1"/>
    <col min="5" max="5" width="18.85546875" customWidth="1"/>
    <col min="6" max="6" width="16.7109375" customWidth="1"/>
    <col min="7" max="7" width="15.85546875" customWidth="1"/>
    <col min="8" max="8" width="16.5703125" customWidth="1"/>
    <col min="10" max="10" width="15.140625" bestFit="1" customWidth="1"/>
    <col min="11" max="11" width="19.5703125" customWidth="1"/>
    <col min="12" max="12" width="16.85546875" customWidth="1"/>
    <col min="13" max="13" width="13.5703125" customWidth="1"/>
    <col min="14" max="14" width="16.85546875" bestFit="1" customWidth="1"/>
    <col min="15" max="15" width="18.42578125" customWidth="1"/>
    <col min="16" max="16" width="12.5703125" bestFit="1" customWidth="1"/>
    <col min="17" max="17" width="14.140625" bestFit="1" customWidth="1"/>
    <col min="18" max="18" width="19.85546875" customWidth="1"/>
  </cols>
  <sheetData>
    <row r="1" spans="1:15" ht="18.75" x14ac:dyDescent="0.3">
      <c r="A1" s="78" t="s">
        <v>92</v>
      </c>
    </row>
    <row r="4" spans="1:15" x14ac:dyDescent="0.25">
      <c r="A4" s="41" t="s">
        <v>74</v>
      </c>
    </row>
    <row r="5" spans="1:15" ht="30" x14ac:dyDescent="0.25">
      <c r="A5" s="42" t="s">
        <v>41</v>
      </c>
      <c r="B5" s="42" t="s">
        <v>67</v>
      </c>
      <c r="C5" s="79" t="s">
        <v>94</v>
      </c>
      <c r="D5" s="42" t="s">
        <v>75</v>
      </c>
      <c r="E5" s="79" t="s">
        <v>95</v>
      </c>
      <c r="F5" s="79" t="s">
        <v>103</v>
      </c>
    </row>
    <row r="6" spans="1:15" x14ac:dyDescent="0.25">
      <c r="A6" s="5" t="s">
        <v>37</v>
      </c>
      <c r="B6" s="43">
        <v>18508710092</v>
      </c>
      <c r="C6" s="6">
        <f>+B6/B13</f>
        <v>0.349304086708285</v>
      </c>
      <c r="D6" s="93">
        <f>+K13</f>
        <v>962911408</v>
      </c>
      <c r="E6" s="6">
        <f>+L13/H13</f>
        <v>1.6595858625630653E-2</v>
      </c>
      <c r="F6" s="6">
        <f>+C6+E6</f>
        <v>0.36589994533391568</v>
      </c>
      <c r="G6" s="39"/>
      <c r="H6" s="86"/>
      <c r="I6" s="87"/>
      <c r="J6" s="38"/>
      <c r="L6" s="38"/>
      <c r="M6" s="38"/>
    </row>
    <row r="7" spans="1:15" x14ac:dyDescent="0.25">
      <c r="A7" s="5" t="s">
        <v>38</v>
      </c>
      <c r="B7" s="43">
        <v>19189069952</v>
      </c>
      <c r="C7" s="6">
        <f>+B7/B14</f>
        <v>0.36514042152059928</v>
      </c>
      <c r="D7" s="93">
        <f t="shared" ref="D7:D8" si="0">+K14</f>
        <v>2321219880</v>
      </c>
      <c r="E7" s="6">
        <f t="shared" ref="E7:E8" si="1">+L14/H14</f>
        <v>4.0337422942408802E-2</v>
      </c>
      <c r="F7" s="6">
        <f t="shared" ref="F7:F8" si="2">+C7+E7</f>
        <v>0.40547784446300805</v>
      </c>
      <c r="G7" s="39"/>
      <c r="H7" s="86"/>
      <c r="I7" s="87"/>
      <c r="J7" s="38"/>
    </row>
    <row r="8" spans="1:15" x14ac:dyDescent="0.25">
      <c r="A8" s="5" t="s">
        <v>39</v>
      </c>
      <c r="B8" s="43">
        <v>24511312245</v>
      </c>
      <c r="C8" s="6">
        <f>+B8/B15</f>
        <v>0.41778665530417297</v>
      </c>
      <c r="D8" s="93">
        <f t="shared" si="0"/>
        <v>4995646354.5</v>
      </c>
      <c r="E8" s="6">
        <f t="shared" si="1"/>
        <v>7.7761668246283194E-2</v>
      </c>
      <c r="F8" s="6">
        <f t="shared" si="2"/>
        <v>0.49554832355045619</v>
      </c>
      <c r="G8" s="39"/>
      <c r="H8" s="39"/>
      <c r="I8" s="39"/>
      <c r="J8" s="38"/>
      <c r="L8" s="39"/>
      <c r="M8" s="39"/>
    </row>
    <row r="9" spans="1:15" x14ac:dyDescent="0.25">
      <c r="A9" s="5" t="s">
        <v>40</v>
      </c>
      <c r="B9" s="43">
        <f>SUM(B6:B8)</f>
        <v>62209092289</v>
      </c>
      <c r="C9" s="43"/>
      <c r="D9" s="93">
        <f>SUM(D6:D8)</f>
        <v>8279777642.5</v>
      </c>
      <c r="E9" s="5"/>
      <c r="F9" s="45"/>
      <c r="G9" s="39"/>
    </row>
    <row r="10" spans="1:15" x14ac:dyDescent="0.25">
      <c r="B10" s="39"/>
      <c r="C10" s="39"/>
      <c r="G10" s="38"/>
    </row>
    <row r="11" spans="1:15" x14ac:dyDescent="0.25">
      <c r="A11" s="41" t="s">
        <v>73</v>
      </c>
    </row>
    <row r="12" spans="1:15" ht="71.25" customHeight="1" x14ac:dyDescent="0.25">
      <c r="A12" s="80" t="s">
        <v>42</v>
      </c>
      <c r="B12" s="80" t="s">
        <v>43</v>
      </c>
      <c r="C12" s="80" t="s">
        <v>67</v>
      </c>
      <c r="D12" s="81" t="s">
        <v>44</v>
      </c>
      <c r="E12" s="81" t="s">
        <v>60</v>
      </c>
      <c r="F12" s="81" t="s">
        <v>115</v>
      </c>
      <c r="G12" s="81" t="s">
        <v>45</v>
      </c>
      <c r="H12" s="81" t="s">
        <v>105</v>
      </c>
      <c r="I12" s="81" t="s">
        <v>102</v>
      </c>
      <c r="J12" s="81" t="s">
        <v>90</v>
      </c>
      <c r="K12" s="81" t="s">
        <v>75</v>
      </c>
      <c r="L12" s="81" t="s">
        <v>91</v>
      </c>
      <c r="M12" s="81" t="s">
        <v>95</v>
      </c>
      <c r="N12" s="81" t="s">
        <v>116</v>
      </c>
      <c r="O12" s="81" t="s">
        <v>101</v>
      </c>
    </row>
    <row r="13" spans="1:15" x14ac:dyDescent="0.25">
      <c r="A13" s="5" t="s">
        <v>62</v>
      </c>
      <c r="B13" s="40">
        <v>52987384907</v>
      </c>
      <c r="C13" s="40">
        <v>18508710092</v>
      </c>
      <c r="D13" s="44">
        <v>45656</v>
      </c>
      <c r="E13" s="40">
        <v>13970119962</v>
      </c>
      <c r="F13" s="84">
        <v>28</v>
      </c>
      <c r="G13" s="44">
        <v>45714</v>
      </c>
      <c r="H13" s="85">
        <f>+B13/(1300000)</f>
        <v>40759.52685153846</v>
      </c>
      <c r="I13" s="45">
        <f>C13/1300000</f>
        <v>14237.469301538462</v>
      </c>
      <c r="J13" s="45">
        <f>+(H13/2)-I13</f>
        <v>6142.2941242307679</v>
      </c>
      <c r="K13" s="45">
        <f>+Adición_Lote_1!F24</f>
        <v>962911408</v>
      </c>
      <c r="L13" s="85">
        <f>+K13/1423500</f>
        <v>676.43934527572878</v>
      </c>
      <c r="M13" s="6">
        <f>+L13/H13</f>
        <v>1.6595858625630653E-2</v>
      </c>
      <c r="N13" s="92">
        <v>2</v>
      </c>
      <c r="O13" s="44">
        <v>45716</v>
      </c>
    </row>
    <row r="14" spans="1:15" x14ac:dyDescent="0.25">
      <c r="A14" s="5" t="s">
        <v>63</v>
      </c>
      <c r="B14" s="40">
        <v>52552576546</v>
      </c>
      <c r="C14" s="40">
        <v>19189069952</v>
      </c>
      <c r="D14" s="44">
        <v>45656</v>
      </c>
      <c r="E14" s="40">
        <v>12777377361</v>
      </c>
      <c r="F14" s="84">
        <v>25</v>
      </c>
      <c r="G14" s="44">
        <v>45709</v>
      </c>
      <c r="H14" s="85">
        <f>+B14/(1300000)</f>
        <v>40425.058881538462</v>
      </c>
      <c r="I14" s="45">
        <f>C14/1300000</f>
        <v>14760.823039999999</v>
      </c>
      <c r="J14" s="45">
        <f t="shared" ref="J14:J15" si="3">+(H14/2)-I14</f>
        <v>5451.7064007692315</v>
      </c>
      <c r="K14" s="45">
        <f>+Adición_Lote_2!F24</f>
        <v>2321219880</v>
      </c>
      <c r="L14" s="85">
        <f t="shared" ref="L14:L15" si="4">+K14/1423500</f>
        <v>1630.6426975763961</v>
      </c>
      <c r="M14" s="6">
        <f t="shared" ref="M14:M15" si="5">+L14/H14</f>
        <v>4.0337422942408802E-2</v>
      </c>
      <c r="N14" s="92">
        <v>5</v>
      </c>
      <c r="O14" s="44">
        <v>45716</v>
      </c>
    </row>
    <row r="15" spans="1:15" x14ac:dyDescent="0.25">
      <c r="A15" s="5" t="s">
        <v>64</v>
      </c>
      <c r="B15" s="40">
        <v>58669447513</v>
      </c>
      <c r="C15" s="40">
        <v>24511312245</v>
      </c>
      <c r="D15" s="44">
        <v>45656</v>
      </c>
      <c r="E15" s="40">
        <v>11576491704</v>
      </c>
      <c r="F15" s="84">
        <v>20</v>
      </c>
      <c r="G15" s="44">
        <v>45702</v>
      </c>
      <c r="H15" s="85">
        <f>+B15/(1300000)</f>
        <v>45130.344240769227</v>
      </c>
      <c r="I15" s="45">
        <f>C15/1300000</f>
        <v>18854.855573076922</v>
      </c>
      <c r="J15" s="45">
        <f t="shared" si="3"/>
        <v>3710.3165473076915</v>
      </c>
      <c r="K15" s="45">
        <f>+Adición_Lote_3!F19</f>
        <v>4995646354.5</v>
      </c>
      <c r="L15" s="85">
        <f t="shared" si="4"/>
        <v>3509.4108566912541</v>
      </c>
      <c r="M15" s="6">
        <f t="shared" si="5"/>
        <v>7.7761668246283194E-2</v>
      </c>
      <c r="N15" s="92">
        <v>10</v>
      </c>
      <c r="O15" s="44">
        <v>45716</v>
      </c>
    </row>
    <row r="16" spans="1:15" x14ac:dyDescent="0.25">
      <c r="A16" s="5" t="s">
        <v>76</v>
      </c>
      <c r="B16" s="40">
        <f>SUM(B13:B15)</f>
        <v>164209408966</v>
      </c>
      <c r="C16" s="40">
        <f>SUM(C13:C15)</f>
        <v>62209092289</v>
      </c>
      <c r="D16" s="44"/>
      <c r="E16" s="40">
        <f>SUM(E13:E15)</f>
        <v>38323989027</v>
      </c>
      <c r="F16" s="84"/>
      <c r="G16" s="44"/>
      <c r="H16" s="85"/>
      <c r="I16" s="45"/>
      <c r="J16" s="45"/>
      <c r="K16" s="45">
        <f>SUM(K13:K15)</f>
        <v>8279777642.5</v>
      </c>
      <c r="L16" s="5"/>
      <c r="M16" s="5"/>
      <c r="N16" s="40"/>
      <c r="O16" s="44"/>
    </row>
    <row r="17" spans="1:16" x14ac:dyDescent="0.25">
      <c r="E17" s="38"/>
      <c r="K17" s="38"/>
    </row>
    <row r="18" spans="1:16" ht="30" x14ac:dyDescent="0.25">
      <c r="A18" s="82" t="s">
        <v>55</v>
      </c>
      <c r="B18" s="80" t="s">
        <v>68</v>
      </c>
      <c r="C18" s="80" t="s">
        <v>69</v>
      </c>
      <c r="D18" s="80" t="s">
        <v>56</v>
      </c>
      <c r="E18" s="41"/>
      <c r="K18" s="38"/>
      <c r="L18" s="39"/>
      <c r="M18" s="39"/>
      <c r="N18" s="88"/>
      <c r="P18" s="83"/>
    </row>
    <row r="19" spans="1:16" ht="45" x14ac:dyDescent="0.25">
      <c r="A19" s="70" t="s">
        <v>70</v>
      </c>
      <c r="B19" s="5">
        <v>0</v>
      </c>
      <c r="C19" s="5">
        <v>2</v>
      </c>
      <c r="D19" s="5">
        <f>SUM(A19:C19)</f>
        <v>2</v>
      </c>
      <c r="J19" s="38"/>
      <c r="K19" s="38"/>
      <c r="L19" s="39"/>
      <c r="M19" s="39"/>
      <c r="N19" s="88"/>
    </row>
    <row r="20" spans="1:16" ht="45" x14ac:dyDescent="0.25">
      <c r="A20" s="70" t="s">
        <v>71</v>
      </c>
      <c r="B20" s="5">
        <v>0</v>
      </c>
      <c r="C20" s="5">
        <v>5</v>
      </c>
      <c r="D20" s="5">
        <f t="shared" ref="D20:D21" si="6">SUM(A20:C20)</f>
        <v>5</v>
      </c>
      <c r="K20" s="38"/>
      <c r="L20" s="39"/>
      <c r="M20" s="39"/>
      <c r="N20" s="88"/>
    </row>
    <row r="21" spans="1:16" ht="45" x14ac:dyDescent="0.25">
      <c r="A21" s="70" t="s">
        <v>72</v>
      </c>
      <c r="B21" s="5">
        <v>0</v>
      </c>
      <c r="C21" s="5">
        <v>10</v>
      </c>
      <c r="D21" s="5">
        <f t="shared" si="6"/>
        <v>10</v>
      </c>
      <c r="L21" s="38">
        <f>SUM(L18:L20)</f>
        <v>0</v>
      </c>
      <c r="M21" s="38"/>
    </row>
    <row r="22" spans="1:16" x14ac:dyDescent="0.25">
      <c r="A22" s="77" t="s">
        <v>59</v>
      </c>
    </row>
    <row r="24" spans="1:16" x14ac:dyDescent="0.25">
      <c r="A24" s="80" t="s">
        <v>66</v>
      </c>
      <c r="B24" s="80" t="s">
        <v>68</v>
      </c>
      <c r="C24" s="80" t="s">
        <v>69</v>
      </c>
      <c r="D24" s="80"/>
      <c r="E24" s="80"/>
    </row>
    <row r="25" spans="1:16" ht="30" x14ac:dyDescent="0.25">
      <c r="A25" s="70" t="s">
        <v>65</v>
      </c>
      <c r="B25" s="40">
        <v>232000</v>
      </c>
      <c r="C25" s="40">
        <v>232000</v>
      </c>
      <c r="D25" s="40"/>
      <c r="E25" s="40"/>
    </row>
  </sheetData>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EA484-C0FA-43A7-9FFA-FF4C81A34B3A}">
  <dimension ref="A1:BO22"/>
  <sheetViews>
    <sheetView topLeftCell="E1" zoomScale="90" zoomScaleNormal="90" workbookViewId="0">
      <selection activeCell="AK14" sqref="AK14"/>
    </sheetView>
  </sheetViews>
  <sheetFormatPr baseColWidth="10" defaultColWidth="9.140625" defaultRowHeight="15" x14ac:dyDescent="0.25"/>
  <cols>
    <col min="1" max="1" width="22" style="65" hidden="1" customWidth="1"/>
    <col min="2" max="2" width="26.7109375" style="65" hidden="1" customWidth="1"/>
    <col min="3" max="3" width="37.42578125" style="65" hidden="1" customWidth="1"/>
    <col min="4" max="4" width="7.42578125" style="65" hidden="1" customWidth="1"/>
    <col min="5" max="5" width="31.85546875" style="65" customWidth="1"/>
    <col min="6" max="66" width="3.5703125" style="65" customWidth="1"/>
    <col min="67" max="67" width="9.140625" style="65" customWidth="1"/>
    <col min="68" max="68" width="21.140625" style="65" customWidth="1"/>
    <col min="69" max="16384" width="9.140625" style="65"/>
  </cols>
  <sheetData>
    <row r="1" spans="3:67" s="52" customFormat="1" x14ac:dyDescent="0.25"/>
    <row r="2" spans="3:67" s="52" customFormat="1" x14ac:dyDescent="0.25">
      <c r="C2" s="113">
        <v>2025</v>
      </c>
      <c r="D2" s="113"/>
      <c r="E2" s="113"/>
    </row>
    <row r="3" spans="3:67" s="53" customFormat="1" ht="12.75" x14ac:dyDescent="0.25">
      <c r="C3" s="113"/>
      <c r="D3" s="113"/>
      <c r="E3" s="113"/>
      <c r="F3" s="109">
        <f>+C2</f>
        <v>2025</v>
      </c>
      <c r="G3" s="110"/>
      <c r="H3" s="110"/>
      <c r="I3" s="110"/>
      <c r="J3" s="110"/>
      <c r="K3" s="110"/>
      <c r="L3" s="111"/>
      <c r="M3" s="109">
        <f>+F3</f>
        <v>2025</v>
      </c>
      <c r="N3" s="110"/>
      <c r="O3" s="110"/>
      <c r="P3" s="110"/>
      <c r="Q3" s="110"/>
      <c r="R3" s="110"/>
      <c r="S3" s="111"/>
      <c r="T3" s="109">
        <f>+M3</f>
        <v>2025</v>
      </c>
      <c r="U3" s="110"/>
      <c r="V3" s="110"/>
      <c r="W3" s="110"/>
      <c r="X3" s="110"/>
      <c r="Y3" s="110"/>
      <c r="Z3" s="111"/>
      <c r="AA3" s="109">
        <f>+T3</f>
        <v>2025</v>
      </c>
      <c r="AB3" s="110"/>
      <c r="AC3" s="110"/>
      <c r="AD3" s="110"/>
      <c r="AE3" s="110"/>
      <c r="AF3" s="110"/>
      <c r="AG3" s="111"/>
      <c r="AH3" s="109">
        <f>+AA3</f>
        <v>2025</v>
      </c>
      <c r="AI3" s="110"/>
      <c r="AJ3" s="110"/>
      <c r="AK3" s="110"/>
      <c r="AL3" s="110"/>
      <c r="AM3" s="110"/>
      <c r="AN3" s="111"/>
      <c r="AO3" s="109">
        <f>+AH3</f>
        <v>2025</v>
      </c>
      <c r="AP3" s="110"/>
      <c r="AQ3" s="110"/>
      <c r="AR3" s="110"/>
      <c r="AS3" s="110"/>
      <c r="AT3" s="110"/>
      <c r="AU3" s="111"/>
      <c r="AV3" s="109">
        <f>+AO3</f>
        <v>2025</v>
      </c>
      <c r="AW3" s="110"/>
      <c r="AX3" s="110"/>
      <c r="AY3" s="110"/>
      <c r="AZ3" s="110"/>
      <c r="BA3" s="110"/>
      <c r="BB3" s="111"/>
      <c r="BC3" s="109">
        <f>+AV3</f>
        <v>2025</v>
      </c>
      <c r="BD3" s="110"/>
      <c r="BE3" s="110"/>
      <c r="BF3" s="110"/>
      <c r="BG3" s="110"/>
      <c r="BH3" s="110"/>
      <c r="BI3" s="111"/>
      <c r="BJ3" s="109">
        <f>+BC3</f>
        <v>2025</v>
      </c>
      <c r="BK3" s="110"/>
      <c r="BL3" s="110"/>
      <c r="BM3" s="110"/>
      <c r="BN3" s="110"/>
    </row>
    <row r="4" spans="3:67" s="53" customFormat="1" ht="34.5" x14ac:dyDescent="0.25">
      <c r="C4" s="113"/>
      <c r="D4" s="113"/>
      <c r="E4" s="113"/>
      <c r="F4" s="90" t="s">
        <v>77</v>
      </c>
      <c r="G4" s="90" t="s">
        <v>77</v>
      </c>
      <c r="H4" s="90" t="s">
        <v>77</v>
      </c>
      <c r="I4" s="90" t="s">
        <v>77</v>
      </c>
      <c r="J4" s="90" t="s">
        <v>77</v>
      </c>
      <c r="K4" s="90" t="s">
        <v>77</v>
      </c>
      <c r="L4" s="90" t="s">
        <v>77</v>
      </c>
      <c r="M4" s="90" t="s">
        <v>77</v>
      </c>
      <c r="N4" s="90" t="s">
        <v>77</v>
      </c>
      <c r="O4" s="90" t="s">
        <v>77</v>
      </c>
      <c r="P4" s="90" t="s">
        <v>77</v>
      </c>
      <c r="Q4" s="90" t="s">
        <v>77</v>
      </c>
      <c r="R4" s="90" t="s">
        <v>77</v>
      </c>
      <c r="S4" s="90" t="s">
        <v>77</v>
      </c>
      <c r="T4" s="90" t="s">
        <v>77</v>
      </c>
      <c r="U4" s="90" t="s">
        <v>77</v>
      </c>
      <c r="V4" s="90" t="s">
        <v>77</v>
      </c>
      <c r="W4" s="90" t="s">
        <v>77</v>
      </c>
      <c r="X4" s="90" t="s">
        <v>77</v>
      </c>
      <c r="Y4" s="90" t="s">
        <v>77</v>
      </c>
      <c r="Z4" s="90" t="s">
        <v>77</v>
      </c>
      <c r="AA4" s="90" t="s">
        <v>77</v>
      </c>
      <c r="AB4" s="90" t="s">
        <v>77</v>
      </c>
      <c r="AC4" s="90" t="s">
        <v>77</v>
      </c>
      <c r="AD4" s="90" t="s">
        <v>77</v>
      </c>
      <c r="AE4" s="90" t="s">
        <v>77</v>
      </c>
      <c r="AF4" s="90" t="s">
        <v>77</v>
      </c>
      <c r="AG4" s="90" t="s">
        <v>77</v>
      </c>
      <c r="AH4" s="90" t="s">
        <v>77</v>
      </c>
      <c r="AI4" s="90" t="s">
        <v>77</v>
      </c>
      <c r="AJ4" s="90" t="s">
        <v>77</v>
      </c>
      <c r="AK4" s="90" t="s">
        <v>78</v>
      </c>
      <c r="AL4" s="90" t="s">
        <v>78</v>
      </c>
      <c r="AM4" s="90" t="s">
        <v>78</v>
      </c>
      <c r="AN4" s="90" t="s">
        <v>78</v>
      </c>
      <c r="AO4" s="90" t="s">
        <v>78</v>
      </c>
      <c r="AP4" s="90" t="s">
        <v>78</v>
      </c>
      <c r="AQ4" s="90" t="s">
        <v>78</v>
      </c>
      <c r="AR4" s="90" t="s">
        <v>78</v>
      </c>
      <c r="AS4" s="90" t="s">
        <v>78</v>
      </c>
      <c r="AT4" s="90" t="s">
        <v>78</v>
      </c>
      <c r="AU4" s="90" t="s">
        <v>78</v>
      </c>
      <c r="AV4" s="90" t="s">
        <v>78</v>
      </c>
      <c r="AW4" s="90" t="s">
        <v>78</v>
      </c>
      <c r="AX4" s="90" t="s">
        <v>78</v>
      </c>
      <c r="AY4" s="90" t="s">
        <v>78</v>
      </c>
      <c r="AZ4" s="90" t="s">
        <v>78</v>
      </c>
      <c r="BA4" s="90" t="s">
        <v>78</v>
      </c>
      <c r="BB4" s="90" t="s">
        <v>78</v>
      </c>
      <c r="BC4" s="90" t="s">
        <v>78</v>
      </c>
      <c r="BD4" s="90" t="s">
        <v>78</v>
      </c>
      <c r="BE4" s="90" t="s">
        <v>78</v>
      </c>
      <c r="BF4" s="90" t="s">
        <v>78</v>
      </c>
      <c r="BG4" s="90" t="s">
        <v>78</v>
      </c>
      <c r="BH4" s="90" t="s">
        <v>78</v>
      </c>
      <c r="BI4" s="90" t="s">
        <v>78</v>
      </c>
      <c r="BJ4" s="90" t="s">
        <v>78</v>
      </c>
      <c r="BK4" s="90" t="s">
        <v>78</v>
      </c>
      <c r="BL4" s="90" t="s">
        <v>78</v>
      </c>
      <c r="BM4" s="90" t="s">
        <v>79</v>
      </c>
      <c r="BN4" s="90" t="s">
        <v>79</v>
      </c>
    </row>
    <row r="5" spans="3:67" s="54" customFormat="1" ht="20.25" x14ac:dyDescent="0.25">
      <c r="C5" s="113"/>
      <c r="D5" s="113"/>
      <c r="E5" s="113"/>
      <c r="F5" s="48" t="s">
        <v>80</v>
      </c>
      <c r="G5" s="46" t="s">
        <v>81</v>
      </c>
      <c r="H5" s="46" t="s">
        <v>82</v>
      </c>
      <c r="I5" s="47" t="s">
        <v>83</v>
      </c>
      <c r="J5" s="48" t="s">
        <v>84</v>
      </c>
      <c r="K5" s="48" t="s">
        <v>85</v>
      </c>
      <c r="L5" s="46" t="s">
        <v>86</v>
      </c>
      <c r="M5" s="46" t="s">
        <v>80</v>
      </c>
      <c r="N5" s="46" t="s">
        <v>81</v>
      </c>
      <c r="O5" s="46" t="s">
        <v>82</v>
      </c>
      <c r="P5" s="47" t="s">
        <v>83</v>
      </c>
      <c r="Q5" s="48" t="s">
        <v>84</v>
      </c>
      <c r="R5" s="46" t="s">
        <v>85</v>
      </c>
      <c r="S5" s="46" t="s">
        <v>86</v>
      </c>
      <c r="T5" s="46" t="s">
        <v>80</v>
      </c>
      <c r="U5" s="46" t="s">
        <v>81</v>
      </c>
      <c r="V5" s="46" t="s">
        <v>82</v>
      </c>
      <c r="W5" s="47" t="s">
        <v>83</v>
      </c>
      <c r="X5" s="48" t="s">
        <v>84</v>
      </c>
      <c r="Y5" s="46" t="s">
        <v>85</v>
      </c>
      <c r="Z5" s="46" t="s">
        <v>86</v>
      </c>
      <c r="AA5" s="46" t="s">
        <v>80</v>
      </c>
      <c r="AB5" s="46" t="s">
        <v>81</v>
      </c>
      <c r="AC5" s="46" t="s">
        <v>82</v>
      </c>
      <c r="AD5" s="47" t="s">
        <v>83</v>
      </c>
      <c r="AE5" s="48" t="s">
        <v>84</v>
      </c>
      <c r="AF5" s="46" t="s">
        <v>85</v>
      </c>
      <c r="AG5" s="46" t="s">
        <v>86</v>
      </c>
      <c r="AH5" s="46" t="s">
        <v>80</v>
      </c>
      <c r="AI5" s="46" t="s">
        <v>81</v>
      </c>
      <c r="AJ5" s="46" t="s">
        <v>82</v>
      </c>
      <c r="AK5" s="47" t="s">
        <v>83</v>
      </c>
      <c r="AL5" s="48" t="s">
        <v>84</v>
      </c>
      <c r="AM5" s="46" t="s">
        <v>85</v>
      </c>
      <c r="AN5" s="46" t="s">
        <v>86</v>
      </c>
      <c r="AO5" s="46" t="s">
        <v>80</v>
      </c>
      <c r="AP5" s="46" t="s">
        <v>81</v>
      </c>
      <c r="AQ5" s="46" t="s">
        <v>82</v>
      </c>
      <c r="AR5" s="47" t="s">
        <v>83</v>
      </c>
      <c r="AS5" s="48" t="s">
        <v>84</v>
      </c>
      <c r="AT5" s="46" t="s">
        <v>85</v>
      </c>
      <c r="AU5" s="46" t="s">
        <v>86</v>
      </c>
      <c r="AV5" s="46" t="s">
        <v>80</v>
      </c>
      <c r="AW5" s="46" t="s">
        <v>81</v>
      </c>
      <c r="AX5" s="46" t="s">
        <v>82</v>
      </c>
      <c r="AY5" s="47" t="s">
        <v>83</v>
      </c>
      <c r="AZ5" s="48" t="s">
        <v>84</v>
      </c>
      <c r="BA5" s="46" t="s">
        <v>85</v>
      </c>
      <c r="BB5" s="46" t="s">
        <v>86</v>
      </c>
      <c r="BC5" s="46" t="s">
        <v>80</v>
      </c>
      <c r="BD5" s="46" t="s">
        <v>81</v>
      </c>
      <c r="BE5" s="46" t="s">
        <v>82</v>
      </c>
      <c r="BF5" s="47" t="s">
        <v>83</v>
      </c>
      <c r="BG5" s="48" t="s">
        <v>84</v>
      </c>
      <c r="BH5" s="46" t="s">
        <v>85</v>
      </c>
      <c r="BI5" s="46" t="s">
        <v>86</v>
      </c>
      <c r="BJ5" s="46" t="s">
        <v>80</v>
      </c>
      <c r="BK5" s="46" t="s">
        <v>81</v>
      </c>
      <c r="BL5" s="46" t="s">
        <v>82</v>
      </c>
      <c r="BM5" s="47" t="s">
        <v>83</v>
      </c>
      <c r="BN5" s="48" t="s">
        <v>84</v>
      </c>
      <c r="BO5" s="55"/>
    </row>
    <row r="6" spans="3:67" s="56" customFormat="1" ht="72.75" x14ac:dyDescent="0.25">
      <c r="C6" s="113"/>
      <c r="D6" s="113"/>
      <c r="E6" s="113"/>
      <c r="F6" s="51">
        <v>45658</v>
      </c>
      <c r="G6" s="49">
        <v>45659</v>
      </c>
      <c r="H6" s="49">
        <v>45660</v>
      </c>
      <c r="I6" s="50">
        <v>45661</v>
      </c>
      <c r="J6" s="51">
        <v>45662</v>
      </c>
      <c r="K6" s="51">
        <v>45663</v>
      </c>
      <c r="L6" s="49">
        <v>45664</v>
      </c>
      <c r="M6" s="49">
        <v>45665</v>
      </c>
      <c r="N6" s="49">
        <v>45666</v>
      </c>
      <c r="O6" s="49">
        <v>45667</v>
      </c>
      <c r="P6" s="50">
        <v>45668</v>
      </c>
      <c r="Q6" s="51">
        <v>45669</v>
      </c>
      <c r="R6" s="49">
        <v>45670</v>
      </c>
      <c r="S6" s="49">
        <v>45671</v>
      </c>
      <c r="T6" s="49">
        <v>45672</v>
      </c>
      <c r="U6" s="49">
        <v>45673</v>
      </c>
      <c r="V6" s="49">
        <v>45674</v>
      </c>
      <c r="W6" s="50">
        <v>45675</v>
      </c>
      <c r="X6" s="51">
        <v>45676</v>
      </c>
      <c r="Y6" s="49">
        <v>45677</v>
      </c>
      <c r="Z6" s="49">
        <v>45678</v>
      </c>
      <c r="AA6" s="49">
        <v>45679</v>
      </c>
      <c r="AB6" s="49">
        <v>45680</v>
      </c>
      <c r="AC6" s="49">
        <v>45681</v>
      </c>
      <c r="AD6" s="50">
        <v>45682</v>
      </c>
      <c r="AE6" s="51">
        <v>45683</v>
      </c>
      <c r="AF6" s="49">
        <v>45684</v>
      </c>
      <c r="AG6" s="49">
        <v>45685</v>
      </c>
      <c r="AH6" s="49">
        <v>45686</v>
      </c>
      <c r="AI6" s="49">
        <v>45687</v>
      </c>
      <c r="AJ6" s="49">
        <v>45688</v>
      </c>
      <c r="AK6" s="50">
        <v>45689</v>
      </c>
      <c r="AL6" s="51">
        <v>45690</v>
      </c>
      <c r="AM6" s="49">
        <v>45691</v>
      </c>
      <c r="AN6" s="49">
        <v>45692</v>
      </c>
      <c r="AO6" s="49">
        <v>45693</v>
      </c>
      <c r="AP6" s="49">
        <v>45694</v>
      </c>
      <c r="AQ6" s="49">
        <v>45695</v>
      </c>
      <c r="AR6" s="50">
        <v>45696</v>
      </c>
      <c r="AS6" s="51">
        <v>45697</v>
      </c>
      <c r="AT6" s="49">
        <v>45698</v>
      </c>
      <c r="AU6" s="49">
        <v>45699</v>
      </c>
      <c r="AV6" s="49">
        <v>45700</v>
      </c>
      <c r="AW6" s="49">
        <v>45701</v>
      </c>
      <c r="AX6" s="49">
        <v>45702</v>
      </c>
      <c r="AY6" s="50">
        <v>45703</v>
      </c>
      <c r="AZ6" s="51">
        <v>45704</v>
      </c>
      <c r="BA6" s="49">
        <v>45705</v>
      </c>
      <c r="BB6" s="49">
        <v>45706</v>
      </c>
      <c r="BC6" s="49">
        <v>45707</v>
      </c>
      <c r="BD6" s="49">
        <v>45708</v>
      </c>
      <c r="BE6" s="49">
        <v>45709</v>
      </c>
      <c r="BF6" s="50">
        <v>45710</v>
      </c>
      <c r="BG6" s="51">
        <v>45711</v>
      </c>
      <c r="BH6" s="49">
        <v>45712</v>
      </c>
      <c r="BI6" s="49">
        <v>45713</v>
      </c>
      <c r="BJ6" s="49">
        <v>45714</v>
      </c>
      <c r="BK6" s="49">
        <v>45715</v>
      </c>
      <c r="BL6" s="49">
        <v>45716</v>
      </c>
      <c r="BM6" s="50">
        <v>45717</v>
      </c>
      <c r="BN6" s="51">
        <v>45718</v>
      </c>
      <c r="BO6" s="57" t="s">
        <v>46</v>
      </c>
    </row>
    <row r="7" spans="3:67" s="58" customFormat="1" x14ac:dyDescent="0.25">
      <c r="E7" s="59" t="s">
        <v>47</v>
      </c>
      <c r="F7" s="60">
        <v>1</v>
      </c>
      <c r="G7" s="61">
        <v>1</v>
      </c>
      <c r="H7" s="61">
        <v>1</v>
      </c>
      <c r="I7" s="61">
        <v>1</v>
      </c>
      <c r="J7" s="61">
        <v>1</v>
      </c>
      <c r="K7" s="60">
        <v>1</v>
      </c>
      <c r="L7" s="61">
        <v>1</v>
      </c>
      <c r="M7" s="61">
        <v>1</v>
      </c>
      <c r="N7" s="61">
        <v>1</v>
      </c>
      <c r="O7" s="61">
        <v>1</v>
      </c>
      <c r="P7" s="61">
        <v>1</v>
      </c>
      <c r="Q7" s="61">
        <v>1</v>
      </c>
      <c r="R7" s="61">
        <v>1</v>
      </c>
      <c r="S7" s="61">
        <v>1</v>
      </c>
      <c r="T7" s="61">
        <v>1</v>
      </c>
      <c r="U7" s="61">
        <v>1</v>
      </c>
      <c r="V7" s="61">
        <v>1</v>
      </c>
      <c r="W7" s="61">
        <v>1</v>
      </c>
      <c r="X7" s="61">
        <v>1</v>
      </c>
      <c r="Y7" s="61">
        <v>1</v>
      </c>
      <c r="Z7" s="61">
        <v>1</v>
      </c>
      <c r="AA7" s="61">
        <v>1</v>
      </c>
      <c r="AB7" s="61">
        <v>1</v>
      </c>
      <c r="AC7" s="61">
        <v>1</v>
      </c>
      <c r="AD7" s="61">
        <v>1</v>
      </c>
      <c r="AE7" s="61">
        <v>1</v>
      </c>
      <c r="AF7" s="61">
        <v>1</v>
      </c>
      <c r="AG7" s="61">
        <v>1</v>
      </c>
      <c r="AH7" s="61">
        <v>1</v>
      </c>
      <c r="AI7" s="61">
        <v>1</v>
      </c>
      <c r="AJ7" s="61">
        <v>1</v>
      </c>
      <c r="AK7" s="61">
        <v>1</v>
      </c>
      <c r="AL7" s="61">
        <v>1</v>
      </c>
      <c r="AM7" s="61">
        <v>1</v>
      </c>
      <c r="AN7" s="61">
        <v>1</v>
      </c>
      <c r="AO7" s="61">
        <v>1</v>
      </c>
      <c r="AP7" s="61">
        <v>1</v>
      </c>
      <c r="AQ7" s="61">
        <v>1</v>
      </c>
      <c r="AR7" s="61">
        <v>1</v>
      </c>
      <c r="AS7" s="61">
        <v>1</v>
      </c>
      <c r="AT7" s="61">
        <v>1</v>
      </c>
      <c r="AU7" s="61">
        <v>1</v>
      </c>
      <c r="AV7" s="61">
        <v>1</v>
      </c>
      <c r="AW7" s="61">
        <v>1</v>
      </c>
      <c r="AX7" s="61">
        <v>1</v>
      </c>
      <c r="AY7" s="61">
        <v>1</v>
      </c>
      <c r="AZ7" s="61">
        <v>1</v>
      </c>
      <c r="BA7" s="61">
        <v>1</v>
      </c>
      <c r="BB7" s="61">
        <v>1</v>
      </c>
      <c r="BC7" s="61">
        <v>1</v>
      </c>
      <c r="BD7" s="61">
        <v>1</v>
      </c>
      <c r="BE7" s="61">
        <v>1</v>
      </c>
      <c r="BF7" s="61">
        <v>1</v>
      </c>
      <c r="BG7" s="61">
        <v>1</v>
      </c>
      <c r="BH7" s="61">
        <v>1</v>
      </c>
      <c r="BI7" s="61">
        <v>1</v>
      </c>
      <c r="BJ7" s="61">
        <v>1</v>
      </c>
      <c r="BK7" s="61">
        <v>1</v>
      </c>
      <c r="BL7" s="61">
        <v>1</v>
      </c>
      <c r="BM7" s="61">
        <v>1</v>
      </c>
      <c r="BN7" s="61">
        <v>1</v>
      </c>
      <c r="BO7" s="61">
        <f>SUM(F7:BN7)</f>
        <v>61</v>
      </c>
    </row>
    <row r="8" spans="3:67" s="58" customFormat="1" ht="27.75" customHeight="1" x14ac:dyDescent="0.25">
      <c r="E8" s="62" t="s">
        <v>48</v>
      </c>
      <c r="F8" s="60"/>
      <c r="G8" s="61">
        <v>1</v>
      </c>
      <c r="H8" s="61">
        <v>1</v>
      </c>
      <c r="I8" s="89"/>
      <c r="J8" s="60"/>
      <c r="K8" s="60"/>
      <c r="L8" s="61">
        <v>1</v>
      </c>
      <c r="M8" s="61">
        <v>1</v>
      </c>
      <c r="N8" s="61">
        <v>1</v>
      </c>
      <c r="O8" s="61">
        <v>1</v>
      </c>
      <c r="P8" s="89"/>
      <c r="Q8" s="60"/>
      <c r="R8" s="61">
        <v>1</v>
      </c>
      <c r="S8" s="61">
        <v>1</v>
      </c>
      <c r="T8" s="61">
        <v>1</v>
      </c>
      <c r="U8" s="61">
        <v>1</v>
      </c>
      <c r="V8" s="61">
        <v>1</v>
      </c>
      <c r="W8" s="89"/>
      <c r="X8" s="60"/>
      <c r="Y8" s="61">
        <v>1</v>
      </c>
      <c r="Z8" s="61">
        <v>1</v>
      </c>
      <c r="AA8" s="61">
        <v>1</v>
      </c>
      <c r="AB8" s="61">
        <v>1</v>
      </c>
      <c r="AC8" s="61">
        <v>1</v>
      </c>
      <c r="AD8" s="89"/>
      <c r="AE8" s="60"/>
      <c r="AF8" s="61">
        <v>1</v>
      </c>
      <c r="AG8" s="61">
        <v>1</v>
      </c>
      <c r="AH8" s="61">
        <v>1</v>
      </c>
      <c r="AI8" s="61">
        <v>1</v>
      </c>
      <c r="AJ8" s="61">
        <v>1</v>
      </c>
      <c r="AK8" s="89"/>
      <c r="AL8" s="60"/>
      <c r="AM8" s="61">
        <v>1</v>
      </c>
      <c r="AN8" s="61">
        <v>1</v>
      </c>
      <c r="AO8" s="61">
        <v>1</v>
      </c>
      <c r="AP8" s="61">
        <v>1</v>
      </c>
      <c r="AQ8" s="61">
        <v>1</v>
      </c>
      <c r="AR8" s="89"/>
      <c r="AS8" s="60"/>
      <c r="AT8" s="61">
        <v>1</v>
      </c>
      <c r="AU8" s="61">
        <v>1</v>
      </c>
      <c r="AV8" s="61">
        <v>1</v>
      </c>
      <c r="AW8" s="61">
        <v>1</v>
      </c>
      <c r="AX8" s="61">
        <v>1</v>
      </c>
      <c r="AY8" s="89"/>
      <c r="AZ8" s="60"/>
      <c r="BA8" s="61">
        <v>1</v>
      </c>
      <c r="BB8" s="61">
        <v>1</v>
      </c>
      <c r="BC8" s="61">
        <v>1</v>
      </c>
      <c r="BD8" s="61">
        <v>1</v>
      </c>
      <c r="BE8" s="61">
        <v>1</v>
      </c>
      <c r="BF8" s="89"/>
      <c r="BG8" s="60"/>
      <c r="BH8" s="61">
        <v>1</v>
      </c>
      <c r="BI8" s="61">
        <v>1</v>
      </c>
      <c r="BJ8" s="61">
        <v>1</v>
      </c>
      <c r="BK8" s="61">
        <v>1</v>
      </c>
      <c r="BL8" s="61">
        <v>1</v>
      </c>
      <c r="BM8" s="89"/>
      <c r="BN8" s="60"/>
      <c r="BO8" s="64">
        <f>SUM(F8:BN8)</f>
        <v>41</v>
      </c>
    </row>
    <row r="9" spans="3:67" x14ac:dyDescent="0.25">
      <c r="E9" s="66" t="s">
        <v>49</v>
      </c>
      <c r="F9" s="67"/>
      <c r="G9" s="66"/>
      <c r="H9" s="66"/>
      <c r="I9" s="63"/>
      <c r="J9" s="67"/>
      <c r="K9" s="67"/>
      <c r="L9" s="66"/>
      <c r="M9" s="66"/>
      <c r="N9" s="66"/>
      <c r="O9" s="66"/>
      <c r="P9" s="63"/>
      <c r="Q9" s="67"/>
      <c r="R9" s="64"/>
      <c r="S9" s="66"/>
      <c r="T9" s="66"/>
      <c r="U9" s="66"/>
      <c r="V9" s="66"/>
      <c r="W9" s="63"/>
      <c r="X9" s="67"/>
      <c r="Y9" s="75"/>
      <c r="Z9" s="75"/>
      <c r="AA9" s="75"/>
      <c r="AB9" s="75"/>
      <c r="AC9" s="91"/>
      <c r="AD9" s="63"/>
      <c r="AE9" s="67"/>
      <c r="AF9" s="75"/>
      <c r="AG9" s="75"/>
      <c r="AH9" s="75"/>
      <c r="AI9" s="75"/>
      <c r="AJ9" s="75"/>
      <c r="AK9" s="63"/>
      <c r="AL9" s="67"/>
      <c r="AM9" s="75"/>
      <c r="AN9" s="75"/>
      <c r="AO9" s="75"/>
      <c r="AP9" s="75"/>
      <c r="AQ9" s="75"/>
      <c r="AR9" s="63"/>
      <c r="AS9" s="67"/>
      <c r="AT9" s="75"/>
      <c r="AU9" s="75"/>
      <c r="AV9" s="75"/>
      <c r="AW9" s="75"/>
      <c r="AX9" s="75"/>
      <c r="AY9" s="63"/>
      <c r="AZ9" s="67"/>
      <c r="BA9" s="75"/>
      <c r="BB9" s="75"/>
      <c r="BC9" s="75"/>
      <c r="BD9" s="75"/>
      <c r="BE9" s="75"/>
      <c r="BF9" s="63"/>
      <c r="BG9" s="67"/>
      <c r="BH9" s="75"/>
      <c r="BI9" s="75"/>
      <c r="BJ9" s="75"/>
      <c r="BK9" s="68" t="s">
        <v>58</v>
      </c>
      <c r="BL9" s="68" t="s">
        <v>58</v>
      </c>
      <c r="BM9" s="63"/>
      <c r="BN9" s="67"/>
    </row>
    <row r="10" spans="3:67" x14ac:dyDescent="0.25">
      <c r="E10" s="66" t="s">
        <v>50</v>
      </c>
      <c r="F10" s="67"/>
      <c r="G10" s="66"/>
      <c r="H10" s="66"/>
      <c r="I10" s="63"/>
      <c r="J10" s="67"/>
      <c r="K10" s="67"/>
      <c r="L10" s="66"/>
      <c r="M10" s="66"/>
      <c r="N10" s="66"/>
      <c r="O10" s="66"/>
      <c r="P10" s="63"/>
      <c r="Q10" s="67"/>
      <c r="R10" s="64"/>
      <c r="S10" s="66"/>
      <c r="T10" s="66"/>
      <c r="U10" s="66"/>
      <c r="V10" s="66"/>
      <c r="W10" s="63"/>
      <c r="X10" s="67"/>
      <c r="Y10" s="75"/>
      <c r="Z10" s="75"/>
      <c r="AA10" s="75"/>
      <c r="AB10" s="75"/>
      <c r="AC10" s="91"/>
      <c r="AD10" s="63"/>
      <c r="AE10" s="67"/>
      <c r="AF10" s="75"/>
      <c r="AG10" s="75"/>
      <c r="AH10" s="75"/>
      <c r="AI10" s="75"/>
      <c r="AJ10" s="75"/>
      <c r="AK10" s="63"/>
      <c r="AL10" s="67"/>
      <c r="AM10" s="75"/>
      <c r="AN10" s="75"/>
      <c r="AO10" s="75"/>
      <c r="AP10" s="75"/>
      <c r="AQ10" s="75"/>
      <c r="AR10" s="63"/>
      <c r="AS10" s="67"/>
      <c r="AT10" s="75"/>
      <c r="AU10" s="75"/>
      <c r="AV10" s="75"/>
      <c r="AW10" s="75"/>
      <c r="AX10" s="75"/>
      <c r="AY10" s="63"/>
      <c r="AZ10" s="67"/>
      <c r="BA10" s="75"/>
      <c r="BB10" s="75"/>
      <c r="BC10" s="75"/>
      <c r="BD10" s="75"/>
      <c r="BE10" s="75"/>
      <c r="BF10" s="63"/>
      <c r="BG10" s="67"/>
      <c r="BH10" s="68" t="s">
        <v>58</v>
      </c>
      <c r="BI10" s="68" t="s">
        <v>58</v>
      </c>
      <c r="BJ10" s="68" t="s">
        <v>58</v>
      </c>
      <c r="BK10" s="68" t="s">
        <v>58</v>
      </c>
      <c r="BL10" s="68" t="s">
        <v>58</v>
      </c>
      <c r="BM10" s="63"/>
      <c r="BN10" s="67"/>
    </row>
    <row r="11" spans="3:67" x14ac:dyDescent="0.25">
      <c r="E11" s="66" t="s">
        <v>51</v>
      </c>
      <c r="F11" s="67"/>
      <c r="G11" s="66"/>
      <c r="H11" s="66"/>
      <c r="I11" s="63"/>
      <c r="J11" s="67"/>
      <c r="K11" s="67"/>
      <c r="L11" s="66"/>
      <c r="M11" s="66"/>
      <c r="N11" s="66"/>
      <c r="O11" s="66"/>
      <c r="P11" s="63"/>
      <c r="Q11" s="67"/>
      <c r="R11" s="61"/>
      <c r="S11" s="66"/>
      <c r="T11" s="66"/>
      <c r="U11" s="66"/>
      <c r="V11" s="66"/>
      <c r="W11" s="63"/>
      <c r="X11" s="67"/>
      <c r="Y11" s="75"/>
      <c r="Z11" s="75"/>
      <c r="AA11" s="75"/>
      <c r="AB11" s="75"/>
      <c r="AC11" s="91"/>
      <c r="AD11" s="63"/>
      <c r="AE11" s="67"/>
      <c r="AF11" s="75"/>
      <c r="AG11" s="75"/>
      <c r="AH11" s="75"/>
      <c r="AI11" s="75"/>
      <c r="AJ11" s="75"/>
      <c r="AK11" s="63"/>
      <c r="AL11" s="67"/>
      <c r="AM11" s="75"/>
      <c r="AN11" s="75"/>
      <c r="AO11" s="75"/>
      <c r="AP11" s="75"/>
      <c r="AQ11" s="75"/>
      <c r="AR11" s="63"/>
      <c r="AS11" s="67"/>
      <c r="AT11" s="75"/>
      <c r="AU11" s="75"/>
      <c r="AV11" s="75"/>
      <c r="AW11" s="75"/>
      <c r="AX11" s="75"/>
      <c r="AY11" s="63"/>
      <c r="AZ11" s="67"/>
      <c r="BA11" s="68" t="s">
        <v>58</v>
      </c>
      <c r="BB11" s="68" t="s">
        <v>58</v>
      </c>
      <c r="BC11" s="68" t="s">
        <v>58</v>
      </c>
      <c r="BD11" s="68" t="s">
        <v>58</v>
      </c>
      <c r="BE11" s="68" t="s">
        <v>58</v>
      </c>
      <c r="BF11" s="63"/>
      <c r="BG11" s="67"/>
      <c r="BH11" s="68" t="s">
        <v>58</v>
      </c>
      <c r="BI11" s="68" t="s">
        <v>58</v>
      </c>
      <c r="BJ11" s="68" t="s">
        <v>58</v>
      </c>
      <c r="BK11" s="68" t="s">
        <v>58</v>
      </c>
      <c r="BL11" s="68" t="s">
        <v>58</v>
      </c>
      <c r="BM11" s="63"/>
      <c r="BN11" s="67"/>
    </row>
    <row r="13" spans="3:67" ht="30" x14ac:dyDescent="0.25">
      <c r="E13" s="72" t="s">
        <v>57</v>
      </c>
      <c r="F13" s="75"/>
    </row>
    <row r="14" spans="3:67" ht="30" x14ac:dyDescent="0.25">
      <c r="E14" s="72" t="s">
        <v>52</v>
      </c>
      <c r="F14" s="68" t="s">
        <v>58</v>
      </c>
    </row>
    <row r="15" spans="3:67" ht="30" x14ac:dyDescent="0.25">
      <c r="E15" s="72" t="s">
        <v>53</v>
      </c>
      <c r="F15" s="69"/>
    </row>
    <row r="16" spans="3:67" ht="30" x14ac:dyDescent="0.25">
      <c r="E16" s="72" t="s">
        <v>54</v>
      </c>
      <c r="F16" s="67"/>
    </row>
    <row r="18" spans="5:15" x14ac:dyDescent="0.25">
      <c r="E18" s="73"/>
    </row>
    <row r="19" spans="5:15" x14ac:dyDescent="0.25">
      <c r="E19" s="71" t="s">
        <v>55</v>
      </c>
      <c r="F19" s="71"/>
      <c r="G19" s="112" t="s">
        <v>68</v>
      </c>
      <c r="H19" s="112"/>
      <c r="I19" s="112"/>
      <c r="J19" s="112" t="s">
        <v>69</v>
      </c>
      <c r="K19" s="112"/>
      <c r="L19" s="112"/>
      <c r="M19" s="112" t="s">
        <v>56</v>
      </c>
      <c r="N19" s="112"/>
      <c r="O19" s="112"/>
    </row>
    <row r="20" spans="5:15" x14ac:dyDescent="0.25">
      <c r="E20" s="66" t="s">
        <v>87</v>
      </c>
      <c r="F20" s="68" t="s">
        <v>58</v>
      </c>
      <c r="G20" s="108">
        <v>0</v>
      </c>
      <c r="H20" s="108"/>
      <c r="I20" s="108"/>
      <c r="J20" s="108">
        <v>2</v>
      </c>
      <c r="K20" s="108"/>
      <c r="L20" s="108"/>
      <c r="M20" s="76">
        <f>SUM(F20:L20)</f>
        <v>2</v>
      </c>
      <c r="N20" s="74"/>
      <c r="O20" s="74"/>
    </row>
    <row r="21" spans="5:15" x14ac:dyDescent="0.25">
      <c r="E21" s="66" t="s">
        <v>88</v>
      </c>
      <c r="F21" s="68" t="s">
        <v>58</v>
      </c>
      <c r="G21" s="108">
        <v>0</v>
      </c>
      <c r="H21" s="108"/>
      <c r="I21" s="108"/>
      <c r="J21" s="108">
        <v>5</v>
      </c>
      <c r="K21" s="108"/>
      <c r="L21" s="108"/>
      <c r="M21" s="76">
        <f>SUM(F21:L21)</f>
        <v>5</v>
      </c>
      <c r="N21" s="74"/>
      <c r="O21" s="74"/>
    </row>
    <row r="22" spans="5:15" x14ac:dyDescent="0.25">
      <c r="E22" s="66" t="s">
        <v>89</v>
      </c>
      <c r="F22" s="68" t="s">
        <v>58</v>
      </c>
      <c r="G22" s="108">
        <v>0</v>
      </c>
      <c r="H22" s="108"/>
      <c r="I22" s="108"/>
      <c r="J22" s="108">
        <v>10</v>
      </c>
      <c r="K22" s="108"/>
      <c r="L22" s="108"/>
      <c r="M22" s="76">
        <f>SUM(F22:L22)</f>
        <v>10</v>
      </c>
      <c r="N22" s="74"/>
      <c r="O22" s="74"/>
    </row>
  </sheetData>
  <mergeCells count="19">
    <mergeCell ref="C2:E6"/>
    <mergeCell ref="BJ3:BN3"/>
    <mergeCell ref="AH3:AN3"/>
    <mergeCell ref="F3:L3"/>
    <mergeCell ref="M3:S3"/>
    <mergeCell ref="T3:Z3"/>
    <mergeCell ref="AA3:AG3"/>
    <mergeCell ref="G22:I22"/>
    <mergeCell ref="J22:L22"/>
    <mergeCell ref="AO3:AU3"/>
    <mergeCell ref="AV3:BB3"/>
    <mergeCell ref="BC3:BI3"/>
    <mergeCell ref="G21:I21"/>
    <mergeCell ref="J21:L21"/>
    <mergeCell ref="M19:O19"/>
    <mergeCell ref="G19:I19"/>
    <mergeCell ref="J19:L19"/>
    <mergeCell ref="G20:I20"/>
    <mergeCell ref="J20:L20"/>
  </mergeCells>
  <phoneticPr fontId="4" type="noConversion"/>
  <conditionalFormatting sqref="F7:BN8">
    <cfRule type="cellIs" dxfId="10" priority="10" operator="equal">
      <formula>1</formula>
    </cfRule>
  </conditionalFormatting>
  <conditionalFormatting sqref="I9:I11">
    <cfRule type="cellIs" dxfId="9" priority="9" operator="equal">
      <formula>1</formula>
    </cfRule>
  </conditionalFormatting>
  <conditionalFormatting sqref="P9:P11">
    <cfRule type="cellIs" dxfId="8" priority="8" operator="equal">
      <formula>1</formula>
    </cfRule>
  </conditionalFormatting>
  <conditionalFormatting sqref="R9:R11">
    <cfRule type="cellIs" dxfId="7" priority="34" operator="equal">
      <formula>1</formula>
    </cfRule>
  </conditionalFormatting>
  <conditionalFormatting sqref="W9:W11">
    <cfRule type="cellIs" dxfId="6" priority="7" operator="equal">
      <formula>1</formula>
    </cfRule>
  </conditionalFormatting>
  <conditionalFormatting sqref="AD9:AD11">
    <cfRule type="cellIs" dxfId="5" priority="6" operator="equal">
      <formula>1</formula>
    </cfRule>
  </conditionalFormatting>
  <conditionalFormatting sqref="AK9:AK11">
    <cfRule type="cellIs" dxfId="4" priority="5" operator="equal">
      <formula>1</formula>
    </cfRule>
  </conditionalFormatting>
  <conditionalFormatting sqref="AR9:AR11">
    <cfRule type="cellIs" dxfId="3" priority="4" operator="equal">
      <formula>1</formula>
    </cfRule>
  </conditionalFormatting>
  <conditionalFormatting sqref="AY9:AY11">
    <cfRule type="cellIs" dxfId="2" priority="3" operator="equal">
      <formula>1</formula>
    </cfRule>
  </conditionalFormatting>
  <conditionalFormatting sqref="BF9:BF11">
    <cfRule type="cellIs" dxfId="1" priority="2" operator="equal">
      <formula>1</formula>
    </cfRule>
  </conditionalFormatting>
  <conditionalFormatting sqref="BM9:BM11">
    <cfRule type="cellIs" dxfId="0" priority="1" operator="equal">
      <formula>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2F616-C7B9-46B4-8CE3-B32D06C22F2A}">
  <dimension ref="A3:K41"/>
  <sheetViews>
    <sheetView showGridLines="0" topLeftCell="A18" workbookViewId="0">
      <selection activeCell="I24" sqref="I24"/>
    </sheetView>
  </sheetViews>
  <sheetFormatPr baseColWidth="10" defaultRowHeight="25.15" customHeight="1" x14ac:dyDescent="0.25"/>
  <cols>
    <col min="1" max="1" width="37.85546875" style="2" customWidth="1"/>
    <col min="2" max="2" width="13.85546875" customWidth="1"/>
    <col min="3" max="3" width="13.28515625" customWidth="1"/>
    <col min="4" max="4" width="13.42578125" customWidth="1"/>
    <col min="5" max="5" width="16.140625" customWidth="1"/>
    <col min="6" max="6" width="17.5703125" customWidth="1"/>
    <col min="8" max="8" width="13.140625" bestFit="1" customWidth="1"/>
    <col min="10" max="10" width="13.140625" bestFit="1" customWidth="1"/>
  </cols>
  <sheetData>
    <row r="3" spans="1:11" ht="25.15" customHeight="1" thickBot="1" x14ac:dyDescent="0.3">
      <c r="K3">
        <f>+AVERAGE(9.54,5.9)</f>
        <v>7.72</v>
      </c>
    </row>
    <row r="4" spans="1:11" ht="25.15" customHeight="1" thickBot="1" x14ac:dyDescent="0.3">
      <c r="A4" s="114" t="s">
        <v>93</v>
      </c>
      <c r="B4" s="115"/>
      <c r="C4" s="115"/>
      <c r="D4" s="115"/>
      <c r="E4" s="115"/>
      <c r="F4" s="116"/>
      <c r="I4">
        <v>47</v>
      </c>
    </row>
    <row r="5" spans="1:11" ht="25.15" customHeight="1" x14ac:dyDescent="0.25">
      <c r="A5" s="21"/>
      <c r="B5" s="119" t="s">
        <v>69</v>
      </c>
      <c r="C5" s="120"/>
      <c r="D5" s="120"/>
      <c r="E5" s="121"/>
      <c r="F5" s="122" t="s">
        <v>33</v>
      </c>
    </row>
    <row r="6" spans="1:11" ht="45.6" customHeight="1" thickBot="1" x14ac:dyDescent="0.3">
      <c r="A6" s="22" t="s">
        <v>0</v>
      </c>
      <c r="B6" s="23" t="s">
        <v>34</v>
      </c>
      <c r="C6" s="24" t="s">
        <v>104</v>
      </c>
      <c r="D6" s="24" t="s">
        <v>35</v>
      </c>
      <c r="E6" s="25" t="s">
        <v>32</v>
      </c>
      <c r="F6" s="123"/>
    </row>
    <row r="7" spans="1:11" ht="25.15" customHeight="1" x14ac:dyDescent="0.25">
      <c r="A7" s="18" t="s">
        <v>14</v>
      </c>
      <c r="B7" s="28">
        <v>5045</v>
      </c>
      <c r="C7" s="19">
        <v>5727</v>
      </c>
      <c r="D7" s="27">
        <v>2</v>
      </c>
      <c r="E7" s="20">
        <f>+B7*C7*D7</f>
        <v>57785430</v>
      </c>
      <c r="F7" s="26">
        <f>E7</f>
        <v>57785430</v>
      </c>
      <c r="H7" s="38" t="e">
        <f>+#REF!+D7+#REF!</f>
        <v>#REF!</v>
      </c>
    </row>
    <row r="8" spans="1:11" ht="25.15" customHeight="1" x14ac:dyDescent="0.25">
      <c r="A8" s="15" t="s">
        <v>15</v>
      </c>
      <c r="B8" s="29">
        <v>15353</v>
      </c>
      <c r="C8" s="19">
        <v>6123</v>
      </c>
      <c r="D8" s="27">
        <f>+D7</f>
        <v>2</v>
      </c>
      <c r="E8" s="16">
        <f t="shared" ref="E8:E21" si="0">+B8*C8*D8</f>
        <v>188012838</v>
      </c>
      <c r="F8" s="26">
        <f t="shared" ref="F8:F21" si="1">E8</f>
        <v>188012838</v>
      </c>
    </row>
    <row r="9" spans="1:11" ht="25.15" customHeight="1" x14ac:dyDescent="0.25">
      <c r="A9" s="15" t="s">
        <v>16</v>
      </c>
      <c r="B9" s="29">
        <v>9688</v>
      </c>
      <c r="C9" s="19">
        <v>6372</v>
      </c>
      <c r="D9" s="27">
        <f t="shared" ref="D9:D21" si="2">+D8</f>
        <v>2</v>
      </c>
      <c r="E9" s="16">
        <f t="shared" si="0"/>
        <v>123463872</v>
      </c>
      <c r="F9" s="26">
        <f t="shared" si="1"/>
        <v>123463872</v>
      </c>
    </row>
    <row r="10" spans="1:11" ht="25.15" customHeight="1" x14ac:dyDescent="0.25">
      <c r="A10" s="15" t="s">
        <v>17</v>
      </c>
      <c r="B10" s="29">
        <v>11039</v>
      </c>
      <c r="C10" s="19">
        <v>6906</v>
      </c>
      <c r="D10" s="27">
        <f t="shared" si="2"/>
        <v>2</v>
      </c>
      <c r="E10" s="16">
        <f t="shared" si="0"/>
        <v>152470668</v>
      </c>
      <c r="F10" s="26">
        <f t="shared" si="1"/>
        <v>152470668</v>
      </c>
    </row>
    <row r="11" spans="1:11" ht="25.15" customHeight="1" x14ac:dyDescent="0.25">
      <c r="A11" s="15" t="s">
        <v>18</v>
      </c>
      <c r="B11" s="29">
        <v>8057</v>
      </c>
      <c r="C11" s="19">
        <v>7187</v>
      </c>
      <c r="D11" s="27">
        <f t="shared" si="2"/>
        <v>2</v>
      </c>
      <c r="E11" s="16">
        <f t="shared" si="0"/>
        <v>115811318</v>
      </c>
      <c r="F11" s="26">
        <f t="shared" si="1"/>
        <v>115811318</v>
      </c>
    </row>
    <row r="12" spans="1:11" ht="25.15" customHeight="1" x14ac:dyDescent="0.25">
      <c r="A12" s="15" t="s">
        <v>19</v>
      </c>
      <c r="B12" s="29">
        <v>1365</v>
      </c>
      <c r="C12" s="19">
        <v>4570</v>
      </c>
      <c r="D12" s="27">
        <f t="shared" si="2"/>
        <v>2</v>
      </c>
      <c r="E12" s="16">
        <f t="shared" si="0"/>
        <v>12476100</v>
      </c>
      <c r="F12" s="26">
        <f t="shared" si="1"/>
        <v>12476100</v>
      </c>
    </row>
    <row r="13" spans="1:11" ht="25.15" customHeight="1" x14ac:dyDescent="0.25">
      <c r="A13" s="15" t="s">
        <v>20</v>
      </c>
      <c r="B13" s="29">
        <v>3989</v>
      </c>
      <c r="C13" s="19">
        <v>5127</v>
      </c>
      <c r="D13" s="27">
        <f t="shared" si="2"/>
        <v>2</v>
      </c>
      <c r="E13" s="16">
        <f t="shared" si="0"/>
        <v>40903206</v>
      </c>
      <c r="F13" s="26">
        <f t="shared" si="1"/>
        <v>40903206</v>
      </c>
    </row>
    <row r="14" spans="1:11" ht="25.15" customHeight="1" x14ac:dyDescent="0.25">
      <c r="A14" s="15" t="s">
        <v>2</v>
      </c>
      <c r="B14" s="29">
        <v>2333</v>
      </c>
      <c r="C14" s="19">
        <v>6143</v>
      </c>
      <c r="D14" s="27">
        <f t="shared" si="2"/>
        <v>2</v>
      </c>
      <c r="E14" s="16">
        <f t="shared" si="0"/>
        <v>28663238</v>
      </c>
      <c r="F14" s="26">
        <f t="shared" si="1"/>
        <v>28663238</v>
      </c>
    </row>
    <row r="15" spans="1:11" ht="25.15" customHeight="1" x14ac:dyDescent="0.25">
      <c r="A15" s="15" t="s">
        <v>3</v>
      </c>
      <c r="B15" s="29">
        <v>3053</v>
      </c>
      <c r="C15" s="19">
        <v>6476</v>
      </c>
      <c r="D15" s="27">
        <f t="shared" si="2"/>
        <v>2</v>
      </c>
      <c r="E15" s="16">
        <f t="shared" si="0"/>
        <v>39542456</v>
      </c>
      <c r="F15" s="26">
        <f t="shared" si="1"/>
        <v>39542456</v>
      </c>
    </row>
    <row r="16" spans="1:11" ht="25.15" customHeight="1" x14ac:dyDescent="0.25">
      <c r="A16" s="15" t="s">
        <v>4</v>
      </c>
      <c r="B16" s="29">
        <v>1209</v>
      </c>
      <c r="C16" s="19">
        <v>6664</v>
      </c>
      <c r="D16" s="27">
        <f t="shared" si="2"/>
        <v>2</v>
      </c>
      <c r="E16" s="16">
        <f t="shared" si="0"/>
        <v>16113552</v>
      </c>
      <c r="F16" s="26">
        <f t="shared" si="1"/>
        <v>16113552</v>
      </c>
    </row>
    <row r="17" spans="1:8" ht="25.15" customHeight="1" x14ac:dyDescent="0.25">
      <c r="A17" s="15" t="s">
        <v>5</v>
      </c>
      <c r="B17" s="29">
        <v>1150</v>
      </c>
      <c r="C17" s="19">
        <v>4591</v>
      </c>
      <c r="D17" s="27">
        <f t="shared" si="2"/>
        <v>2</v>
      </c>
      <c r="E17" s="16">
        <f>+B17*C17*D17</f>
        <v>10559300</v>
      </c>
      <c r="F17" s="26">
        <f t="shared" si="1"/>
        <v>10559300</v>
      </c>
    </row>
    <row r="18" spans="1:8" ht="25.15" customHeight="1" x14ac:dyDescent="0.25">
      <c r="A18" s="15" t="s">
        <v>6</v>
      </c>
      <c r="B18" s="29">
        <v>3352</v>
      </c>
      <c r="C18" s="19">
        <v>5149</v>
      </c>
      <c r="D18" s="27">
        <f t="shared" si="2"/>
        <v>2</v>
      </c>
      <c r="E18" s="16">
        <f t="shared" si="0"/>
        <v>34518896</v>
      </c>
      <c r="F18" s="26">
        <f t="shared" si="1"/>
        <v>34518896</v>
      </c>
    </row>
    <row r="19" spans="1:8" ht="25.15" customHeight="1" x14ac:dyDescent="0.25">
      <c r="A19" s="15" t="s">
        <v>7</v>
      </c>
      <c r="B19" s="29">
        <v>2813</v>
      </c>
      <c r="C19" s="19">
        <v>6165</v>
      </c>
      <c r="D19" s="27">
        <f t="shared" si="2"/>
        <v>2</v>
      </c>
      <c r="E19" s="16">
        <f t="shared" si="0"/>
        <v>34684290</v>
      </c>
      <c r="F19" s="26">
        <f t="shared" si="1"/>
        <v>34684290</v>
      </c>
    </row>
    <row r="20" spans="1:8" ht="25.15" customHeight="1" x14ac:dyDescent="0.25">
      <c r="A20" s="15" t="s">
        <v>8</v>
      </c>
      <c r="B20" s="29">
        <v>4510</v>
      </c>
      <c r="C20" s="19">
        <v>6498</v>
      </c>
      <c r="D20" s="27">
        <f t="shared" si="2"/>
        <v>2</v>
      </c>
      <c r="E20" s="16">
        <f t="shared" si="0"/>
        <v>58611960</v>
      </c>
      <c r="F20" s="26">
        <f t="shared" si="1"/>
        <v>58611960</v>
      </c>
    </row>
    <row r="21" spans="1:8" ht="25.15" customHeight="1" thickBot="1" x14ac:dyDescent="0.3">
      <c r="A21" s="30" t="s">
        <v>9</v>
      </c>
      <c r="B21" s="33">
        <v>1191</v>
      </c>
      <c r="C21" s="19">
        <v>6684</v>
      </c>
      <c r="D21" s="34">
        <f t="shared" si="2"/>
        <v>2</v>
      </c>
      <c r="E21" s="17">
        <f t="shared" si="0"/>
        <v>15921288</v>
      </c>
      <c r="F21" s="26">
        <f t="shared" si="1"/>
        <v>15921288</v>
      </c>
    </row>
    <row r="22" spans="1:8" ht="25.15" customHeight="1" thickBot="1" x14ac:dyDescent="0.3">
      <c r="A22" s="36" t="s">
        <v>36</v>
      </c>
      <c r="B22" s="37">
        <f>SUM(B7:B21)</f>
        <v>74147</v>
      </c>
      <c r="C22" s="31"/>
      <c r="D22" s="32"/>
      <c r="E22" s="35">
        <f>SUM(E7:E21)</f>
        <v>929538412</v>
      </c>
      <c r="F22" s="35">
        <f>SUM(F7:F21)</f>
        <v>929538412</v>
      </c>
      <c r="H22" s="38">
        <f>+B22+Adición_Lote_2!B22+Adición_Lote_3!B17</f>
        <v>232000</v>
      </c>
    </row>
    <row r="23" spans="1:8" ht="25.15" customHeight="1" thickBot="1" x14ac:dyDescent="0.3">
      <c r="A23" s="117" t="s">
        <v>61</v>
      </c>
      <c r="B23" s="118"/>
      <c r="C23" s="118"/>
      <c r="D23" s="118"/>
      <c r="E23" s="118"/>
      <c r="F23" s="35">
        <f>+H28</f>
        <v>33372996</v>
      </c>
    </row>
    <row r="24" spans="1:8" ht="25.15" customHeight="1" thickBot="1" x14ac:dyDescent="0.3">
      <c r="A24" s="117" t="s">
        <v>97</v>
      </c>
      <c r="B24" s="118"/>
      <c r="C24" s="118"/>
      <c r="D24" s="118"/>
      <c r="E24" s="118"/>
      <c r="F24" s="35">
        <f>+F22+F23</f>
        <v>962911408</v>
      </c>
    </row>
    <row r="26" spans="1:8" ht="25.15" customHeight="1" x14ac:dyDescent="0.25">
      <c r="A26" s="100" t="s">
        <v>106</v>
      </c>
    </row>
    <row r="27" spans="1:8" ht="72.75" customHeight="1" x14ac:dyDescent="0.25">
      <c r="A27" s="94" t="s">
        <v>107</v>
      </c>
      <c r="B27" s="94" t="s">
        <v>108</v>
      </c>
      <c r="C27" s="94" t="s">
        <v>109</v>
      </c>
      <c r="D27" s="94" t="s">
        <v>110</v>
      </c>
      <c r="E27" s="94" t="s">
        <v>111</v>
      </c>
      <c r="F27" s="94" t="s">
        <v>112</v>
      </c>
      <c r="G27" s="94" t="s">
        <v>114</v>
      </c>
      <c r="H27" s="94" t="s">
        <v>113</v>
      </c>
    </row>
    <row r="28" spans="1:8" ht="25.15" customHeight="1" x14ac:dyDescent="0.25">
      <c r="A28" s="95">
        <v>275326217</v>
      </c>
      <c r="B28" s="95">
        <v>259404883.22</v>
      </c>
      <c r="C28" s="95">
        <v>15921333.780000001</v>
      </c>
      <c r="D28" s="95">
        <v>1668649.81</v>
      </c>
      <c r="E28" s="98">
        <f>+C28/D28</f>
        <v>9.5414470337547943</v>
      </c>
      <c r="F28" s="44">
        <v>45688</v>
      </c>
      <c r="G28" s="98">
        <v>20</v>
      </c>
      <c r="H28" s="99">
        <f>ROUND(D28*G28,0)</f>
        <v>33372996</v>
      </c>
    </row>
    <row r="29" spans="1:8" ht="25.15" customHeight="1" x14ac:dyDescent="0.25">
      <c r="B29" s="38"/>
    </row>
    <row r="30" spans="1:8" ht="25.15" customHeight="1" x14ac:dyDescent="0.25">
      <c r="C30" s="97"/>
      <c r="E30" s="96"/>
      <c r="F30" s="96"/>
      <c r="G30" s="96"/>
    </row>
    <row r="31" spans="1:8" ht="25.15" customHeight="1" x14ac:dyDescent="0.25">
      <c r="C31" s="101"/>
      <c r="E31" s="96"/>
      <c r="F31" s="96"/>
      <c r="G31" s="96"/>
    </row>
    <row r="32" spans="1:8" ht="25.15" customHeight="1" x14ac:dyDescent="0.25">
      <c r="C32" s="102"/>
      <c r="E32" s="96"/>
      <c r="F32" s="96"/>
      <c r="G32" s="96"/>
    </row>
    <row r="33" spans="3:10" ht="25.15" customHeight="1" x14ac:dyDescent="0.25">
      <c r="C33" s="102"/>
      <c r="E33" s="96"/>
      <c r="F33" s="96"/>
      <c r="G33" s="96"/>
      <c r="H33" s="96"/>
      <c r="J33" s="96"/>
    </row>
    <row r="34" spans="3:10" ht="25.15" customHeight="1" x14ac:dyDescent="0.25">
      <c r="C34" s="102"/>
      <c r="E34" s="96"/>
      <c r="F34" s="96"/>
      <c r="G34" s="96"/>
      <c r="J34" s="96"/>
    </row>
    <row r="35" spans="3:10" ht="25.15" customHeight="1" x14ac:dyDescent="0.25">
      <c r="C35" s="102"/>
      <c r="E35" s="96"/>
      <c r="F35" s="96"/>
      <c r="G35" s="96"/>
    </row>
    <row r="36" spans="3:10" ht="25.15" customHeight="1" x14ac:dyDescent="0.25">
      <c r="C36" s="102"/>
    </row>
    <row r="37" spans="3:10" ht="25.15" customHeight="1" x14ac:dyDescent="0.25">
      <c r="C37" s="102"/>
    </row>
    <row r="38" spans="3:10" ht="25.15" customHeight="1" x14ac:dyDescent="0.25">
      <c r="C38" s="102"/>
    </row>
    <row r="40" spans="3:10" ht="25.15" customHeight="1" x14ac:dyDescent="0.25">
      <c r="C40" s="38"/>
      <c r="D40" s="87"/>
    </row>
    <row r="41" spans="3:10" ht="25.15" customHeight="1" x14ac:dyDescent="0.25">
      <c r="D41" s="87"/>
    </row>
  </sheetData>
  <mergeCells count="5">
    <mergeCell ref="A4:F4"/>
    <mergeCell ref="A23:E23"/>
    <mergeCell ref="A24:E24"/>
    <mergeCell ref="B5:E5"/>
    <mergeCell ref="F5:F6"/>
  </mergeCells>
  <phoneticPr fontId="4"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8C39C-1890-4886-AA60-89A60074D3ED}">
  <dimension ref="A3:I40"/>
  <sheetViews>
    <sheetView showGridLines="0" topLeftCell="A13" workbookViewId="0">
      <selection activeCell="K10" sqref="K10"/>
    </sheetView>
  </sheetViews>
  <sheetFormatPr baseColWidth="10" defaultRowHeight="25.15" customHeight="1" x14ac:dyDescent="0.25"/>
  <cols>
    <col min="1" max="1" width="37.85546875" style="2" customWidth="1"/>
    <col min="2" max="2" width="11.28515625" customWidth="1"/>
    <col min="4" max="4" width="11.5703125" customWidth="1"/>
    <col min="5" max="5" width="16.140625" customWidth="1"/>
    <col min="6" max="6" width="17.5703125" customWidth="1"/>
  </cols>
  <sheetData>
    <row r="3" spans="1:9" ht="25.15" customHeight="1" thickBot="1" x14ac:dyDescent="0.3"/>
    <row r="4" spans="1:9" ht="25.15" customHeight="1" thickBot="1" x14ac:dyDescent="0.3">
      <c r="A4" s="114" t="s">
        <v>96</v>
      </c>
      <c r="B4" s="115"/>
      <c r="C4" s="115"/>
      <c r="D4" s="115"/>
      <c r="E4" s="115"/>
      <c r="F4" s="116"/>
      <c r="I4">
        <v>47</v>
      </c>
    </row>
    <row r="5" spans="1:9" ht="25.15" customHeight="1" x14ac:dyDescent="0.25">
      <c r="A5" s="21"/>
      <c r="B5" s="124" t="s">
        <v>69</v>
      </c>
      <c r="C5" s="125"/>
      <c r="D5" s="125"/>
      <c r="E5" s="126"/>
      <c r="F5" s="122" t="s">
        <v>33</v>
      </c>
    </row>
    <row r="6" spans="1:9" ht="45.6" customHeight="1" thickBot="1" x14ac:dyDescent="0.3">
      <c r="A6" s="22" t="s">
        <v>0</v>
      </c>
      <c r="B6" s="23" t="s">
        <v>34</v>
      </c>
      <c r="C6" s="24" t="s">
        <v>104</v>
      </c>
      <c r="D6" s="24" t="s">
        <v>35</v>
      </c>
      <c r="E6" s="25" t="s">
        <v>32</v>
      </c>
      <c r="F6" s="123"/>
    </row>
    <row r="7" spans="1:9" ht="25.15" customHeight="1" x14ac:dyDescent="0.25">
      <c r="A7" s="18" t="s">
        <v>14</v>
      </c>
      <c r="B7" s="28">
        <v>2407</v>
      </c>
      <c r="C7" s="19">
        <v>6709</v>
      </c>
      <c r="D7" s="27">
        <v>5</v>
      </c>
      <c r="E7" s="20">
        <f>+B7*C7*D7</f>
        <v>80742815</v>
      </c>
      <c r="F7" s="26">
        <f>E7</f>
        <v>80742815</v>
      </c>
      <c r="H7" s="38" t="e">
        <f>+#REF!+D7+#REF!</f>
        <v>#REF!</v>
      </c>
    </row>
    <row r="8" spans="1:9" ht="25.15" customHeight="1" x14ac:dyDescent="0.25">
      <c r="A8" s="15" t="s">
        <v>15</v>
      </c>
      <c r="B8" s="29">
        <v>6680</v>
      </c>
      <c r="C8" s="19">
        <v>7060</v>
      </c>
      <c r="D8" s="27">
        <f>+D7</f>
        <v>5</v>
      </c>
      <c r="E8" s="16">
        <f t="shared" ref="E8:E21" si="0">+B8*C8*D8</f>
        <v>235804000</v>
      </c>
      <c r="F8" s="26">
        <f t="shared" ref="F8:F21" si="1">E8</f>
        <v>235804000</v>
      </c>
    </row>
    <row r="9" spans="1:9" ht="25.15" customHeight="1" x14ac:dyDescent="0.25">
      <c r="A9" s="15" t="s">
        <v>16</v>
      </c>
      <c r="B9" s="29">
        <v>4915</v>
      </c>
      <c r="C9" s="19">
        <v>7562</v>
      </c>
      <c r="D9" s="27">
        <f t="shared" ref="D9:D21" si="2">+D8</f>
        <v>5</v>
      </c>
      <c r="E9" s="16">
        <f t="shared" si="0"/>
        <v>185836150</v>
      </c>
      <c r="F9" s="26">
        <f t="shared" si="1"/>
        <v>185836150</v>
      </c>
    </row>
    <row r="10" spans="1:9" ht="25.15" customHeight="1" x14ac:dyDescent="0.25">
      <c r="A10" s="15" t="s">
        <v>17</v>
      </c>
      <c r="B10" s="29">
        <v>6869</v>
      </c>
      <c r="C10" s="19">
        <v>7972</v>
      </c>
      <c r="D10" s="27">
        <f t="shared" si="2"/>
        <v>5</v>
      </c>
      <c r="E10" s="16">
        <f t="shared" si="0"/>
        <v>273798340</v>
      </c>
      <c r="F10" s="26">
        <f t="shared" si="1"/>
        <v>273798340</v>
      </c>
    </row>
    <row r="11" spans="1:9" ht="25.15" customHeight="1" x14ac:dyDescent="0.25">
      <c r="A11" s="15" t="s">
        <v>18</v>
      </c>
      <c r="B11" s="29">
        <v>6796</v>
      </c>
      <c r="C11" s="19">
        <v>8480</v>
      </c>
      <c r="D11" s="27">
        <f t="shared" si="2"/>
        <v>5</v>
      </c>
      <c r="E11" s="16">
        <f t="shared" si="0"/>
        <v>288150400</v>
      </c>
      <c r="F11" s="26">
        <f t="shared" si="1"/>
        <v>288150400</v>
      </c>
    </row>
    <row r="12" spans="1:9" ht="25.15" customHeight="1" x14ac:dyDescent="0.25">
      <c r="A12" s="15" t="s">
        <v>19</v>
      </c>
      <c r="B12" s="29">
        <v>591</v>
      </c>
      <c r="C12" s="19">
        <v>5304</v>
      </c>
      <c r="D12" s="27">
        <f t="shared" si="2"/>
        <v>5</v>
      </c>
      <c r="E12" s="16">
        <f t="shared" si="0"/>
        <v>15673320</v>
      </c>
      <c r="F12" s="26">
        <f t="shared" si="1"/>
        <v>15673320</v>
      </c>
    </row>
    <row r="13" spans="1:9" ht="25.15" customHeight="1" x14ac:dyDescent="0.25">
      <c r="A13" s="15" t="s">
        <v>20</v>
      </c>
      <c r="B13" s="29">
        <v>2157</v>
      </c>
      <c r="C13" s="19">
        <v>5806</v>
      </c>
      <c r="D13" s="27">
        <f t="shared" si="2"/>
        <v>5</v>
      </c>
      <c r="E13" s="16">
        <f t="shared" si="0"/>
        <v>62617710</v>
      </c>
      <c r="F13" s="26">
        <f t="shared" si="1"/>
        <v>62617710</v>
      </c>
    </row>
    <row r="14" spans="1:9" ht="25.15" customHeight="1" x14ac:dyDescent="0.25">
      <c r="A14" s="15" t="s">
        <v>2</v>
      </c>
      <c r="B14" s="29">
        <v>1481</v>
      </c>
      <c r="C14" s="19">
        <v>6819</v>
      </c>
      <c r="D14" s="27">
        <f t="shared" si="2"/>
        <v>5</v>
      </c>
      <c r="E14" s="16">
        <f t="shared" si="0"/>
        <v>50494695</v>
      </c>
      <c r="F14" s="26">
        <f t="shared" si="1"/>
        <v>50494695</v>
      </c>
    </row>
    <row r="15" spans="1:9" ht="25.15" customHeight="1" x14ac:dyDescent="0.25">
      <c r="A15" s="15" t="s">
        <v>3</v>
      </c>
      <c r="B15" s="29">
        <v>1288</v>
      </c>
      <c r="C15" s="19">
        <v>7149</v>
      </c>
      <c r="D15" s="27">
        <f t="shared" si="2"/>
        <v>5</v>
      </c>
      <c r="E15" s="16">
        <f t="shared" si="0"/>
        <v>46039560</v>
      </c>
      <c r="F15" s="26">
        <f t="shared" si="1"/>
        <v>46039560</v>
      </c>
    </row>
    <row r="16" spans="1:9" ht="25.15" customHeight="1" x14ac:dyDescent="0.25">
      <c r="A16" s="15" t="s">
        <v>4</v>
      </c>
      <c r="B16" s="29">
        <v>1388</v>
      </c>
      <c r="C16" s="19">
        <v>7687</v>
      </c>
      <c r="D16" s="27">
        <f t="shared" si="2"/>
        <v>5</v>
      </c>
      <c r="E16" s="16">
        <f t="shared" si="0"/>
        <v>53347780</v>
      </c>
      <c r="F16" s="26">
        <f t="shared" si="1"/>
        <v>53347780</v>
      </c>
    </row>
    <row r="17" spans="1:8" ht="25.15" customHeight="1" x14ac:dyDescent="0.25">
      <c r="A17" s="15" t="s">
        <v>5</v>
      </c>
      <c r="B17" s="29">
        <v>2281</v>
      </c>
      <c r="C17" s="19">
        <v>4214</v>
      </c>
      <c r="D17" s="27">
        <f t="shared" si="2"/>
        <v>5</v>
      </c>
      <c r="E17" s="16">
        <f>+B17*C17*D17</f>
        <v>48060670</v>
      </c>
      <c r="F17" s="26">
        <f t="shared" si="1"/>
        <v>48060670</v>
      </c>
    </row>
    <row r="18" spans="1:8" ht="25.15" customHeight="1" x14ac:dyDescent="0.25">
      <c r="A18" s="15" t="s">
        <v>6</v>
      </c>
      <c r="B18" s="29">
        <v>7516</v>
      </c>
      <c r="C18" s="19">
        <v>4716</v>
      </c>
      <c r="D18" s="27">
        <f t="shared" si="2"/>
        <v>5</v>
      </c>
      <c r="E18" s="16">
        <f t="shared" si="0"/>
        <v>177227280</v>
      </c>
      <c r="F18" s="26">
        <f t="shared" si="1"/>
        <v>177227280</v>
      </c>
    </row>
    <row r="19" spans="1:8" ht="25.15" customHeight="1" x14ac:dyDescent="0.25">
      <c r="A19" s="15" t="s">
        <v>7</v>
      </c>
      <c r="B19" s="29">
        <v>7161</v>
      </c>
      <c r="C19" s="19">
        <v>5729</v>
      </c>
      <c r="D19" s="27">
        <f t="shared" si="2"/>
        <v>5</v>
      </c>
      <c r="E19" s="16">
        <f t="shared" si="0"/>
        <v>205126845</v>
      </c>
      <c r="F19" s="26">
        <f t="shared" si="1"/>
        <v>205126845</v>
      </c>
    </row>
    <row r="20" spans="1:8" ht="25.15" customHeight="1" x14ac:dyDescent="0.25">
      <c r="A20" s="15" t="s">
        <v>8</v>
      </c>
      <c r="B20" s="29">
        <v>14857</v>
      </c>
      <c r="C20" s="19">
        <v>6059</v>
      </c>
      <c r="D20" s="27">
        <f t="shared" si="2"/>
        <v>5</v>
      </c>
      <c r="E20" s="16">
        <f t="shared" si="0"/>
        <v>450092815</v>
      </c>
      <c r="F20" s="26">
        <f t="shared" si="1"/>
        <v>450092815</v>
      </c>
    </row>
    <row r="21" spans="1:8" ht="25.15" customHeight="1" thickBot="1" x14ac:dyDescent="0.3">
      <c r="A21" s="30" t="s">
        <v>9</v>
      </c>
      <c r="B21" s="33">
        <v>4500</v>
      </c>
      <c r="C21" s="19">
        <v>6587</v>
      </c>
      <c r="D21" s="34">
        <f t="shared" si="2"/>
        <v>5</v>
      </c>
      <c r="E21" s="17">
        <f t="shared" si="0"/>
        <v>148207500</v>
      </c>
      <c r="F21" s="26">
        <f t="shared" si="1"/>
        <v>148207500</v>
      </c>
    </row>
    <row r="22" spans="1:8" ht="25.15" customHeight="1" thickBot="1" x14ac:dyDescent="0.3">
      <c r="A22" s="36" t="s">
        <v>36</v>
      </c>
      <c r="B22" s="37">
        <f>SUM(B7:B21)</f>
        <v>70887</v>
      </c>
      <c r="C22" s="31"/>
      <c r="D22" s="32"/>
      <c r="E22" s="35">
        <f>SUM(E7:E21)</f>
        <v>2321219880</v>
      </c>
      <c r="F22" s="35">
        <f>SUM(F7:F21)</f>
        <v>2321219880</v>
      </c>
    </row>
    <row r="23" spans="1:8" ht="25.15" customHeight="1" thickBot="1" x14ac:dyDescent="0.3">
      <c r="A23" s="117" t="s">
        <v>61</v>
      </c>
      <c r="B23" s="118"/>
      <c r="C23" s="118"/>
      <c r="D23" s="118"/>
      <c r="E23" s="118"/>
      <c r="F23" s="35">
        <v>0</v>
      </c>
    </row>
    <row r="24" spans="1:8" ht="25.15" customHeight="1" thickBot="1" x14ac:dyDescent="0.3">
      <c r="A24" s="117" t="s">
        <v>98</v>
      </c>
      <c r="B24" s="118"/>
      <c r="C24" s="118"/>
      <c r="D24" s="118"/>
      <c r="E24" s="118"/>
      <c r="F24" s="35">
        <f>+F22+F23</f>
        <v>2321219880</v>
      </c>
    </row>
    <row r="27" spans="1:8" ht="59.25" customHeight="1" x14ac:dyDescent="0.25">
      <c r="A27" s="94" t="s">
        <v>107</v>
      </c>
      <c r="B27" s="94" t="s">
        <v>108</v>
      </c>
      <c r="C27" s="94" t="s">
        <v>109</v>
      </c>
      <c r="D27" s="94" t="s">
        <v>112</v>
      </c>
      <c r="E27" s="105"/>
      <c r="F27" s="105"/>
      <c r="G27" s="105"/>
      <c r="H27" s="105"/>
    </row>
    <row r="28" spans="1:8" ht="25.15" customHeight="1" x14ac:dyDescent="0.25">
      <c r="A28" s="104">
        <v>244673250</v>
      </c>
      <c r="B28" s="8">
        <v>168098035</v>
      </c>
      <c r="C28" s="8">
        <f>+A28-B28</f>
        <v>76575215</v>
      </c>
      <c r="D28" s="44">
        <v>45716</v>
      </c>
    </row>
    <row r="30" spans="1:8" ht="25.15" customHeight="1" x14ac:dyDescent="0.25">
      <c r="B30" s="87"/>
      <c r="C30" s="106"/>
    </row>
    <row r="31" spans="1:8" ht="25.15" customHeight="1" x14ac:dyDescent="0.25">
      <c r="C31" s="106"/>
    </row>
    <row r="32" spans="1:8" ht="25.15" customHeight="1" x14ac:dyDescent="0.25">
      <c r="C32" s="106"/>
    </row>
    <row r="33" spans="3:4" ht="25.15" customHeight="1" x14ac:dyDescent="0.25">
      <c r="C33" s="106"/>
    </row>
    <row r="34" spans="3:4" ht="25.15" customHeight="1" x14ac:dyDescent="0.25">
      <c r="C34" s="106"/>
    </row>
    <row r="35" spans="3:4" ht="25.15" customHeight="1" x14ac:dyDescent="0.25">
      <c r="C35" s="106"/>
    </row>
    <row r="36" spans="3:4" ht="25.15" customHeight="1" x14ac:dyDescent="0.25">
      <c r="C36" s="106"/>
    </row>
    <row r="37" spans="3:4" ht="25.15" customHeight="1" x14ac:dyDescent="0.25">
      <c r="C37" s="106"/>
    </row>
    <row r="38" spans="3:4" ht="25.15" customHeight="1" x14ac:dyDescent="0.25">
      <c r="C38" s="103"/>
    </row>
    <row r="39" spans="3:4" ht="25.15" customHeight="1" x14ac:dyDescent="0.25">
      <c r="C39" s="103"/>
      <c r="D39" s="87"/>
    </row>
    <row r="40" spans="3:4" ht="25.15" customHeight="1" x14ac:dyDescent="0.25">
      <c r="C40" s="103"/>
    </row>
  </sheetData>
  <mergeCells count="5">
    <mergeCell ref="A24:E24"/>
    <mergeCell ref="A4:F4"/>
    <mergeCell ref="B5:E5"/>
    <mergeCell ref="F5:F6"/>
    <mergeCell ref="A23:E2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5C52F-454D-472B-8CDD-D34464ECDEEC}">
  <dimension ref="A3:I34"/>
  <sheetViews>
    <sheetView showGridLines="0" topLeftCell="A13" workbookViewId="0">
      <selection activeCell="H15" sqref="H15"/>
    </sheetView>
  </sheetViews>
  <sheetFormatPr baseColWidth="10" defaultRowHeight="25.15" customHeight="1" x14ac:dyDescent="0.25"/>
  <cols>
    <col min="1" max="1" width="37.85546875" style="2" customWidth="1"/>
    <col min="2" max="2" width="11.28515625" customWidth="1"/>
    <col min="3" max="3" width="13" customWidth="1"/>
    <col min="4" max="4" width="12.140625" customWidth="1"/>
    <col min="5" max="5" width="16.85546875" customWidth="1"/>
    <col min="6" max="6" width="17.5703125" customWidth="1"/>
  </cols>
  <sheetData>
    <row r="3" spans="1:9" ht="25.15" customHeight="1" thickBot="1" x14ac:dyDescent="0.3"/>
    <row r="4" spans="1:9" ht="25.15" customHeight="1" thickBot="1" x14ac:dyDescent="0.3">
      <c r="A4" s="114" t="s">
        <v>99</v>
      </c>
      <c r="B4" s="115"/>
      <c r="C4" s="115"/>
      <c r="D4" s="115"/>
      <c r="E4" s="115"/>
      <c r="F4" s="116"/>
      <c r="I4">
        <v>47</v>
      </c>
    </row>
    <row r="5" spans="1:9" ht="25.15" customHeight="1" x14ac:dyDescent="0.25">
      <c r="A5" s="21"/>
      <c r="B5" s="124" t="s">
        <v>31</v>
      </c>
      <c r="C5" s="125"/>
      <c r="D5" s="125"/>
      <c r="E5" s="126"/>
      <c r="F5" s="122" t="s">
        <v>33</v>
      </c>
    </row>
    <row r="6" spans="1:9" ht="45.6" customHeight="1" thickBot="1" x14ac:dyDescent="0.3">
      <c r="A6" s="22" t="s">
        <v>0</v>
      </c>
      <c r="B6" s="23" t="s">
        <v>34</v>
      </c>
      <c r="C6" s="24" t="s">
        <v>104</v>
      </c>
      <c r="D6" s="24" t="s">
        <v>35</v>
      </c>
      <c r="E6" s="25" t="s">
        <v>32</v>
      </c>
      <c r="F6" s="123"/>
    </row>
    <row r="7" spans="1:9" ht="25.15" customHeight="1" x14ac:dyDescent="0.25">
      <c r="A7" s="18" t="s">
        <v>14</v>
      </c>
      <c r="B7" s="28">
        <v>6158</v>
      </c>
      <c r="C7" s="19">
        <v>4773</v>
      </c>
      <c r="D7" s="27">
        <v>9.5</v>
      </c>
      <c r="E7" s="20">
        <f>+B7*C7*D7</f>
        <v>279225273</v>
      </c>
      <c r="F7" s="26">
        <f>E7</f>
        <v>279225273</v>
      </c>
      <c r="H7" s="38" t="e">
        <f>+#REF!+D7+#REF!</f>
        <v>#REF!</v>
      </c>
    </row>
    <row r="8" spans="1:9" ht="25.15" customHeight="1" x14ac:dyDescent="0.25">
      <c r="A8" s="15" t="s">
        <v>15</v>
      </c>
      <c r="B8" s="29">
        <v>20704</v>
      </c>
      <c r="C8" s="19">
        <v>5190</v>
      </c>
      <c r="D8" s="27">
        <f>+D7</f>
        <v>9.5</v>
      </c>
      <c r="E8" s="16">
        <f t="shared" ref="E8:E16" si="0">+B8*C8*D8</f>
        <v>1020810720</v>
      </c>
      <c r="F8" s="26">
        <f t="shared" ref="F8:F16" si="1">E8</f>
        <v>1020810720</v>
      </c>
    </row>
    <row r="9" spans="1:9" ht="25.15" customHeight="1" x14ac:dyDescent="0.25">
      <c r="A9" s="15" t="s">
        <v>16</v>
      </c>
      <c r="B9" s="29">
        <v>15176</v>
      </c>
      <c r="C9" s="19">
        <v>6140</v>
      </c>
      <c r="D9" s="27">
        <f t="shared" ref="D9:D16" si="2">+D8</f>
        <v>9.5</v>
      </c>
      <c r="E9" s="16">
        <f t="shared" si="0"/>
        <v>885216080</v>
      </c>
      <c r="F9" s="26">
        <f t="shared" si="1"/>
        <v>885216080</v>
      </c>
    </row>
    <row r="10" spans="1:9" ht="25.15" customHeight="1" x14ac:dyDescent="0.25">
      <c r="A10" s="15" t="s">
        <v>17</v>
      </c>
      <c r="B10" s="29">
        <v>26477</v>
      </c>
      <c r="C10" s="19">
        <v>6453</v>
      </c>
      <c r="D10" s="27">
        <f t="shared" si="2"/>
        <v>9.5</v>
      </c>
      <c r="E10" s="16">
        <f t="shared" si="0"/>
        <v>1623132769.5</v>
      </c>
      <c r="F10" s="26">
        <f t="shared" si="1"/>
        <v>1623132769.5</v>
      </c>
    </row>
    <row r="11" spans="1:9" ht="25.15" customHeight="1" x14ac:dyDescent="0.25">
      <c r="A11" s="15" t="s">
        <v>18</v>
      </c>
      <c r="B11" s="29">
        <v>11512</v>
      </c>
      <c r="C11" s="19">
        <v>7309</v>
      </c>
      <c r="D11" s="27">
        <f t="shared" si="2"/>
        <v>9.5</v>
      </c>
      <c r="E11" s="16">
        <f t="shared" si="0"/>
        <v>799341476</v>
      </c>
      <c r="F11" s="26">
        <f t="shared" si="1"/>
        <v>799341476</v>
      </c>
    </row>
    <row r="12" spans="1:9" ht="25.15" customHeight="1" x14ac:dyDescent="0.25">
      <c r="A12" s="15" t="s">
        <v>5</v>
      </c>
      <c r="B12" s="29">
        <v>417</v>
      </c>
      <c r="C12" s="19">
        <v>4312</v>
      </c>
      <c r="D12" s="27">
        <f>+D11</f>
        <v>9.5</v>
      </c>
      <c r="E12" s="16">
        <f>+B12*C12*D12</f>
        <v>17081988</v>
      </c>
      <c r="F12" s="26">
        <f t="shared" si="1"/>
        <v>17081988</v>
      </c>
    </row>
    <row r="13" spans="1:9" ht="25.15" customHeight="1" x14ac:dyDescent="0.25">
      <c r="A13" s="15" t="s">
        <v>6</v>
      </c>
      <c r="B13" s="29">
        <v>1113</v>
      </c>
      <c r="C13" s="19">
        <v>4804</v>
      </c>
      <c r="D13" s="27">
        <f t="shared" si="2"/>
        <v>9.5</v>
      </c>
      <c r="E13" s="16">
        <f t="shared" si="0"/>
        <v>50795094</v>
      </c>
      <c r="F13" s="26">
        <f t="shared" si="1"/>
        <v>50795094</v>
      </c>
    </row>
    <row r="14" spans="1:9" ht="25.15" customHeight="1" x14ac:dyDescent="0.25">
      <c r="A14" s="15" t="s">
        <v>7</v>
      </c>
      <c r="B14" s="29">
        <v>733</v>
      </c>
      <c r="C14" s="19">
        <v>5818</v>
      </c>
      <c r="D14" s="27">
        <f t="shared" si="2"/>
        <v>9.5</v>
      </c>
      <c r="E14" s="16">
        <f t="shared" si="0"/>
        <v>40513643</v>
      </c>
      <c r="F14" s="26">
        <f t="shared" si="1"/>
        <v>40513643</v>
      </c>
    </row>
    <row r="15" spans="1:9" ht="25.15" customHeight="1" x14ac:dyDescent="0.25">
      <c r="A15" s="15" t="s">
        <v>8</v>
      </c>
      <c r="B15" s="29">
        <v>3191</v>
      </c>
      <c r="C15" s="19">
        <v>6123</v>
      </c>
      <c r="D15" s="27">
        <f t="shared" si="2"/>
        <v>9.5</v>
      </c>
      <c r="E15" s="16">
        <f t="shared" si="0"/>
        <v>185615683.5</v>
      </c>
      <c r="F15" s="26">
        <f t="shared" si="1"/>
        <v>185615683.5</v>
      </c>
    </row>
    <row r="16" spans="1:9" ht="25.15" customHeight="1" thickBot="1" x14ac:dyDescent="0.3">
      <c r="A16" s="30" t="s">
        <v>9</v>
      </c>
      <c r="B16" s="33">
        <v>1485</v>
      </c>
      <c r="C16" s="19">
        <v>6657</v>
      </c>
      <c r="D16" s="34">
        <f t="shared" si="2"/>
        <v>9.5</v>
      </c>
      <c r="E16" s="17">
        <f t="shared" si="0"/>
        <v>93913627.5</v>
      </c>
      <c r="F16" s="26">
        <f t="shared" si="1"/>
        <v>93913627.5</v>
      </c>
    </row>
    <row r="17" spans="1:6" ht="25.15" customHeight="1" thickBot="1" x14ac:dyDescent="0.3">
      <c r="A17" s="36" t="s">
        <v>36</v>
      </c>
      <c r="B17" s="37">
        <f>SUM(B7:B16)</f>
        <v>86966</v>
      </c>
      <c r="C17" s="31"/>
      <c r="D17" s="32"/>
      <c r="E17" s="35">
        <f>SUM(E7:E16)</f>
        <v>4995646354.5</v>
      </c>
      <c r="F17" s="35">
        <f>SUM(F7:F16)</f>
        <v>4995646354.5</v>
      </c>
    </row>
    <row r="18" spans="1:6" ht="25.15" customHeight="1" thickBot="1" x14ac:dyDescent="0.3">
      <c r="A18" s="117" t="s">
        <v>61</v>
      </c>
      <c r="B18" s="118"/>
      <c r="C18" s="118"/>
      <c r="D18" s="118"/>
      <c r="E18" s="118"/>
      <c r="F18" s="35">
        <v>0</v>
      </c>
    </row>
    <row r="19" spans="1:6" ht="25.15" customHeight="1" thickBot="1" x14ac:dyDescent="0.3">
      <c r="A19" s="117" t="s">
        <v>100</v>
      </c>
      <c r="B19" s="118"/>
      <c r="C19" s="118"/>
      <c r="D19" s="118"/>
      <c r="E19" s="118"/>
      <c r="F19" s="35">
        <f>+F17+F18</f>
        <v>4995646354.5</v>
      </c>
    </row>
    <row r="21" spans="1:6" ht="72" customHeight="1" x14ac:dyDescent="0.25">
      <c r="A21" s="94" t="s">
        <v>107</v>
      </c>
      <c r="B21" s="94" t="s">
        <v>108</v>
      </c>
      <c r="C21" s="94" t="s">
        <v>109</v>
      </c>
      <c r="D21" s="94" t="s">
        <v>112</v>
      </c>
    </row>
    <row r="22" spans="1:6" ht="25.15" customHeight="1" x14ac:dyDescent="0.25">
      <c r="A22" s="104">
        <v>57036661</v>
      </c>
      <c r="B22" s="8">
        <v>33124934</v>
      </c>
      <c r="C22" s="8">
        <f>+A22-B22</f>
        <v>23911727</v>
      </c>
      <c r="D22" s="44">
        <v>45716</v>
      </c>
    </row>
    <row r="23" spans="1:6" ht="25.15" customHeight="1" x14ac:dyDescent="0.25">
      <c r="C23" s="87"/>
    </row>
    <row r="24" spans="1:6" ht="25.15" customHeight="1" x14ac:dyDescent="0.25">
      <c r="B24" s="106"/>
    </row>
    <row r="25" spans="1:6" ht="25.15" customHeight="1" x14ac:dyDescent="0.25">
      <c r="B25" s="106"/>
    </row>
    <row r="26" spans="1:6" ht="25.15" customHeight="1" x14ac:dyDescent="0.25">
      <c r="B26" s="106"/>
    </row>
    <row r="27" spans="1:6" ht="25.15" customHeight="1" x14ac:dyDescent="0.25">
      <c r="B27" s="106"/>
    </row>
    <row r="28" spans="1:6" ht="25.15" customHeight="1" x14ac:dyDescent="0.25">
      <c r="B28" s="106"/>
    </row>
    <row r="29" spans="1:6" ht="25.15" customHeight="1" x14ac:dyDescent="0.25">
      <c r="B29" s="107"/>
    </row>
    <row r="30" spans="1:6" ht="25.15" customHeight="1" x14ac:dyDescent="0.25">
      <c r="B30" s="106"/>
    </row>
    <row r="31" spans="1:6" ht="25.15" customHeight="1" x14ac:dyDescent="0.25">
      <c r="B31" s="106"/>
    </row>
    <row r="33" spans="2:3" ht="25.15" customHeight="1" x14ac:dyDescent="0.25">
      <c r="B33" s="103"/>
      <c r="C33" s="87"/>
    </row>
    <row r="34" spans="2:3" ht="25.15" customHeight="1" x14ac:dyDescent="0.25">
      <c r="B34" s="103"/>
    </row>
  </sheetData>
  <mergeCells count="5">
    <mergeCell ref="A19:E19"/>
    <mergeCell ref="A4:F4"/>
    <mergeCell ref="B5:E5"/>
    <mergeCell ref="F5:F6"/>
    <mergeCell ref="A18:E1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B9678-14C2-4256-BDAD-E85791C81C10}">
  <dimension ref="A1:D18"/>
  <sheetViews>
    <sheetView showGridLines="0" topLeftCell="A4" workbookViewId="0">
      <selection activeCell="F3" sqref="F3"/>
    </sheetView>
  </sheetViews>
  <sheetFormatPr baseColWidth="10" defaultRowHeight="15" x14ac:dyDescent="0.25"/>
  <cols>
    <col min="1" max="1" width="37.7109375" customWidth="1"/>
    <col min="3" max="3" width="12.28515625" customWidth="1"/>
  </cols>
  <sheetData>
    <row r="1" spans="1:4" ht="25.15" customHeight="1" x14ac:dyDescent="0.25">
      <c r="A1" s="129" t="s">
        <v>21</v>
      </c>
      <c r="B1" s="130"/>
      <c r="C1" s="130"/>
      <c r="D1" s="130"/>
    </row>
    <row r="2" spans="1:4" ht="25.15" customHeight="1" x14ac:dyDescent="0.25">
      <c r="A2" s="127" t="s">
        <v>10</v>
      </c>
      <c r="B2" s="128"/>
      <c r="C2" s="128"/>
      <c r="D2" s="128"/>
    </row>
    <row r="3" spans="1:4" ht="25.15" customHeight="1" x14ac:dyDescent="0.25">
      <c r="A3" s="1" t="s">
        <v>0</v>
      </c>
      <c r="B3" s="4" t="s">
        <v>1</v>
      </c>
      <c r="C3" s="14" t="s">
        <v>29</v>
      </c>
      <c r="D3" s="14" t="s">
        <v>30</v>
      </c>
    </row>
    <row r="4" spans="1:4" ht="25.15" customHeight="1" x14ac:dyDescent="0.25">
      <c r="A4" s="1" t="s">
        <v>14</v>
      </c>
      <c r="B4" s="3">
        <v>5732</v>
      </c>
      <c r="C4" s="3">
        <v>5717</v>
      </c>
      <c r="D4" s="13">
        <f>+B4-C4</f>
        <v>15</v>
      </c>
    </row>
    <row r="5" spans="1:4" ht="25.15" customHeight="1" x14ac:dyDescent="0.25">
      <c r="A5" s="1" t="s">
        <v>15</v>
      </c>
      <c r="B5" s="3">
        <v>6156</v>
      </c>
      <c r="C5" s="3">
        <v>6138</v>
      </c>
      <c r="D5" s="13">
        <f t="shared" ref="D5:D18" si="0">+B5-C5</f>
        <v>18</v>
      </c>
    </row>
    <row r="6" spans="1:4" ht="25.15" customHeight="1" x14ac:dyDescent="0.25">
      <c r="A6" s="1" t="s">
        <v>16</v>
      </c>
      <c r="B6" s="3">
        <v>6418</v>
      </c>
      <c r="C6" s="3">
        <v>6399</v>
      </c>
      <c r="D6" s="13">
        <f t="shared" si="0"/>
        <v>19</v>
      </c>
    </row>
    <row r="7" spans="1:4" ht="25.15" customHeight="1" x14ac:dyDescent="0.25">
      <c r="A7" s="1" t="s">
        <v>17</v>
      </c>
      <c r="B7" s="3">
        <v>6986</v>
      </c>
      <c r="C7" s="3">
        <v>6963</v>
      </c>
      <c r="D7" s="13">
        <f t="shared" si="0"/>
        <v>23</v>
      </c>
    </row>
    <row r="8" spans="1:4" ht="25.15" customHeight="1" x14ac:dyDescent="0.25">
      <c r="A8" s="1" t="s">
        <v>18</v>
      </c>
      <c r="B8" s="3">
        <v>7287</v>
      </c>
      <c r="C8" s="3">
        <v>7262</v>
      </c>
      <c r="D8" s="13">
        <f t="shared" si="0"/>
        <v>25</v>
      </c>
    </row>
    <row r="9" spans="1:4" ht="25.15" customHeight="1" x14ac:dyDescent="0.25">
      <c r="A9" s="1" t="s">
        <v>19</v>
      </c>
      <c r="B9" s="3">
        <v>4696</v>
      </c>
      <c r="C9" s="3">
        <v>4685</v>
      </c>
      <c r="D9" s="13">
        <f t="shared" si="0"/>
        <v>11</v>
      </c>
    </row>
    <row r="10" spans="1:4" ht="25.15" customHeight="1" x14ac:dyDescent="0.25">
      <c r="A10" s="1" t="s">
        <v>20</v>
      </c>
      <c r="B10" s="3">
        <v>5272</v>
      </c>
      <c r="C10" s="3">
        <v>5262</v>
      </c>
      <c r="D10" s="13">
        <f t="shared" si="0"/>
        <v>10</v>
      </c>
    </row>
    <row r="11" spans="1:4" ht="25.15" customHeight="1" x14ac:dyDescent="0.25">
      <c r="A11" s="1" t="s">
        <v>2</v>
      </c>
      <c r="B11" s="3">
        <v>6335</v>
      </c>
      <c r="C11" s="3">
        <v>6322</v>
      </c>
      <c r="D11" s="13">
        <f t="shared" si="0"/>
        <v>13</v>
      </c>
    </row>
    <row r="12" spans="1:4" ht="25.15" customHeight="1" x14ac:dyDescent="0.25">
      <c r="A12" s="1" t="s">
        <v>3</v>
      </c>
      <c r="B12" s="3">
        <v>6679</v>
      </c>
      <c r="C12" s="3">
        <v>6666</v>
      </c>
      <c r="D12" s="13">
        <f t="shared" si="0"/>
        <v>13</v>
      </c>
    </row>
    <row r="13" spans="1:4" ht="25.15" customHeight="1" x14ac:dyDescent="0.25">
      <c r="A13" s="1" t="s">
        <v>4</v>
      </c>
      <c r="B13" s="3">
        <v>6870</v>
      </c>
      <c r="C13" s="3">
        <v>6857</v>
      </c>
      <c r="D13" s="13">
        <f t="shared" si="0"/>
        <v>13</v>
      </c>
    </row>
    <row r="14" spans="1:4" ht="25.15" customHeight="1" x14ac:dyDescent="0.25">
      <c r="A14" s="1" t="s">
        <v>5</v>
      </c>
      <c r="B14" s="3">
        <v>4692</v>
      </c>
      <c r="C14" s="3">
        <v>4682</v>
      </c>
      <c r="D14" s="13">
        <f t="shared" si="0"/>
        <v>10</v>
      </c>
    </row>
    <row r="15" spans="1:4" ht="25.15" customHeight="1" x14ac:dyDescent="0.25">
      <c r="A15" s="1" t="s">
        <v>6</v>
      </c>
      <c r="B15" s="3">
        <v>5269</v>
      </c>
      <c r="C15" s="3">
        <v>5259</v>
      </c>
      <c r="D15" s="13">
        <f t="shared" si="0"/>
        <v>10</v>
      </c>
    </row>
    <row r="16" spans="1:4" ht="25.15" customHeight="1" x14ac:dyDescent="0.25">
      <c r="A16" s="1" t="s">
        <v>7</v>
      </c>
      <c r="B16" s="3">
        <v>6332</v>
      </c>
      <c r="C16" s="3">
        <v>6320</v>
      </c>
      <c r="D16" s="13">
        <f t="shared" si="0"/>
        <v>12</v>
      </c>
    </row>
    <row r="17" spans="1:4" ht="25.15" customHeight="1" x14ac:dyDescent="0.25">
      <c r="A17" s="1" t="s">
        <v>8</v>
      </c>
      <c r="B17" s="3">
        <v>6676</v>
      </c>
      <c r="C17" s="3">
        <v>6664</v>
      </c>
      <c r="D17" s="13">
        <f t="shared" si="0"/>
        <v>12</v>
      </c>
    </row>
    <row r="18" spans="1:4" ht="25.15" customHeight="1" x14ac:dyDescent="0.25">
      <c r="A18" s="1" t="s">
        <v>9</v>
      </c>
      <c r="B18" s="3">
        <v>6865</v>
      </c>
      <c r="C18" s="3">
        <v>6853</v>
      </c>
      <c r="D18" s="13">
        <f t="shared" si="0"/>
        <v>12</v>
      </c>
    </row>
  </sheetData>
  <mergeCells count="2">
    <mergeCell ref="A2:D2"/>
    <mergeCell ref="A1:D1"/>
  </mergeCells>
  <phoneticPr fontId="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72E8C-E9E9-44C7-A085-DFA6135833A9}">
  <dimension ref="A2:Q76"/>
  <sheetViews>
    <sheetView showGridLines="0" topLeftCell="A4" workbookViewId="0">
      <selection activeCell="A2" sqref="A2:B19"/>
    </sheetView>
  </sheetViews>
  <sheetFormatPr baseColWidth="10" defaultRowHeight="25.15" customHeight="1" x14ac:dyDescent="0.25"/>
  <cols>
    <col min="1" max="1" width="49" style="2" customWidth="1"/>
    <col min="4" max="4" width="19.140625" customWidth="1"/>
    <col min="17" max="17" width="54.140625" customWidth="1"/>
  </cols>
  <sheetData>
    <row r="2" spans="1:17" ht="25.15" customHeight="1" x14ac:dyDescent="0.25">
      <c r="A2" s="132" t="s">
        <v>21</v>
      </c>
      <c r="B2" s="132"/>
    </row>
    <row r="3" spans="1:17" ht="40.9" customHeight="1" x14ac:dyDescent="0.25">
      <c r="A3" s="132" t="s">
        <v>10</v>
      </c>
      <c r="B3" s="132"/>
      <c r="D3" s="133" t="s">
        <v>22</v>
      </c>
      <c r="E3" s="133"/>
      <c r="F3" s="133"/>
      <c r="G3" s="133"/>
      <c r="H3" s="133"/>
      <c r="I3" s="133"/>
      <c r="J3" s="133"/>
      <c r="K3" s="133"/>
      <c r="L3" s="133"/>
      <c r="M3" s="133"/>
      <c r="N3" s="133"/>
      <c r="O3" s="133"/>
      <c r="P3" s="133"/>
    </row>
    <row r="4" spans="1:17" ht="35.450000000000003" customHeight="1" x14ac:dyDescent="0.25">
      <c r="A4" s="1" t="s">
        <v>0</v>
      </c>
      <c r="B4" s="1" t="s">
        <v>1</v>
      </c>
      <c r="D4" s="10" t="s">
        <v>24</v>
      </c>
      <c r="E4" s="134" t="s">
        <v>25</v>
      </c>
      <c r="F4" s="135"/>
      <c r="G4" s="136"/>
      <c r="H4" s="134" t="s">
        <v>26</v>
      </c>
      <c r="I4" s="135"/>
      <c r="J4" s="136"/>
      <c r="K4" s="137" t="s">
        <v>27</v>
      </c>
      <c r="L4" s="137"/>
      <c r="M4" s="137"/>
      <c r="N4" s="138" t="s">
        <v>28</v>
      </c>
      <c r="O4" s="138"/>
      <c r="P4" s="138"/>
    </row>
    <row r="5" spans="1:17" ht="25.15" customHeight="1" x14ac:dyDescent="0.25">
      <c r="A5" s="1" t="s">
        <v>14</v>
      </c>
      <c r="B5" s="3">
        <v>5732</v>
      </c>
      <c r="D5" s="5">
        <v>5684</v>
      </c>
      <c r="E5" s="5">
        <v>5687</v>
      </c>
      <c r="F5" s="5">
        <f t="shared" ref="F5:F19" si="0">+E5-D5</f>
        <v>3</v>
      </c>
      <c r="G5" s="6">
        <f t="shared" ref="G5:G19" si="1">+F5/D5</f>
        <v>5.277973258268825E-4</v>
      </c>
      <c r="H5" s="5">
        <v>5695</v>
      </c>
      <c r="I5" s="7">
        <f>+H5-E5</f>
        <v>8</v>
      </c>
      <c r="J5" s="6">
        <f>+I5/E5</f>
        <v>1.4067170740284861E-3</v>
      </c>
      <c r="K5" s="8">
        <v>5684</v>
      </c>
      <c r="L5" s="5">
        <f>+K5-H5</f>
        <v>-11</v>
      </c>
      <c r="M5" s="6">
        <f>+L5/H5</f>
        <v>-1.9315188762071994E-3</v>
      </c>
      <c r="N5" s="9">
        <f>+B5</f>
        <v>5732</v>
      </c>
      <c r="O5" s="11">
        <f>+N5-K5</f>
        <v>48</v>
      </c>
      <c r="P5" s="12">
        <f>+O5/K5</f>
        <v>8.44475721323012E-3</v>
      </c>
      <c r="Q5" s="131" t="s">
        <v>23</v>
      </c>
    </row>
    <row r="6" spans="1:17" ht="25.15" customHeight="1" x14ac:dyDescent="0.25">
      <c r="A6" s="1" t="s">
        <v>15</v>
      </c>
      <c r="B6" s="3">
        <v>6156</v>
      </c>
      <c r="D6" s="5">
        <v>6101</v>
      </c>
      <c r="E6" s="5">
        <v>6105</v>
      </c>
      <c r="F6" s="5">
        <f t="shared" si="0"/>
        <v>4</v>
      </c>
      <c r="G6" s="6">
        <f t="shared" si="1"/>
        <v>6.5563022455335186E-4</v>
      </c>
      <c r="H6" s="5">
        <v>6114</v>
      </c>
      <c r="I6" s="7">
        <f t="shared" ref="I6:I19" si="2">+H6-E6</f>
        <v>9</v>
      </c>
      <c r="J6" s="6">
        <f t="shared" ref="J6:J19" si="3">+I6/E6</f>
        <v>1.4742014742014742E-3</v>
      </c>
      <c r="K6" s="8">
        <v>6101</v>
      </c>
      <c r="L6" s="5">
        <f t="shared" ref="L6:L19" si="4">+K6-H6</f>
        <v>-13</v>
      </c>
      <c r="M6" s="6">
        <f t="shared" ref="M6:M19" si="5">+L6/H6</f>
        <v>-2.1262675825973174E-3</v>
      </c>
      <c r="N6" s="9">
        <f t="shared" ref="N6:N19" si="6">+B6</f>
        <v>6156</v>
      </c>
      <c r="O6" s="11">
        <f t="shared" ref="O6:O19" si="7">+N6-K6</f>
        <v>55</v>
      </c>
      <c r="P6" s="12">
        <f t="shared" ref="P6:P19" si="8">+O6/K6</f>
        <v>9.0149155876085886E-3</v>
      </c>
      <c r="Q6" s="131"/>
    </row>
    <row r="7" spans="1:17" ht="25.15" customHeight="1" x14ac:dyDescent="0.25">
      <c r="A7" s="1" t="s">
        <v>16</v>
      </c>
      <c r="B7" s="3">
        <v>6418</v>
      </c>
      <c r="D7" s="5">
        <v>6363</v>
      </c>
      <c r="E7" s="5">
        <v>6366</v>
      </c>
      <c r="F7" s="5">
        <f t="shared" si="0"/>
        <v>3</v>
      </c>
      <c r="G7" s="6">
        <f t="shared" si="1"/>
        <v>4.7147571900047147E-4</v>
      </c>
      <c r="H7" s="5">
        <v>6375</v>
      </c>
      <c r="I7" s="7">
        <f t="shared" si="2"/>
        <v>9</v>
      </c>
      <c r="J7" s="6">
        <f t="shared" si="3"/>
        <v>1.4137606032045241E-3</v>
      </c>
      <c r="K7" s="8">
        <v>6360</v>
      </c>
      <c r="L7" s="5">
        <f t="shared" si="4"/>
        <v>-15</v>
      </c>
      <c r="M7" s="6">
        <f t="shared" si="5"/>
        <v>-2.352941176470588E-3</v>
      </c>
      <c r="N7" s="9">
        <f t="shared" si="6"/>
        <v>6418</v>
      </c>
      <c r="O7" s="11">
        <f t="shared" si="7"/>
        <v>58</v>
      </c>
      <c r="P7" s="12">
        <f t="shared" si="8"/>
        <v>9.1194968553459117E-3</v>
      </c>
      <c r="Q7" s="131"/>
    </row>
    <row r="8" spans="1:17" ht="25.15" customHeight="1" x14ac:dyDescent="0.25">
      <c r="A8" s="1" t="s">
        <v>17</v>
      </c>
      <c r="B8" s="3">
        <v>6986</v>
      </c>
      <c r="D8" s="5">
        <v>6924</v>
      </c>
      <c r="E8" s="5">
        <v>6928</v>
      </c>
      <c r="F8" s="5">
        <f t="shared" si="0"/>
        <v>4</v>
      </c>
      <c r="G8" s="6">
        <f t="shared" si="1"/>
        <v>5.7770075101097628E-4</v>
      </c>
      <c r="H8" s="5">
        <v>6937</v>
      </c>
      <c r="I8" s="7">
        <f t="shared" si="2"/>
        <v>9</v>
      </c>
      <c r="J8" s="6">
        <f t="shared" si="3"/>
        <v>1.2990762124711315E-3</v>
      </c>
      <c r="K8" s="8">
        <v>6919</v>
      </c>
      <c r="L8" s="5">
        <f t="shared" si="4"/>
        <v>-18</v>
      </c>
      <c r="M8" s="6">
        <f t="shared" si="5"/>
        <v>-2.5947816058815051E-3</v>
      </c>
      <c r="N8" s="9">
        <f t="shared" si="6"/>
        <v>6986</v>
      </c>
      <c r="O8" s="11">
        <f t="shared" si="7"/>
        <v>67</v>
      </c>
      <c r="P8" s="12">
        <f t="shared" si="8"/>
        <v>9.6834802717155662E-3</v>
      </c>
      <c r="Q8" s="131"/>
    </row>
    <row r="9" spans="1:17" ht="25.15" customHeight="1" x14ac:dyDescent="0.25">
      <c r="A9" s="1" t="s">
        <v>18</v>
      </c>
      <c r="B9" s="3">
        <v>7287</v>
      </c>
      <c r="D9" s="5">
        <v>7220</v>
      </c>
      <c r="E9" s="5">
        <v>7224</v>
      </c>
      <c r="F9" s="5">
        <f t="shared" si="0"/>
        <v>4</v>
      </c>
      <c r="G9" s="6">
        <f t="shared" si="1"/>
        <v>5.54016620498615E-4</v>
      </c>
      <c r="H9" s="5">
        <v>7234</v>
      </c>
      <c r="I9" s="7">
        <f t="shared" si="2"/>
        <v>10</v>
      </c>
      <c r="J9" s="6">
        <f t="shared" si="3"/>
        <v>1.3842746400885937E-3</v>
      </c>
      <c r="K9" s="8">
        <v>7214</v>
      </c>
      <c r="L9" s="5">
        <f t="shared" si="4"/>
        <v>-20</v>
      </c>
      <c r="M9" s="6">
        <f t="shared" si="5"/>
        <v>-2.764722145424385E-3</v>
      </c>
      <c r="N9" s="9">
        <f t="shared" si="6"/>
        <v>7287</v>
      </c>
      <c r="O9" s="11">
        <f t="shared" si="7"/>
        <v>73</v>
      </c>
      <c r="P9" s="12">
        <f t="shared" si="8"/>
        <v>1.0119212642084836E-2</v>
      </c>
      <c r="Q9" s="131"/>
    </row>
    <row r="10" spans="1:17" ht="25.15" customHeight="1" x14ac:dyDescent="0.25">
      <c r="A10" s="1" t="s">
        <v>19</v>
      </c>
      <c r="B10" s="3">
        <v>4696</v>
      </c>
      <c r="D10" s="5">
        <v>4616</v>
      </c>
      <c r="E10" s="5">
        <v>4629</v>
      </c>
      <c r="F10" s="5">
        <f t="shared" si="0"/>
        <v>13</v>
      </c>
      <c r="G10" s="6">
        <f t="shared" si="1"/>
        <v>2.8162911611785096E-3</v>
      </c>
      <c r="H10" s="5">
        <v>4645</v>
      </c>
      <c r="I10" s="7">
        <f t="shared" si="2"/>
        <v>16</v>
      </c>
      <c r="J10" s="6">
        <f t="shared" si="3"/>
        <v>3.4564700799308706E-3</v>
      </c>
      <c r="K10" s="8">
        <v>4638</v>
      </c>
      <c r="L10" s="5">
        <f t="shared" si="4"/>
        <v>-7</v>
      </c>
      <c r="M10" s="6">
        <f t="shared" si="5"/>
        <v>-1.5069967707212056E-3</v>
      </c>
      <c r="N10" s="9">
        <f t="shared" si="6"/>
        <v>4696</v>
      </c>
      <c r="O10" s="11">
        <f t="shared" si="7"/>
        <v>58</v>
      </c>
      <c r="P10" s="12">
        <f t="shared" si="8"/>
        <v>1.2505390254420009E-2</v>
      </c>
      <c r="Q10" s="131"/>
    </row>
    <row r="11" spans="1:17" ht="25.15" customHeight="1" x14ac:dyDescent="0.25">
      <c r="A11" s="1" t="s">
        <v>20</v>
      </c>
      <c r="B11" s="3">
        <v>5272</v>
      </c>
      <c r="D11" s="5">
        <v>5174</v>
      </c>
      <c r="E11" s="5">
        <v>5190</v>
      </c>
      <c r="F11" s="5">
        <f t="shared" si="0"/>
        <v>16</v>
      </c>
      <c r="G11" s="6">
        <f t="shared" si="1"/>
        <v>3.0923850019327404E-3</v>
      </c>
      <c r="H11" s="5">
        <v>5210</v>
      </c>
      <c r="I11" s="7">
        <f t="shared" si="2"/>
        <v>20</v>
      </c>
      <c r="J11" s="6">
        <f t="shared" si="3"/>
        <v>3.8535645472061657E-3</v>
      </c>
      <c r="K11" s="8">
        <v>5204</v>
      </c>
      <c r="L11" s="5">
        <f t="shared" si="4"/>
        <v>-6</v>
      </c>
      <c r="M11" s="6">
        <f t="shared" si="5"/>
        <v>-1.1516314779270633E-3</v>
      </c>
      <c r="N11" s="9">
        <f t="shared" si="6"/>
        <v>5272</v>
      </c>
      <c r="O11" s="11">
        <f t="shared" si="7"/>
        <v>68</v>
      </c>
      <c r="P11" s="12">
        <f t="shared" si="8"/>
        <v>1.3066871637202153E-2</v>
      </c>
      <c r="Q11" s="131"/>
    </row>
    <row r="12" spans="1:17" ht="25.15" customHeight="1" x14ac:dyDescent="0.25">
      <c r="A12" s="1" t="s">
        <v>2</v>
      </c>
      <c r="B12" s="3">
        <v>6335</v>
      </c>
      <c r="D12" s="5">
        <v>6201</v>
      </c>
      <c r="E12" s="5">
        <v>6224</v>
      </c>
      <c r="F12" s="5">
        <f t="shared" si="0"/>
        <v>23</v>
      </c>
      <c r="G12" s="6">
        <f t="shared" si="1"/>
        <v>3.7090791807772939E-3</v>
      </c>
      <c r="H12" s="5">
        <v>6250</v>
      </c>
      <c r="I12" s="7">
        <f t="shared" si="2"/>
        <v>26</v>
      </c>
      <c r="J12" s="6">
        <f t="shared" si="3"/>
        <v>4.177377892030848E-3</v>
      </c>
      <c r="K12" s="8">
        <v>6247</v>
      </c>
      <c r="L12" s="5">
        <f t="shared" si="4"/>
        <v>-3</v>
      </c>
      <c r="M12" s="6">
        <f t="shared" si="5"/>
        <v>-4.8000000000000001E-4</v>
      </c>
      <c r="N12" s="9">
        <f t="shared" si="6"/>
        <v>6335</v>
      </c>
      <c r="O12" s="11">
        <f t="shared" si="7"/>
        <v>88</v>
      </c>
      <c r="P12" s="12">
        <f t="shared" si="8"/>
        <v>1.4086761645589883E-2</v>
      </c>
      <c r="Q12" s="131"/>
    </row>
    <row r="13" spans="1:17" ht="25.15" customHeight="1" x14ac:dyDescent="0.25">
      <c r="A13" s="1" t="s">
        <v>3</v>
      </c>
      <c r="B13" s="3">
        <v>6679</v>
      </c>
      <c r="D13" s="5">
        <v>6535</v>
      </c>
      <c r="E13" s="5">
        <v>6560</v>
      </c>
      <c r="F13" s="5">
        <f t="shared" si="0"/>
        <v>25</v>
      </c>
      <c r="G13" s="6">
        <f t="shared" si="1"/>
        <v>3.8255547054322878E-3</v>
      </c>
      <c r="H13" s="5">
        <v>6588</v>
      </c>
      <c r="I13" s="7">
        <f t="shared" si="2"/>
        <v>28</v>
      </c>
      <c r="J13" s="6">
        <f t="shared" si="3"/>
        <v>4.2682926829268296E-3</v>
      </c>
      <c r="K13" s="8">
        <v>6585</v>
      </c>
      <c r="L13" s="5">
        <f t="shared" si="4"/>
        <v>-3</v>
      </c>
      <c r="M13" s="6">
        <f t="shared" si="5"/>
        <v>-4.5537340619307832E-4</v>
      </c>
      <c r="N13" s="9">
        <f t="shared" si="6"/>
        <v>6679</v>
      </c>
      <c r="O13" s="11">
        <f t="shared" si="7"/>
        <v>94</v>
      </c>
      <c r="P13" s="12">
        <f t="shared" si="8"/>
        <v>1.4274867122247532E-2</v>
      </c>
      <c r="Q13" s="131"/>
    </row>
    <row r="14" spans="1:17" ht="25.15" customHeight="1" x14ac:dyDescent="0.25">
      <c r="A14" s="1" t="s">
        <v>4</v>
      </c>
      <c r="B14" s="3">
        <v>6870</v>
      </c>
      <c r="D14" s="5">
        <v>6725</v>
      </c>
      <c r="E14" s="5">
        <v>6750</v>
      </c>
      <c r="F14" s="5">
        <f t="shared" si="0"/>
        <v>25</v>
      </c>
      <c r="G14" s="6">
        <f t="shared" si="1"/>
        <v>3.7174721189591076E-3</v>
      </c>
      <c r="H14" s="5">
        <v>6778</v>
      </c>
      <c r="I14" s="7">
        <f t="shared" si="2"/>
        <v>28</v>
      </c>
      <c r="J14" s="6">
        <f t="shared" si="3"/>
        <v>4.1481481481481482E-3</v>
      </c>
      <c r="K14" s="8">
        <v>6776</v>
      </c>
      <c r="L14" s="5">
        <f t="shared" si="4"/>
        <v>-2</v>
      </c>
      <c r="M14" s="6">
        <f t="shared" si="5"/>
        <v>-2.9507229271171436E-4</v>
      </c>
      <c r="N14" s="9">
        <f t="shared" si="6"/>
        <v>6870</v>
      </c>
      <c r="O14" s="11">
        <f t="shared" si="7"/>
        <v>94</v>
      </c>
      <c r="P14" s="12">
        <f t="shared" si="8"/>
        <v>1.3872491145218418E-2</v>
      </c>
      <c r="Q14" s="131"/>
    </row>
    <row r="15" spans="1:17" ht="25.15" customHeight="1" x14ac:dyDescent="0.25">
      <c r="A15" s="1" t="s">
        <v>5</v>
      </c>
      <c r="B15" s="3">
        <v>4692</v>
      </c>
      <c r="D15" s="5">
        <v>4615</v>
      </c>
      <c r="E15" s="5">
        <v>4628</v>
      </c>
      <c r="F15" s="5">
        <f t="shared" si="0"/>
        <v>13</v>
      </c>
      <c r="G15" s="6">
        <f t="shared" si="1"/>
        <v>2.8169014084507044E-3</v>
      </c>
      <c r="H15" s="5">
        <v>4643</v>
      </c>
      <c r="I15" s="7">
        <f t="shared" si="2"/>
        <v>15</v>
      </c>
      <c r="J15" s="6">
        <f t="shared" si="3"/>
        <v>3.2411408815903198E-3</v>
      </c>
      <c r="K15" s="8">
        <v>4636</v>
      </c>
      <c r="L15" s="5">
        <f t="shared" si="4"/>
        <v>-7</v>
      </c>
      <c r="M15" s="6">
        <f t="shared" si="5"/>
        <v>-1.5076459185871204E-3</v>
      </c>
      <c r="N15" s="9">
        <f t="shared" si="6"/>
        <v>4692</v>
      </c>
      <c r="O15" s="11">
        <f t="shared" si="7"/>
        <v>56</v>
      </c>
      <c r="P15" s="12">
        <f t="shared" si="8"/>
        <v>1.2079378774805867E-2</v>
      </c>
      <c r="Q15" s="131"/>
    </row>
    <row r="16" spans="1:17" ht="25.15" customHeight="1" x14ac:dyDescent="0.25">
      <c r="A16" s="1" t="s">
        <v>6</v>
      </c>
      <c r="B16" s="3">
        <v>5269</v>
      </c>
      <c r="D16" s="5">
        <v>5173</v>
      </c>
      <c r="E16" s="5">
        <v>5189</v>
      </c>
      <c r="F16" s="5">
        <f t="shared" si="0"/>
        <v>16</v>
      </c>
      <c r="G16" s="6">
        <f t="shared" si="1"/>
        <v>3.092982795283201E-3</v>
      </c>
      <c r="H16" s="5">
        <v>5208</v>
      </c>
      <c r="I16" s="7">
        <f t="shared" si="2"/>
        <v>19</v>
      </c>
      <c r="J16" s="6">
        <f t="shared" si="3"/>
        <v>3.661591828868761E-3</v>
      </c>
      <c r="K16" s="8">
        <v>5203</v>
      </c>
      <c r="L16" s="5">
        <f t="shared" si="4"/>
        <v>-5</v>
      </c>
      <c r="M16" s="6">
        <f t="shared" si="5"/>
        <v>-9.6006144393241167E-4</v>
      </c>
      <c r="N16" s="9">
        <f t="shared" si="6"/>
        <v>5269</v>
      </c>
      <c r="O16" s="11">
        <f t="shared" si="7"/>
        <v>66</v>
      </c>
      <c r="P16" s="12">
        <f t="shared" si="8"/>
        <v>1.2684989429175475E-2</v>
      </c>
      <c r="Q16" s="131"/>
    </row>
    <row r="17" spans="1:17" ht="25.15" customHeight="1" x14ac:dyDescent="0.25">
      <c r="A17" s="1" t="s">
        <v>7</v>
      </c>
      <c r="B17" s="3">
        <v>6332</v>
      </c>
      <c r="D17" s="5">
        <v>6202</v>
      </c>
      <c r="E17" s="5">
        <v>6224</v>
      </c>
      <c r="F17" s="5">
        <f t="shared" si="0"/>
        <v>22</v>
      </c>
      <c r="G17" s="6">
        <f t="shared" si="1"/>
        <v>3.547242824895195E-3</v>
      </c>
      <c r="H17" s="5">
        <v>6250</v>
      </c>
      <c r="I17" s="7">
        <f t="shared" si="2"/>
        <v>26</v>
      </c>
      <c r="J17" s="6">
        <f t="shared" si="3"/>
        <v>4.177377892030848E-3</v>
      </c>
      <c r="K17" s="8">
        <v>6246</v>
      </c>
      <c r="L17" s="5">
        <f t="shared" si="4"/>
        <v>-4</v>
      </c>
      <c r="M17" s="6">
        <f t="shared" si="5"/>
        <v>-6.4000000000000005E-4</v>
      </c>
      <c r="N17" s="9">
        <f t="shared" si="6"/>
        <v>6332</v>
      </c>
      <c r="O17" s="11">
        <f t="shared" si="7"/>
        <v>86</v>
      </c>
      <c r="P17" s="12">
        <f t="shared" si="8"/>
        <v>1.3768812039705411E-2</v>
      </c>
      <c r="Q17" s="131"/>
    </row>
    <row r="18" spans="1:17" ht="25.15" customHeight="1" x14ac:dyDescent="0.25">
      <c r="A18" s="1" t="s">
        <v>8</v>
      </c>
      <c r="B18" s="3">
        <v>6676</v>
      </c>
      <c r="D18" s="5">
        <v>6536</v>
      </c>
      <c r="E18" s="5">
        <v>6560</v>
      </c>
      <c r="F18" s="5">
        <f t="shared" si="0"/>
        <v>24</v>
      </c>
      <c r="G18" s="6">
        <f t="shared" si="1"/>
        <v>3.6719706242350062E-3</v>
      </c>
      <c r="H18" s="5">
        <v>6587</v>
      </c>
      <c r="I18" s="7">
        <f t="shared" si="2"/>
        <v>27</v>
      </c>
      <c r="J18" s="6">
        <f t="shared" si="3"/>
        <v>4.1158536585365856E-3</v>
      </c>
      <c r="K18" s="8">
        <v>6584</v>
      </c>
      <c r="L18" s="5">
        <f t="shared" si="4"/>
        <v>-3</v>
      </c>
      <c r="M18" s="6">
        <f t="shared" si="5"/>
        <v>-4.5544253833308028E-4</v>
      </c>
      <c r="N18" s="9">
        <f t="shared" si="6"/>
        <v>6676</v>
      </c>
      <c r="O18" s="11">
        <f t="shared" si="7"/>
        <v>92</v>
      </c>
      <c r="P18" s="12">
        <f t="shared" si="8"/>
        <v>1.3973268529769137E-2</v>
      </c>
      <c r="Q18" s="131"/>
    </row>
    <row r="19" spans="1:17" ht="25.15" customHeight="1" x14ac:dyDescent="0.25">
      <c r="A19" s="1" t="s">
        <v>9</v>
      </c>
      <c r="B19" s="3">
        <v>6865</v>
      </c>
      <c r="D19" s="5">
        <v>6723</v>
      </c>
      <c r="E19" s="5">
        <v>6747</v>
      </c>
      <c r="F19" s="5">
        <f t="shared" si="0"/>
        <v>24</v>
      </c>
      <c r="G19" s="6">
        <f t="shared" si="1"/>
        <v>3.5698348951360998E-3</v>
      </c>
      <c r="H19" s="5">
        <v>6775</v>
      </c>
      <c r="I19" s="7">
        <f t="shared" si="2"/>
        <v>28</v>
      </c>
      <c r="J19" s="6">
        <f t="shared" si="3"/>
        <v>4.1499925892989481E-3</v>
      </c>
      <c r="K19" s="8">
        <v>6773</v>
      </c>
      <c r="L19" s="5">
        <f t="shared" si="4"/>
        <v>-2</v>
      </c>
      <c r="M19" s="6">
        <f t="shared" si="5"/>
        <v>-2.9520295202952032E-4</v>
      </c>
      <c r="N19" s="9">
        <f t="shared" si="6"/>
        <v>6865</v>
      </c>
      <c r="O19" s="11">
        <f t="shared" si="7"/>
        <v>92</v>
      </c>
      <c r="P19" s="12">
        <f t="shared" si="8"/>
        <v>1.3583345637088439E-2</v>
      </c>
      <c r="Q19" s="131"/>
    </row>
    <row r="22" spans="1:17" ht="25.15" customHeight="1" x14ac:dyDescent="0.25">
      <c r="A22" s="132" t="s">
        <v>11</v>
      </c>
      <c r="B22" s="132"/>
    </row>
    <row r="23" spans="1:17" ht="25.15" customHeight="1" x14ac:dyDescent="0.25">
      <c r="A23" s="1" t="s">
        <v>0</v>
      </c>
      <c r="B23" s="1" t="s">
        <v>1</v>
      </c>
    </row>
    <row r="24" spans="1:17" ht="25.15" customHeight="1" x14ac:dyDescent="0.25">
      <c r="A24" s="1" t="s">
        <v>14</v>
      </c>
      <c r="B24" s="3">
        <v>5792</v>
      </c>
    </row>
    <row r="25" spans="1:17" ht="25.15" customHeight="1" x14ac:dyDescent="0.25">
      <c r="A25" s="1" t="s">
        <v>15</v>
      </c>
      <c r="B25" s="3">
        <v>6226</v>
      </c>
    </row>
    <row r="26" spans="1:17" ht="25.15" customHeight="1" x14ac:dyDescent="0.25">
      <c r="A26" s="1" t="s">
        <v>16</v>
      </c>
      <c r="B26" s="3">
        <v>6492</v>
      </c>
    </row>
    <row r="27" spans="1:17" ht="25.15" customHeight="1" x14ac:dyDescent="0.25">
      <c r="A27" s="1" t="s">
        <v>17</v>
      </c>
      <c r="B27" s="3">
        <v>7073</v>
      </c>
    </row>
    <row r="28" spans="1:17" ht="25.15" customHeight="1" x14ac:dyDescent="0.25">
      <c r="A28" s="1" t="s">
        <v>18</v>
      </c>
      <c r="B28" s="3">
        <v>7383</v>
      </c>
    </row>
    <row r="29" spans="1:17" ht="25.15" customHeight="1" x14ac:dyDescent="0.25">
      <c r="A29" s="1" t="s">
        <v>19</v>
      </c>
      <c r="B29" s="3">
        <v>4762</v>
      </c>
    </row>
    <row r="30" spans="1:17" ht="25.15" customHeight="1" x14ac:dyDescent="0.25">
      <c r="A30" s="1" t="s">
        <v>20</v>
      </c>
      <c r="B30" s="3">
        <v>5350</v>
      </c>
    </row>
    <row r="31" spans="1:17" ht="25.15" customHeight="1" x14ac:dyDescent="0.25">
      <c r="A31" s="1" t="s">
        <v>2</v>
      </c>
      <c r="B31" s="3">
        <v>6436</v>
      </c>
    </row>
    <row r="32" spans="1:17" ht="25.15" customHeight="1" x14ac:dyDescent="0.25">
      <c r="A32" s="1" t="s">
        <v>3</v>
      </c>
      <c r="B32" s="3">
        <v>6786</v>
      </c>
    </row>
    <row r="33" spans="1:2" ht="25.15" customHeight="1" x14ac:dyDescent="0.25">
      <c r="A33" s="1" t="s">
        <v>4</v>
      </c>
      <c r="B33" s="3">
        <v>6977</v>
      </c>
    </row>
    <row r="34" spans="1:2" ht="25.15" customHeight="1" x14ac:dyDescent="0.25">
      <c r="A34" s="1" t="s">
        <v>5</v>
      </c>
      <c r="B34" s="3">
        <v>4757</v>
      </c>
    </row>
    <row r="35" spans="1:2" ht="25.15" customHeight="1" x14ac:dyDescent="0.25">
      <c r="A35" s="1" t="s">
        <v>6</v>
      </c>
      <c r="B35" s="3">
        <v>5344</v>
      </c>
    </row>
    <row r="36" spans="1:2" ht="25.15" customHeight="1" x14ac:dyDescent="0.25">
      <c r="A36" s="1" t="s">
        <v>7</v>
      </c>
      <c r="B36" s="3">
        <v>6431</v>
      </c>
    </row>
    <row r="37" spans="1:2" ht="25.15" customHeight="1" x14ac:dyDescent="0.25">
      <c r="A37" s="1" t="s">
        <v>8</v>
      </c>
      <c r="B37" s="3">
        <v>6781</v>
      </c>
    </row>
    <row r="38" spans="1:2" ht="25.15" customHeight="1" x14ac:dyDescent="0.25">
      <c r="A38" s="1" t="s">
        <v>9</v>
      </c>
      <c r="B38" s="3">
        <v>6970</v>
      </c>
    </row>
    <row r="41" spans="1:2" ht="25.15" customHeight="1" x14ac:dyDescent="0.25">
      <c r="A41" s="132" t="s">
        <v>12</v>
      </c>
      <c r="B41" s="132"/>
    </row>
    <row r="42" spans="1:2" ht="25.15" customHeight="1" x14ac:dyDescent="0.25">
      <c r="A42" s="1" t="s">
        <v>0</v>
      </c>
      <c r="B42" s="1" t="s">
        <v>1</v>
      </c>
    </row>
    <row r="43" spans="1:2" ht="25.15" customHeight="1" x14ac:dyDescent="0.25">
      <c r="A43" s="1" t="s">
        <v>14</v>
      </c>
      <c r="B43" s="3">
        <v>5853</v>
      </c>
    </row>
    <row r="44" spans="1:2" ht="25.15" customHeight="1" x14ac:dyDescent="0.25">
      <c r="A44" s="1" t="s">
        <v>15</v>
      </c>
      <c r="B44" s="3">
        <v>6299</v>
      </c>
    </row>
    <row r="45" spans="1:2" ht="25.15" customHeight="1" x14ac:dyDescent="0.25">
      <c r="A45" s="1" t="s">
        <v>16</v>
      </c>
      <c r="B45" s="3">
        <v>6567</v>
      </c>
    </row>
    <row r="46" spans="1:2" ht="25.15" customHeight="1" x14ac:dyDescent="0.25">
      <c r="A46" s="1" t="s">
        <v>17</v>
      </c>
      <c r="B46" s="3">
        <v>7164</v>
      </c>
    </row>
    <row r="47" spans="1:2" ht="25.15" customHeight="1" x14ac:dyDescent="0.25">
      <c r="A47" s="1" t="s">
        <v>18</v>
      </c>
      <c r="B47" s="3">
        <v>7484</v>
      </c>
    </row>
    <row r="48" spans="1:2" ht="25.15" customHeight="1" x14ac:dyDescent="0.25">
      <c r="A48" s="1" t="s">
        <v>19</v>
      </c>
      <c r="B48" s="3">
        <v>4821</v>
      </c>
    </row>
    <row r="49" spans="1:2" ht="25.15" customHeight="1" x14ac:dyDescent="0.25">
      <c r="A49" s="1" t="s">
        <v>20</v>
      </c>
      <c r="B49" s="3">
        <v>5418</v>
      </c>
    </row>
    <row r="50" spans="1:2" ht="25.15" customHeight="1" x14ac:dyDescent="0.25">
      <c r="A50" s="1" t="s">
        <v>2</v>
      </c>
      <c r="B50" s="3">
        <v>6526</v>
      </c>
    </row>
    <row r="51" spans="1:2" ht="25.15" customHeight="1" x14ac:dyDescent="0.25">
      <c r="A51" s="1" t="s">
        <v>3</v>
      </c>
      <c r="B51" s="3">
        <v>6883</v>
      </c>
    </row>
    <row r="52" spans="1:2" ht="25.15" customHeight="1" x14ac:dyDescent="0.25">
      <c r="A52" s="1" t="s">
        <v>4</v>
      </c>
      <c r="B52" s="3">
        <v>7073</v>
      </c>
    </row>
    <row r="53" spans="1:2" ht="25.15" customHeight="1" x14ac:dyDescent="0.25">
      <c r="A53" s="1" t="s">
        <v>5</v>
      </c>
      <c r="B53" s="3">
        <v>4813</v>
      </c>
    </row>
    <row r="54" spans="1:2" ht="25.15" customHeight="1" x14ac:dyDescent="0.25">
      <c r="A54" s="1" t="s">
        <v>6</v>
      </c>
      <c r="B54" s="3">
        <v>5411</v>
      </c>
    </row>
    <row r="55" spans="1:2" ht="25.15" customHeight="1" x14ac:dyDescent="0.25">
      <c r="A55" s="1" t="s">
        <v>7</v>
      </c>
      <c r="B55" s="3">
        <v>6519</v>
      </c>
    </row>
    <row r="56" spans="1:2" ht="25.15" customHeight="1" x14ac:dyDescent="0.25">
      <c r="A56" s="1" t="s">
        <v>8</v>
      </c>
      <c r="B56" s="3">
        <v>6875</v>
      </c>
    </row>
    <row r="57" spans="1:2" ht="25.15" customHeight="1" x14ac:dyDescent="0.25">
      <c r="A57" s="1" t="s">
        <v>9</v>
      </c>
      <c r="B57" s="3">
        <v>7064</v>
      </c>
    </row>
    <row r="60" spans="1:2" ht="25.15" customHeight="1" x14ac:dyDescent="0.25">
      <c r="A60" s="132" t="s">
        <v>13</v>
      </c>
      <c r="B60" s="132"/>
    </row>
    <row r="61" spans="1:2" ht="25.15" customHeight="1" x14ac:dyDescent="0.25">
      <c r="A61" s="1" t="s">
        <v>0</v>
      </c>
      <c r="B61" s="1" t="s">
        <v>1</v>
      </c>
    </row>
    <row r="62" spans="1:2" ht="25.15" customHeight="1" x14ac:dyDescent="0.25">
      <c r="A62" s="1" t="s">
        <v>14</v>
      </c>
      <c r="B62" s="3">
        <v>5925</v>
      </c>
    </row>
    <row r="63" spans="1:2" ht="25.15" customHeight="1" x14ac:dyDescent="0.25">
      <c r="A63" s="1" t="s">
        <v>15</v>
      </c>
      <c r="B63" s="3">
        <v>6386</v>
      </c>
    </row>
    <row r="64" spans="1:2" ht="25.15" customHeight="1" x14ac:dyDescent="0.25">
      <c r="A64" s="1" t="s">
        <v>16</v>
      </c>
      <c r="B64" s="3">
        <v>6658</v>
      </c>
    </row>
    <row r="65" spans="1:2" ht="25.15" customHeight="1" x14ac:dyDescent="0.25">
      <c r="A65" s="1" t="s">
        <v>17</v>
      </c>
      <c r="B65" s="3">
        <v>7273</v>
      </c>
    </row>
    <row r="66" spans="1:2" ht="25.15" customHeight="1" x14ac:dyDescent="0.25">
      <c r="A66" s="1" t="s">
        <v>18</v>
      </c>
      <c r="B66" s="3">
        <v>7608</v>
      </c>
    </row>
    <row r="67" spans="1:2" ht="25.15" customHeight="1" x14ac:dyDescent="0.25">
      <c r="A67" s="1" t="s">
        <v>19</v>
      </c>
      <c r="B67" s="3">
        <v>4881</v>
      </c>
    </row>
    <row r="68" spans="1:2" ht="25.15" customHeight="1" x14ac:dyDescent="0.25">
      <c r="A68" s="1" t="s">
        <v>20</v>
      </c>
      <c r="B68" s="3">
        <v>5488</v>
      </c>
    </row>
    <row r="69" spans="1:2" ht="25.15" customHeight="1" x14ac:dyDescent="0.25">
      <c r="A69" s="1" t="s">
        <v>2</v>
      </c>
      <c r="B69" s="3">
        <v>6619</v>
      </c>
    </row>
    <row r="70" spans="1:2" ht="25.15" customHeight="1" x14ac:dyDescent="0.25">
      <c r="A70" s="1" t="s">
        <v>3</v>
      </c>
      <c r="B70" s="3">
        <v>6982</v>
      </c>
    </row>
    <row r="71" spans="1:2" ht="25.15" customHeight="1" x14ac:dyDescent="0.25">
      <c r="A71" s="1" t="s">
        <v>4</v>
      </c>
      <c r="B71" s="3">
        <v>7172</v>
      </c>
    </row>
    <row r="72" spans="1:2" ht="25.15" customHeight="1" x14ac:dyDescent="0.25">
      <c r="A72" s="1" t="s">
        <v>5</v>
      </c>
      <c r="B72" s="3">
        <v>4872</v>
      </c>
    </row>
    <row r="73" spans="1:2" ht="25.15" customHeight="1" x14ac:dyDescent="0.25">
      <c r="A73" s="1" t="s">
        <v>6</v>
      </c>
      <c r="B73" s="3">
        <v>5479</v>
      </c>
    </row>
    <row r="74" spans="1:2" ht="25.15" customHeight="1" x14ac:dyDescent="0.25">
      <c r="A74" s="1" t="s">
        <v>7</v>
      </c>
      <c r="B74" s="3">
        <v>6610</v>
      </c>
    </row>
    <row r="75" spans="1:2" ht="25.15" customHeight="1" x14ac:dyDescent="0.25">
      <c r="A75" s="1" t="s">
        <v>8</v>
      </c>
      <c r="B75" s="3">
        <v>6972</v>
      </c>
    </row>
    <row r="76" spans="1:2" ht="25.15" customHeight="1" x14ac:dyDescent="0.25">
      <c r="A76" s="1" t="s">
        <v>9</v>
      </c>
      <c r="B76" s="3">
        <v>7161</v>
      </c>
    </row>
  </sheetData>
  <mergeCells count="11">
    <mergeCell ref="Q5:Q19"/>
    <mergeCell ref="A22:B22"/>
    <mergeCell ref="A41:B41"/>
    <mergeCell ref="A60:B60"/>
    <mergeCell ref="A2:B2"/>
    <mergeCell ref="A3:B3"/>
    <mergeCell ref="D3:P3"/>
    <mergeCell ref="E4:G4"/>
    <mergeCell ref="H4:J4"/>
    <mergeCell ref="K4:M4"/>
    <mergeCell ref="N4:P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Resumen</vt:lpstr>
      <vt:lpstr>Cronograma actividades adición</vt:lpstr>
      <vt:lpstr>Adición_Lote_1</vt:lpstr>
      <vt:lpstr>Adición_Lote_2</vt:lpstr>
      <vt:lpstr>Adición_Lote_3</vt:lpstr>
      <vt:lpstr>Escen_Nuevo</vt:lpstr>
      <vt:lpstr>Lote_1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Montes Hincapie</dc:creator>
  <cp:lastModifiedBy>Claudia Maria Ramirez Orrego</cp:lastModifiedBy>
  <dcterms:created xsi:type="dcterms:W3CDTF">2024-06-13T16:11:44Z</dcterms:created>
  <dcterms:modified xsi:type="dcterms:W3CDTF">2025-01-10T17:23:44Z</dcterms:modified>
</cp:coreProperties>
</file>