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G:\Mi unidad\Global CERTUS\1. GV - Global CERTUS\2025\GRUPOS DE VALOR IE\IBAGUÉ\IE ALFONSO PALACIO RUDAS\2. Soportes precontractuales RC-TES\DOCUMENTOS PARA PUBLICAR\"/>
    </mc:Choice>
  </mc:AlternateContent>
  <xr:revisionPtr revIDLastSave="0" documentId="13_ncr:1_{5F5891D0-6DCC-4AFA-A18E-825C33A4427C}" xr6:coauthVersionLast="47" xr6:coauthVersionMax="47" xr10:uidLastSave="{00000000-0000-0000-0000-000000000000}"/>
  <bookViews>
    <workbookView xWindow="-120" yWindow="-120" windowWidth="29040" windowHeight="15840" xr2:uid="{00000000-000D-0000-FFFF-FFFF00000000}"/>
  </bookViews>
  <sheets>
    <sheet name="Análisis Económico" sheetId="1" r:id="rId1"/>
  </sheets>
  <definedNames>
    <definedName name="_xlnm.Print_Area" localSheetId="0">'Análisis Económico'!$A$1:$J$14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6" i="1" l="1"/>
  <c r="D34" i="1"/>
  <c r="B6" i="1"/>
  <c r="B7" i="1" s="1"/>
  <c r="E7" i="1" s="1"/>
  <c r="H19" i="1"/>
  <c r="H22" i="1" s="1"/>
  <c r="H23" i="1" s="1"/>
  <c r="J19" i="1" s="1"/>
  <c r="I21" i="1" s="1"/>
  <c r="B18" i="1"/>
  <c r="B19" i="1" s="1"/>
  <c r="E19" i="1" s="1"/>
  <c r="C17" i="1"/>
  <c r="H7" i="1"/>
  <c r="H10" i="1" s="1"/>
  <c r="C5" i="1"/>
  <c r="D20" i="1" l="1"/>
  <c r="B25" i="1"/>
  <c r="I19" i="1"/>
  <c r="D8" i="1"/>
  <c r="B13" i="1"/>
  <c r="H11" i="1"/>
  <c r="J7" i="1" s="1"/>
  <c r="B27" i="1" l="1"/>
  <c r="D25" i="1"/>
  <c r="D22" i="1"/>
  <c r="D23" i="1" s="1"/>
  <c r="F25" i="1" s="1"/>
  <c r="D10" i="1"/>
  <c r="D11" i="1" s="1"/>
  <c r="D13" i="1"/>
  <c r="I9" i="1"/>
  <c r="I7" i="1"/>
  <c r="D27" i="1" l="1"/>
  <c r="F13" i="1"/>
  <c r="F27" i="1" s="1"/>
</calcChain>
</file>

<file path=xl/sharedStrings.xml><?xml version="1.0" encoding="utf-8"?>
<sst xmlns="http://schemas.openxmlformats.org/spreadsheetml/2006/main" count="52" uniqueCount="30">
  <si>
    <t>SEDE PRINCIPAL</t>
  </si>
  <si>
    <t>No. de Estudiantes</t>
  </si>
  <si>
    <t>Valor refrigerio</t>
  </si>
  <si>
    <t xml:space="preserve">Proyección de estudiantes que compran diariamente en la TES </t>
  </si>
  <si>
    <t>Proyección de estudiantes que compran semanalmente en la TES</t>
  </si>
  <si>
    <t>Proyección de estudiantes que compran mensualmente TES</t>
  </si>
  <si>
    <t>Proyección operación mensual de la TES en la Sede</t>
  </si>
  <si>
    <t>Proyección Utilidad Bruta</t>
  </si>
  <si>
    <t xml:space="preserve">Fuente: </t>
  </si>
  <si>
    <t xml:space="preserve">https://acortar.link/F6jqEp </t>
  </si>
  <si>
    <t>ANÁLISIS RETRIBUCIÓN</t>
  </si>
  <si>
    <t>Proyección Retribución al FSE Mensual</t>
  </si>
  <si>
    <t>Vr Total Refrigerio</t>
  </si>
  <si>
    <t>Vr Producción Refrigerio</t>
  </si>
  <si>
    <t>Vr Utilidad Bruta por refrigerio</t>
  </si>
  <si>
    <t>% Utilidad Bruta por refrigerio</t>
  </si>
  <si>
    <t xml:space="preserve">Proyección Utilidad Bruta </t>
  </si>
  <si>
    <t>Proyección operación mensual de la TES</t>
  </si>
  <si>
    <t>Proyección Total Operación Mensual de la TES</t>
  </si>
  <si>
    <t xml:space="preserve">Proyección Total Utilidad Bruta </t>
  </si>
  <si>
    <t>Proyección Total Retribución al FSE Mensual</t>
  </si>
  <si>
    <t>ANALISIS PROYECCION ECONOMICA SOBRE VENTAS DE LA TIENDA ESCOLAR SALUDABLE EN LAS SEDES PRIORIZADAS DE LA INSTITUCIÓN EDUCATIVA ALFONSO PALACIO RUDAS, PARA ESTIMAR LA RETRIBUCIÓN EN FAVOR DEL FONDO DE SERVICIOS EDUCATIVOS - FSE</t>
  </si>
  <si>
    <t>SEDE NUEVO COMBEIMA</t>
  </si>
  <si>
    <t>Valor Unidad</t>
  </si>
  <si>
    <t>Copias mensuales</t>
  </si>
  <si>
    <t>EN ESPECIE</t>
  </si>
  <si>
    <t>EN DINERO</t>
  </si>
  <si>
    <t>PROYECCIÓN RETRIBUCION</t>
  </si>
  <si>
    <t xml:space="preserve">Mensual </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</si>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</sst>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_-&quot;$&quot;\ * #,##0_-;\-&quot;$&quot;\ * #,##0_-;_-&quot;$&quot;\ * &quot;-&quot;??_-;_-@_-"/>
    <numFmt numFmtId="165" formatCode="_-&quot;$&quot;\ * #,##0.0_-;\-&quot;$&quot;\ * #,##0.0_-;_-&quot;$&quot;\ * &quot;-&quot;_-;_-@_-"/>
  </numFmts>
  <fonts count="7" x14ac:knownFonts="1">
    <font>
      <sz val="11"/>
      <color theme="1"/>
      <name val="Calibri"/>
      <family val="2"/>
      <scheme val="minor"/>
    </font>
    <font>
      <sz val="11"/>
      <color theme="1"/>
      <name val="Calibri"/>
      <family val="2"/>
      <scheme val="minor"/>
    </font>
    <font>
      <u/>
      <sz val="11"/>
      <color theme="10"/>
      <name val="Calibri"/>
      <family val="2"/>
      <scheme val="minor"/>
    </font>
    <font>
      <b/>
      <sz val="10"/>
      <color theme="1"/>
      <name val="Calibri"/>
      <family val="2"/>
      <scheme val="minor"/>
    </font>
    <font>
      <sz val="10"/>
      <color theme="1"/>
      <name val="Calibri"/>
      <family val="2"/>
      <scheme val="minor"/>
    </font>
    <font>
      <u/>
      <sz val="10"/>
      <color theme="10"/>
      <name val="Calibri"/>
      <family val="2"/>
      <scheme val="minor"/>
    </font>
    <font>
      <b/>
      <sz val="11"/>
      <color theme="1"/>
      <name val="Calibri"/>
      <family val="2"/>
      <scheme val="minor"/>
    </font>
  </fonts>
  <fills count="6">
    <fill>
      <patternFill patternType="none"/>
    </fill>
    <fill>
      <patternFill patternType="gray125"/>
    </fill>
    <fill>
      <patternFill patternType="solid">
        <fgColor rgb="FF92D050"/>
        <bgColor indexed="64"/>
      </patternFill>
    </fill>
    <fill>
      <patternFill patternType="solid">
        <fgColor theme="2" tint="-9.9978637043366805E-2"/>
        <bgColor indexed="64"/>
      </patternFill>
    </fill>
    <fill>
      <patternFill patternType="solid">
        <fgColor rgb="FFFFC000"/>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60">
    <xf numFmtId="0" fontId="0" fillId="0" borderId="0" xfId="0"/>
    <xf numFmtId="0" fontId="4" fillId="4" borderId="1" xfId="0" applyFont="1" applyFill="1" applyBorder="1" applyAlignment="1">
      <alignment horizontal="center" vertical="center" wrapText="1"/>
    </xf>
    <xf numFmtId="0" fontId="4" fillId="0" borderId="0" xfId="0" applyFont="1"/>
    <xf numFmtId="0" fontId="4" fillId="0" borderId="1" xfId="0" applyFont="1" applyBorder="1" applyAlignment="1">
      <alignment horizontal="center" vertical="center" wrapText="1"/>
    </xf>
    <xf numFmtId="1" fontId="4" fillId="0" borderId="1" xfId="0" applyNumberFormat="1" applyFont="1" applyBorder="1" applyAlignment="1">
      <alignment horizontal="center" vertical="center"/>
    </xf>
    <xf numFmtId="9"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164" fontId="4" fillId="0" borderId="1" xfId="1" applyNumberFormat="1" applyFont="1" applyBorder="1" applyAlignment="1">
      <alignment horizontal="center" vertical="center"/>
    </xf>
    <xf numFmtId="9" fontId="4" fillId="0" borderId="1" xfId="2" applyFont="1" applyBorder="1" applyAlignment="1">
      <alignment horizontal="center" vertical="center"/>
    </xf>
    <xf numFmtId="164" fontId="4" fillId="4" borderId="1" xfId="1" applyNumberFormat="1" applyFont="1" applyFill="1" applyBorder="1" applyAlignment="1">
      <alignment horizontal="center" vertical="center"/>
    </xf>
    <xf numFmtId="9" fontId="4" fillId="4" borderId="1" xfId="0" applyNumberFormat="1" applyFont="1" applyFill="1" applyBorder="1" applyAlignment="1">
      <alignment horizontal="center" vertical="center"/>
    </xf>
    <xf numFmtId="164" fontId="4" fillId="0" borderId="0" xfId="1" applyNumberFormat="1" applyFont="1"/>
    <xf numFmtId="9" fontId="4" fillId="0" borderId="0" xfId="0" applyNumberFormat="1" applyFont="1"/>
    <xf numFmtId="164" fontId="4" fillId="0" borderId="0" xfId="0" applyNumberFormat="1" applyFont="1"/>
    <xf numFmtId="42" fontId="4" fillId="0" borderId="0" xfId="3" applyFont="1" applyAlignment="1">
      <alignment horizontal="center" vertical="center"/>
    </xf>
    <xf numFmtId="9" fontId="4" fillId="0" borderId="0" xfId="2" applyFont="1" applyAlignment="1">
      <alignment horizontal="center" vertical="center"/>
    </xf>
    <xf numFmtId="0" fontId="4" fillId="0" borderId="0" xfId="0" applyFont="1" applyAlignment="1">
      <alignment horizontal="center" vertical="center"/>
    </xf>
    <xf numFmtId="0" fontId="4" fillId="0" borderId="0" xfId="0" applyFont="1" applyAlignment="1">
      <alignment vertical="center"/>
    </xf>
    <xf numFmtId="0" fontId="3" fillId="0" borderId="0" xfId="0" applyFont="1" applyAlignment="1">
      <alignment horizontal="center" vertical="center" wrapText="1"/>
    </xf>
    <xf numFmtId="164" fontId="4" fillId="0" borderId="0" xfId="1" applyNumberFormat="1" applyFont="1" applyBorder="1" applyAlignment="1">
      <alignment horizontal="center" vertical="center"/>
    </xf>
    <xf numFmtId="9" fontId="4" fillId="0" borderId="0" xfId="2" applyFont="1" applyBorder="1" applyAlignment="1">
      <alignment horizontal="center" vertical="center"/>
    </xf>
    <xf numFmtId="0" fontId="5" fillId="0" borderId="0" xfId="4" applyFont="1" applyBorder="1" applyAlignment="1">
      <alignment vertical="center"/>
    </xf>
    <xf numFmtId="0" fontId="3" fillId="4" borderId="1" xfId="0" applyFont="1" applyFill="1" applyBorder="1" applyAlignment="1">
      <alignment horizontal="center" vertical="center" wrapText="1"/>
    </xf>
    <xf numFmtId="164" fontId="3" fillId="5"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164" fontId="3" fillId="2" borderId="1" xfId="0" applyNumberFormat="1" applyFont="1" applyFill="1" applyBorder="1" applyAlignment="1">
      <alignment horizontal="center" vertical="center"/>
    </xf>
    <xf numFmtId="165" fontId="3" fillId="4" borderId="1" xfId="3"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0" fontId="6" fillId="0" borderId="1" xfId="0" applyFont="1" applyBorder="1" applyAlignment="1">
      <alignment horizontal="center" vertical="center"/>
    </xf>
    <xf numFmtId="0" fontId="0" fillId="0" borderId="1" xfId="0" applyBorder="1"/>
    <xf numFmtId="0" fontId="6" fillId="0" borderId="0" xfId="0" applyFont="1"/>
    <xf numFmtId="42" fontId="6" fillId="0" borderId="0" xfId="0" applyNumberFormat="1" applyFont="1"/>
    <xf numFmtId="42" fontId="6" fillId="0" borderId="1" xfId="0" applyNumberFormat="1" applyFont="1" applyBorder="1" applyAlignment="1">
      <alignment horizontal="center" vertical="center"/>
    </xf>
    <xf numFmtId="0" fontId="6" fillId="0" borderId="5" xfId="0" applyFont="1" applyBorder="1" applyAlignment="1">
      <alignment horizontal="center"/>
    </xf>
    <xf numFmtId="0" fontId="6" fillId="0" borderId="6" xfId="0" applyFont="1" applyBorder="1" applyAlignment="1">
      <alignment horizontal="center"/>
    </xf>
    <xf numFmtId="0" fontId="6" fillId="0" borderId="5" xfId="0" applyFont="1" applyBorder="1" applyAlignment="1">
      <alignment horizontal="center" vertical="center"/>
    </xf>
    <xf numFmtId="0" fontId="6" fillId="0" borderId="10" xfId="0" applyFont="1" applyBorder="1" applyAlignment="1">
      <alignment horizontal="center" vertical="center"/>
    </xf>
    <xf numFmtId="0" fontId="6" fillId="0" borderId="6" xfId="0" applyFont="1" applyBorder="1" applyAlignment="1">
      <alignment horizontal="center" vertical="center"/>
    </xf>
    <xf numFmtId="42" fontId="0" fillId="0" borderId="0" xfId="3" applyFont="1" applyBorder="1" applyAlignment="1">
      <alignment horizontal="center" vertical="center"/>
    </xf>
    <xf numFmtId="0" fontId="6" fillId="0" borderId="0" xfId="0" applyFont="1" applyAlignment="1">
      <alignment horizontal="center" vertical="center"/>
    </xf>
    <xf numFmtId="0" fontId="6" fillId="0" borderId="1" xfId="0" applyFont="1" applyBorder="1" applyAlignment="1">
      <alignment horizontal="center" vertical="center"/>
    </xf>
    <xf numFmtId="0" fontId="3" fillId="3" borderId="1" xfId="0" applyFont="1" applyFill="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 xfId="0" applyFont="1" applyBorder="1" applyAlignment="1">
      <alignment horizontal="center" vertical="center"/>
    </xf>
    <xf numFmtId="0" fontId="4"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0" borderId="10" xfId="0" applyFont="1" applyBorder="1" applyAlignment="1">
      <alignment horizontal="center" vertical="center" wrapText="1"/>
    </xf>
    <xf numFmtId="0" fontId="0" fillId="0" borderId="1" xfId="0" applyBorder="1" applyAlignment="1">
      <alignment horizontal="center" vertical="center"/>
    </xf>
    <xf numFmtId="42" fontId="0" fillId="0" borderId="1" xfId="3" applyFont="1" applyBorder="1" applyAlignment="1">
      <alignment horizontal="center" vertical="center"/>
    </xf>
    <xf numFmtId="42" fontId="0" fillId="0" borderId="1" xfId="0" applyNumberFormat="1" applyBorder="1" applyAlignment="1">
      <alignment horizontal="center" vertical="center"/>
    </xf>
  </cellXfs>
  <cellStyles count="7">
    <cellStyle name="Hipervínculo" xfId="4" builtinId="8"/>
    <cellStyle name="Moneda" xfId="1" builtinId="4"/>
    <cellStyle name="Moneda [0]" xfId="3" builtinId="7"/>
    <cellStyle name="Moneda [0] 2" xfId="6" xr:uid="{F7FC5820-3DB2-463E-97B3-9C41EE6A8526}"/>
    <cellStyle name="Moneda 2" xfId="5" xr:uid="{AF15C006-45FC-4653-B1B1-98563C797621}"/>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cortar.link/F6jqEp" TargetMode="External"/><Relationship Id="rId1" Type="http://schemas.openxmlformats.org/officeDocument/2006/relationships/hyperlink" Target="https://acortar.link/F6jqE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6"/>
  <sheetViews>
    <sheetView tabSelected="1" zoomScale="110" zoomScaleNormal="110" zoomScaleSheetLayoutView="120" workbookViewId="0">
      <selection sqref="A1:F1"/>
    </sheetView>
  </sheetViews>
  <sheetFormatPr baseColWidth="10" defaultRowHeight="15" x14ac:dyDescent="0.25"/>
  <cols>
    <col min="1" max="1" width="23.7109375" customWidth="1"/>
    <col min="2" max="2" width="18" customWidth="1"/>
    <col min="3" max="4" width="16.42578125" customWidth="1"/>
    <col min="5" max="5" width="14.7109375" customWidth="1"/>
    <col min="6" max="6" width="16" customWidth="1"/>
    <col min="7" max="7" width="13.42578125" customWidth="1"/>
    <col min="8" max="9" width="12.7109375" customWidth="1"/>
    <col min="10" max="10" width="10.28515625" customWidth="1"/>
  </cols>
  <sheetData>
    <row r="1" spans="1:10" s="2" customFormat="1" ht="56.25" customHeight="1" x14ac:dyDescent="0.2">
      <c r="A1" s="55" t="s">
        <v>21</v>
      </c>
      <c r="B1" s="55"/>
      <c r="C1" s="55"/>
      <c r="D1" s="55"/>
      <c r="E1" s="55"/>
      <c r="F1" s="55"/>
    </row>
    <row r="2" spans="1:10" s="2" customFormat="1" ht="15" customHeight="1" x14ac:dyDescent="0.2">
      <c r="A2" s="56"/>
      <c r="B2" s="56"/>
      <c r="C2" s="56"/>
      <c r="D2" s="56"/>
      <c r="E2" s="56"/>
      <c r="F2" s="56"/>
    </row>
    <row r="3" spans="1:10" s="2" customFormat="1" ht="12.75" x14ac:dyDescent="0.2">
      <c r="A3" s="42" t="s">
        <v>0</v>
      </c>
      <c r="B3" s="42"/>
      <c r="C3" s="42"/>
      <c r="D3" s="42"/>
      <c r="E3" s="42"/>
      <c r="F3" s="42"/>
    </row>
    <row r="4" spans="1:10" s="2" customFormat="1" ht="12.75" x14ac:dyDescent="0.2">
      <c r="A4" s="3" t="s">
        <v>1</v>
      </c>
      <c r="B4" s="4">
        <v>650</v>
      </c>
      <c r="C4" s="5">
        <v>1</v>
      </c>
      <c r="D4" s="43"/>
      <c r="E4" s="44"/>
      <c r="F4" s="45"/>
    </row>
    <row r="5" spans="1:10" s="2" customFormat="1" ht="38.25" x14ac:dyDescent="0.2">
      <c r="A5" s="3" t="s">
        <v>3</v>
      </c>
      <c r="B5" s="4">
        <v>250</v>
      </c>
      <c r="C5" s="5">
        <f>+(B5*C4)/B4</f>
        <v>0.38461538461538464</v>
      </c>
      <c r="D5" s="46"/>
      <c r="E5" s="47"/>
      <c r="F5" s="48"/>
    </row>
    <row r="6" spans="1:10" s="2" customFormat="1" ht="44.25" customHeight="1" x14ac:dyDescent="0.2">
      <c r="A6" s="3" t="s">
        <v>4</v>
      </c>
      <c r="B6" s="6">
        <f>+B5*5</f>
        <v>1250</v>
      </c>
      <c r="C6" s="49"/>
      <c r="D6" s="50"/>
      <c r="E6" s="51" t="s">
        <v>6</v>
      </c>
      <c r="F6" s="52"/>
      <c r="H6" s="7" t="s">
        <v>12</v>
      </c>
      <c r="I6" s="7" t="s">
        <v>13</v>
      </c>
      <c r="J6" s="7" t="s">
        <v>14</v>
      </c>
    </row>
    <row r="7" spans="1:10" s="2" customFormat="1" ht="38.25" customHeight="1" x14ac:dyDescent="0.2">
      <c r="A7" s="3" t="s">
        <v>5</v>
      </c>
      <c r="B7" s="6">
        <f>+B6*4</f>
        <v>5000</v>
      </c>
      <c r="C7" s="3" t="s">
        <v>2</v>
      </c>
      <c r="D7" s="8">
        <v>2000</v>
      </c>
      <c r="E7" s="8">
        <f>+B7*D7</f>
        <v>10000000</v>
      </c>
      <c r="F7" s="5">
        <v>1</v>
      </c>
      <c r="H7" s="8">
        <f>+D7</f>
        <v>2000</v>
      </c>
      <c r="I7" s="8">
        <f>+H7-J7</f>
        <v>1500</v>
      </c>
      <c r="J7" s="8">
        <f>+H11</f>
        <v>500</v>
      </c>
    </row>
    <row r="8" spans="1:10" s="2" customFormat="1" ht="49.5" customHeight="1" x14ac:dyDescent="0.2">
      <c r="A8" s="53"/>
      <c r="B8" s="53"/>
      <c r="C8" s="3" t="s">
        <v>7</v>
      </c>
      <c r="D8" s="8">
        <f>+(E7*E8)/F7</f>
        <v>2500000</v>
      </c>
      <c r="E8" s="5">
        <v>0.25</v>
      </c>
      <c r="F8" s="53"/>
      <c r="H8" s="19"/>
      <c r="I8" s="7" t="s">
        <v>15</v>
      </c>
      <c r="J8" s="19"/>
    </row>
    <row r="9" spans="1:10" s="2" customFormat="1" ht="12.75" customHeight="1" x14ac:dyDescent="0.2">
      <c r="A9" s="53"/>
      <c r="B9" s="53"/>
      <c r="C9" s="54" t="s">
        <v>10</v>
      </c>
      <c r="D9" s="54"/>
      <c r="E9" s="54"/>
      <c r="F9" s="53"/>
      <c r="H9" s="20"/>
      <c r="I9" s="9">
        <f>+(J7*I10)/H7</f>
        <v>0.25</v>
      </c>
      <c r="J9" s="21"/>
    </row>
    <row r="10" spans="1:10" s="2" customFormat="1" ht="44.25" customHeight="1" x14ac:dyDescent="0.2">
      <c r="A10" s="53"/>
      <c r="B10" s="53"/>
      <c r="C10" s="3" t="s">
        <v>7</v>
      </c>
      <c r="D10" s="8">
        <f>+D8</f>
        <v>2500000</v>
      </c>
      <c r="E10" s="5">
        <v>1</v>
      </c>
      <c r="F10" s="53"/>
      <c r="H10" s="15">
        <f>+H7</f>
        <v>2000</v>
      </c>
      <c r="I10" s="16">
        <v>1</v>
      </c>
    </row>
    <row r="11" spans="1:10" s="2" customFormat="1" ht="46.5" customHeight="1" x14ac:dyDescent="0.2">
      <c r="A11" s="53"/>
      <c r="B11" s="53"/>
      <c r="C11" s="1" t="s">
        <v>11</v>
      </c>
      <c r="D11" s="10">
        <f>+(D10*E11)/E10</f>
        <v>500000</v>
      </c>
      <c r="E11" s="11">
        <v>0.2</v>
      </c>
      <c r="F11" s="53"/>
      <c r="G11" s="14"/>
      <c r="H11" s="15">
        <f>+(H10*I11)/I10</f>
        <v>500</v>
      </c>
      <c r="I11" s="21">
        <v>0.25</v>
      </c>
      <c r="J11" s="17"/>
    </row>
    <row r="12" spans="1:10" s="2" customFormat="1" ht="12.75" x14ac:dyDescent="0.2">
      <c r="D12" s="12"/>
      <c r="E12" s="13"/>
      <c r="H12" s="18" t="s">
        <v>8</v>
      </c>
      <c r="I12" s="22" t="s">
        <v>9</v>
      </c>
      <c r="J12" s="18"/>
    </row>
    <row r="13" spans="1:10" s="2" customFormat="1" ht="43.5" customHeight="1" x14ac:dyDescent="0.2">
      <c r="A13" s="23" t="s">
        <v>17</v>
      </c>
      <c r="B13" s="27">
        <f>+E7</f>
        <v>10000000</v>
      </c>
      <c r="C13" s="28" t="s">
        <v>16</v>
      </c>
      <c r="D13" s="24">
        <f>D8</f>
        <v>2500000</v>
      </c>
      <c r="E13" s="25" t="s">
        <v>11</v>
      </c>
      <c r="F13" s="26">
        <f>+D11</f>
        <v>500000</v>
      </c>
    </row>
    <row r="14" spans="1:10" s="2" customFormat="1" ht="24.75" customHeight="1" x14ac:dyDescent="0.2"/>
    <row r="15" spans="1:10" s="2" customFormat="1" ht="12.75" x14ac:dyDescent="0.2">
      <c r="A15" s="42" t="s">
        <v>22</v>
      </c>
      <c r="B15" s="42"/>
      <c r="C15" s="42"/>
      <c r="D15" s="42"/>
      <c r="E15" s="42"/>
      <c r="F15" s="42"/>
    </row>
    <row r="16" spans="1:10" s="2" customFormat="1" ht="12.75" x14ac:dyDescent="0.2">
      <c r="A16" s="3" t="s">
        <v>1</v>
      </c>
      <c r="B16" s="4">
        <v>260</v>
      </c>
      <c r="C16" s="5">
        <v>1</v>
      </c>
      <c r="D16" s="43"/>
      <c r="E16" s="44"/>
      <c r="F16" s="45"/>
    </row>
    <row r="17" spans="1:10" s="2" customFormat="1" ht="38.25" x14ac:dyDescent="0.2">
      <c r="A17" s="3" t="s">
        <v>3</v>
      </c>
      <c r="B17" s="4">
        <v>70</v>
      </c>
      <c r="C17" s="5">
        <f>+(B17*C16)/B16</f>
        <v>0.26923076923076922</v>
      </c>
      <c r="D17" s="46"/>
      <c r="E17" s="47"/>
      <c r="F17" s="48"/>
    </row>
    <row r="18" spans="1:10" s="2" customFormat="1" ht="44.25" customHeight="1" x14ac:dyDescent="0.2">
      <c r="A18" s="3" t="s">
        <v>4</v>
      </c>
      <c r="B18" s="6">
        <f>+B17*5</f>
        <v>350</v>
      </c>
      <c r="C18" s="49"/>
      <c r="D18" s="50"/>
      <c r="E18" s="51" t="s">
        <v>6</v>
      </c>
      <c r="F18" s="52"/>
      <c r="H18" s="7" t="s">
        <v>12</v>
      </c>
      <c r="I18" s="7" t="s">
        <v>13</v>
      </c>
      <c r="J18" s="7" t="s">
        <v>14</v>
      </c>
    </row>
    <row r="19" spans="1:10" s="2" customFormat="1" ht="38.25" customHeight="1" x14ac:dyDescent="0.2">
      <c r="A19" s="3" t="s">
        <v>5</v>
      </c>
      <c r="B19" s="6">
        <f>+B18*4</f>
        <v>1400</v>
      </c>
      <c r="C19" s="3" t="s">
        <v>2</v>
      </c>
      <c r="D19" s="8">
        <v>1000</v>
      </c>
      <c r="E19" s="8">
        <f>+B19*D19</f>
        <v>1400000</v>
      </c>
      <c r="F19" s="5">
        <v>1</v>
      </c>
      <c r="H19" s="8">
        <f>+D19</f>
        <v>1000</v>
      </c>
      <c r="I19" s="8">
        <f>+H19-J19</f>
        <v>750</v>
      </c>
      <c r="J19" s="8">
        <f>+H23</f>
        <v>250</v>
      </c>
    </row>
    <row r="20" spans="1:10" s="2" customFormat="1" ht="49.5" customHeight="1" x14ac:dyDescent="0.2">
      <c r="A20" s="53"/>
      <c r="B20" s="53"/>
      <c r="C20" s="3" t="s">
        <v>7</v>
      </c>
      <c r="D20" s="8">
        <f>+(E19*E20)/F19</f>
        <v>350000</v>
      </c>
      <c r="E20" s="5">
        <v>0.25</v>
      </c>
      <c r="F20" s="53"/>
      <c r="H20" s="19"/>
      <c r="I20" s="7" t="s">
        <v>15</v>
      </c>
      <c r="J20" s="19"/>
    </row>
    <row r="21" spans="1:10" s="2" customFormat="1" ht="12.75" customHeight="1" x14ac:dyDescent="0.2">
      <c r="A21" s="53"/>
      <c r="B21" s="53"/>
      <c r="C21" s="54" t="s">
        <v>10</v>
      </c>
      <c r="D21" s="54"/>
      <c r="E21" s="54"/>
      <c r="F21" s="53"/>
      <c r="H21" s="20"/>
      <c r="I21" s="9">
        <f>+(J19*I22)/H19</f>
        <v>0.25</v>
      </c>
      <c r="J21" s="21"/>
    </row>
    <row r="22" spans="1:10" s="2" customFormat="1" ht="44.25" customHeight="1" x14ac:dyDescent="0.2">
      <c r="A22" s="53"/>
      <c r="B22" s="53"/>
      <c r="C22" s="3" t="s">
        <v>7</v>
      </c>
      <c r="D22" s="8">
        <f>+D20</f>
        <v>350000</v>
      </c>
      <c r="E22" s="5">
        <v>1</v>
      </c>
      <c r="F22" s="53"/>
      <c r="H22" s="15">
        <f>+H19</f>
        <v>1000</v>
      </c>
      <c r="I22" s="16">
        <v>1</v>
      </c>
    </row>
    <row r="23" spans="1:10" s="2" customFormat="1" ht="46.5" customHeight="1" x14ac:dyDescent="0.2">
      <c r="A23" s="53"/>
      <c r="B23" s="53"/>
      <c r="C23" s="1" t="s">
        <v>11</v>
      </c>
      <c r="D23" s="10">
        <f>+(D22*E23)/E22</f>
        <v>70000</v>
      </c>
      <c r="E23" s="11">
        <v>0.2</v>
      </c>
      <c r="F23" s="53"/>
      <c r="G23" s="14"/>
      <c r="H23" s="15">
        <f>+(H22*I23)/I22</f>
        <v>250</v>
      </c>
      <c r="I23" s="21">
        <v>0.25</v>
      </c>
      <c r="J23" s="17"/>
    </row>
    <row r="24" spans="1:10" s="2" customFormat="1" ht="12.75" x14ac:dyDescent="0.2">
      <c r="D24" s="12"/>
      <c r="E24" s="13"/>
      <c r="H24" s="18" t="s">
        <v>8</v>
      </c>
      <c r="I24" s="22" t="s">
        <v>9</v>
      </c>
      <c r="J24" s="18"/>
    </row>
    <row r="25" spans="1:10" s="2" customFormat="1" ht="43.5" customHeight="1" x14ac:dyDescent="0.2">
      <c r="A25" s="23" t="s">
        <v>17</v>
      </c>
      <c r="B25" s="27">
        <f>+E19</f>
        <v>1400000</v>
      </c>
      <c r="C25" s="28" t="s">
        <v>16</v>
      </c>
      <c r="D25" s="24">
        <f>D20</f>
        <v>350000</v>
      </c>
      <c r="E25" s="25" t="s">
        <v>11</v>
      </c>
      <c r="F25" s="26">
        <f>+D23</f>
        <v>70000</v>
      </c>
    </row>
    <row r="27" spans="1:10" ht="38.25" x14ac:dyDescent="0.25">
      <c r="A27" s="23" t="s">
        <v>18</v>
      </c>
      <c r="B27" s="27">
        <f>+B13+B25</f>
        <v>11400000</v>
      </c>
      <c r="C27" s="28" t="s">
        <v>19</v>
      </c>
      <c r="D27" s="24">
        <f>+D13+D25</f>
        <v>2850000</v>
      </c>
      <c r="E27" s="25" t="s">
        <v>20</v>
      </c>
      <c r="F27" s="26">
        <f>+F13+F25</f>
        <v>570000</v>
      </c>
    </row>
    <row r="31" spans="1:10" x14ac:dyDescent="0.25">
      <c r="B31" s="36" t="s">
        <v>27</v>
      </c>
      <c r="C31" s="37"/>
      <c r="D31" s="38"/>
      <c r="E31" s="31"/>
      <c r="F31" s="31"/>
    </row>
    <row r="32" spans="1:10" x14ac:dyDescent="0.25">
      <c r="B32" s="41" t="s">
        <v>25</v>
      </c>
      <c r="C32" s="30" t="s">
        <v>24</v>
      </c>
      <c r="D32" s="57">
        <v>800</v>
      </c>
      <c r="E32" s="40"/>
      <c r="F32" s="39"/>
    </row>
    <row r="33" spans="2:6" x14ac:dyDescent="0.25">
      <c r="B33" s="41"/>
      <c r="C33" s="30" t="s">
        <v>23</v>
      </c>
      <c r="D33" s="58">
        <v>150</v>
      </c>
      <c r="E33" s="40"/>
      <c r="F33" s="39"/>
    </row>
    <row r="34" spans="2:6" x14ac:dyDescent="0.25">
      <c r="B34" s="41"/>
      <c r="C34" s="30" t="s">
        <v>28</v>
      </c>
      <c r="D34" s="59">
        <f>+D32*D33</f>
        <v>120000</v>
      </c>
      <c r="E34" s="40"/>
      <c r="F34" s="39"/>
    </row>
    <row r="35" spans="2:6" x14ac:dyDescent="0.25">
      <c r="B35" s="29" t="s">
        <v>26</v>
      </c>
      <c r="C35" s="30" t="s">
        <v>28</v>
      </c>
      <c r="D35" s="59">
        <v>450000</v>
      </c>
    </row>
    <row r="36" spans="2:6" x14ac:dyDescent="0.25">
      <c r="B36" s="34" t="s">
        <v>29</v>
      </c>
      <c r="C36" s="35"/>
      <c r="D36" s="33">
        <f>+D34+D35</f>
        <v>570000</v>
      </c>
      <c r="E36" s="32"/>
    </row>
  </sheetData>
  <mergeCells count="21">
    <mergeCell ref="C9:E9"/>
    <mergeCell ref="A1:F1"/>
    <mergeCell ref="A2:F2"/>
    <mergeCell ref="E6:F6"/>
    <mergeCell ref="A3:F3"/>
    <mergeCell ref="A8:B11"/>
    <mergeCell ref="F8:F11"/>
    <mergeCell ref="C6:D6"/>
    <mergeCell ref="D4:F5"/>
    <mergeCell ref="A15:F15"/>
    <mergeCell ref="D16:F17"/>
    <mergeCell ref="C18:D18"/>
    <mergeCell ref="E18:F18"/>
    <mergeCell ref="A20:B23"/>
    <mergeCell ref="F20:F23"/>
    <mergeCell ref="C21:E21"/>
    <mergeCell ref="B36:C36"/>
    <mergeCell ref="B31:D31"/>
    <mergeCell ref="F32:F34"/>
    <mergeCell ref="E32:E34"/>
    <mergeCell ref="B32:B34"/>
  </mergeCells>
  <hyperlinks>
    <hyperlink ref="I12" r:id="rId1" xr:uid="{1D9C4790-4798-4E0E-96CD-6D43DDA568B7}"/>
    <hyperlink ref="I24" r:id="rId2" xr:uid="{1E54D643-4D45-43B1-9D46-72E5717393A9}"/>
  </hyperlinks>
  <pageMargins left="0.7" right="0.7" top="0.75" bottom="0.75" header="0.3" footer="0.3"/>
  <pageSetup paperSize="9" scale="36"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Análisis Económico</vt:lpstr>
      <vt:lpstr>'Análisis Económico'!Área_de_impresión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Global Certus</cp:lastModifiedBy>
  <dcterms:created xsi:type="dcterms:W3CDTF">2022-07-18T15:54:50Z</dcterms:created>
  <dcterms:modified xsi:type="dcterms:W3CDTF">2025-01-16T01:52:23Z</dcterms:modified>
</cp:coreProperties>
</file>