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202300"/>
  <mc:AlternateContent xmlns:mc="http://schemas.openxmlformats.org/markup-compatibility/2006">
    <mc:Choice Requires="x15">
      <x15ac:absPath xmlns:x15ac="http://schemas.microsoft.com/office/spreadsheetml/2010/11/ac" url="D:\USER\Escritorio\CONTRATACION TODO\5 CONTRATACION 2025\LP-01-2025 LICITACION PERSONAL 2025\APERTURA\"/>
    </mc:Choice>
  </mc:AlternateContent>
  <xr:revisionPtr revIDLastSave="0" documentId="13_ncr:1_{B4D7C2EA-FF2D-44BA-86C4-0E6DE775311E}" xr6:coauthVersionLast="47" xr6:coauthVersionMax="47" xr10:uidLastSave="{00000000-0000-0000-0000-000000000000}"/>
  <bookViews>
    <workbookView xWindow="-120" yWindow="-120" windowWidth="29040" windowHeight="15720" xr2:uid="{4077E4E5-2758-45D9-86F0-DD4475A86A9B}"/>
  </bookViews>
  <sheets>
    <sheet name="ESTUDIO DE MERCADO" sheetId="4" r:id="rId1"/>
  </sheets>
  <definedNames>
    <definedName name="_xlnm.Print_Area" localSheetId="0">'ESTUDIO DE MERCADO'!$A$1:$AL$46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24" i="4" l="1"/>
  <c r="U24" i="4"/>
  <c r="V24" i="4" s="1"/>
  <c r="X24" i="4" s="1"/>
  <c r="O24" i="4"/>
  <c r="P24" i="4" s="1"/>
  <c r="Q24" i="4" s="1"/>
  <c r="S24" i="4" s="1"/>
  <c r="N24" i="4"/>
  <c r="AC23" i="4"/>
  <c r="V23" i="4"/>
  <c r="X23" i="4" s="1"/>
  <c r="U23" i="4"/>
  <c r="P23" i="4"/>
  <c r="Q23" i="4" s="1"/>
  <c r="S23" i="4" s="1"/>
  <c r="O23" i="4"/>
  <c r="AC22" i="4"/>
  <c r="U22" i="4"/>
  <c r="V22" i="4" s="1"/>
  <c r="O22" i="4"/>
  <c r="P22" i="4" s="1"/>
  <c r="Q22" i="4" s="1"/>
  <c r="S22" i="4" s="1"/>
  <c r="AJ21" i="4"/>
  <c r="AC21" i="4"/>
  <c r="X21" i="4"/>
  <c r="V21" i="4"/>
  <c r="U21" i="4"/>
  <c r="Q21" i="4"/>
  <c r="S21" i="4" s="1"/>
  <c r="P21" i="4"/>
  <c r="O21" i="4"/>
  <c r="L21" i="4"/>
  <c r="N21" i="4" s="1"/>
  <c r="AJ20" i="4"/>
  <c r="AC20" i="4"/>
  <c r="V20" i="4"/>
  <c r="X20" i="4" s="1"/>
  <c r="U20" i="4"/>
  <c r="P20" i="4"/>
  <c r="Q20" i="4" s="1"/>
  <c r="S20" i="4" s="1"/>
  <c r="O20" i="4"/>
  <c r="AC19" i="4"/>
  <c r="X19" i="4"/>
  <c r="V19" i="4"/>
  <c r="U19" i="4"/>
  <c r="Q19" i="4"/>
  <c r="S19" i="4" s="1"/>
  <c r="P19" i="4"/>
  <c r="O19" i="4"/>
  <c r="L19" i="4"/>
  <c r="N19" i="4" s="1"/>
  <c r="AC18" i="4"/>
  <c r="U18" i="4"/>
  <c r="V18" i="4" s="1"/>
  <c r="O18" i="4"/>
  <c r="P18" i="4" s="1"/>
  <c r="Q18" i="4" s="1"/>
  <c r="S18" i="4" s="1"/>
  <c r="AC17" i="4"/>
  <c r="U17" i="4"/>
  <c r="V17" i="4" s="1"/>
  <c r="O17" i="4"/>
  <c r="P17" i="4" s="1"/>
  <c r="Q17" i="4" s="1"/>
  <c r="S17" i="4" s="1"/>
  <c r="AJ16" i="4"/>
  <c r="AC16" i="4"/>
  <c r="U16" i="4"/>
  <c r="V16" i="4" s="1"/>
  <c r="O16" i="4"/>
  <c r="P16" i="4" s="1"/>
  <c r="Q16" i="4" s="1"/>
  <c r="S16" i="4" s="1"/>
  <c r="AJ15" i="4"/>
  <c r="AC15" i="4"/>
  <c r="X15" i="4"/>
  <c r="V15" i="4"/>
  <c r="U15" i="4"/>
  <c r="Q15" i="4"/>
  <c r="S15" i="4" s="1"/>
  <c r="P15" i="4"/>
  <c r="O15" i="4"/>
  <c r="L15" i="4"/>
  <c r="N15" i="4" s="1"/>
  <c r="AJ14" i="4"/>
  <c r="AC14" i="4"/>
  <c r="V14" i="4"/>
  <c r="X14" i="4" s="1"/>
  <c r="U14" i="4"/>
  <c r="P14" i="4"/>
  <c r="Q14" i="4" s="1"/>
  <c r="S14" i="4" s="1"/>
  <c r="O14" i="4"/>
  <c r="AJ13" i="4"/>
  <c r="AC13" i="4"/>
  <c r="U13" i="4"/>
  <c r="V13" i="4" s="1"/>
  <c r="O13" i="4"/>
  <c r="P13" i="4" s="1"/>
  <c r="Q13" i="4" s="1"/>
  <c r="S13" i="4" s="1"/>
  <c r="AJ12" i="4"/>
  <c r="AC12" i="4"/>
  <c r="U12" i="4"/>
  <c r="V12" i="4" s="1"/>
  <c r="O12" i="4"/>
  <c r="P12" i="4" s="1"/>
  <c r="Q12" i="4" s="1"/>
  <c r="S12" i="4" s="1"/>
  <c r="AG11" i="4"/>
  <c r="AH11" i="4" s="1"/>
  <c r="AJ11" i="4" s="1"/>
  <c r="AC11" i="4"/>
  <c r="X11" i="4"/>
  <c r="V11" i="4"/>
  <c r="U11" i="4"/>
  <c r="Q11" i="4"/>
  <c r="S11" i="4" s="1"/>
  <c r="P11" i="4"/>
  <c r="O11" i="4"/>
  <c r="L11" i="4"/>
  <c r="N11" i="4" s="1"/>
  <c r="AJ10" i="4"/>
  <c r="AC10" i="4"/>
  <c r="U10" i="4"/>
  <c r="V10" i="4" s="1"/>
  <c r="X10" i="4" s="1"/>
  <c r="O10" i="4"/>
  <c r="P10" i="4" s="1"/>
  <c r="Q10" i="4" s="1"/>
  <c r="S10" i="4" s="1"/>
  <c r="AJ9" i="4"/>
  <c r="AJ26" i="4" s="1"/>
  <c r="AC9" i="4"/>
  <c r="AC26" i="4" s="1"/>
  <c r="U9" i="4"/>
  <c r="V9" i="4" s="1"/>
  <c r="O9" i="4"/>
  <c r="P9" i="4" s="1"/>
  <c r="Q9" i="4" s="1"/>
  <c r="S9" i="4" s="1"/>
  <c r="AJ27" i="4" l="1"/>
  <c r="X16" i="4"/>
  <c r="L16" i="4"/>
  <c r="N16" i="4" s="1"/>
  <c r="X17" i="4"/>
  <c r="L17" i="4"/>
  <c r="N17" i="4" s="1"/>
  <c r="S26" i="4"/>
  <c r="X12" i="4"/>
  <c r="L12" i="4"/>
  <c r="N12" i="4" s="1"/>
  <c r="X13" i="4"/>
  <c r="L13" i="4"/>
  <c r="N13" i="4" s="1"/>
  <c r="X22" i="4"/>
  <c r="L22" i="4"/>
  <c r="N22" i="4" s="1"/>
  <c r="X9" i="4"/>
  <c r="L9" i="4"/>
  <c r="N9" i="4" s="1"/>
  <c r="AC29" i="4"/>
  <c r="AC27" i="4"/>
  <c r="AC30" i="4" s="1"/>
  <c r="X18" i="4"/>
  <c r="L18" i="4"/>
  <c r="N18" i="4" s="1"/>
  <c r="L10" i="4"/>
  <c r="N10" i="4" s="1"/>
  <c r="L20" i="4"/>
  <c r="N20" i="4" s="1"/>
  <c r="L14" i="4"/>
  <c r="N14" i="4" s="1"/>
  <c r="L23" i="4"/>
  <c r="N23" i="4" s="1"/>
  <c r="S29" i="4" l="1"/>
  <c r="S27" i="4"/>
  <c r="S30" i="4" s="1"/>
  <c r="X26" i="4"/>
  <c r="AJ30" i="4"/>
  <c r="AJ29" i="4"/>
  <c r="AC28" i="4"/>
  <c r="AC31" i="4" s="1"/>
  <c r="AJ28" i="4"/>
  <c r="AJ31" i="4" s="1"/>
  <c r="X29" i="4" l="1"/>
  <c r="X27" i="4"/>
  <c r="X30" i="4" s="1"/>
  <c r="S28" i="4"/>
  <c r="S31" i="4" s="1"/>
  <c r="X28" i="4" l="1"/>
  <c r="X31" i="4" s="1"/>
  <c r="AG10" i="4"/>
  <c r="AF10" i="4"/>
  <c r="AE10" i="4"/>
  <c r="AD10" i="4"/>
  <c r="AG9" i="4"/>
  <c r="AF9" i="4"/>
  <c r="AE9" i="4"/>
  <c r="AD9" i="4"/>
  <c r="AD18" i="4"/>
  <c r="AE18" i="4"/>
  <c r="AF18" i="4"/>
  <c r="AD13" i="4"/>
  <c r="AE13" i="4"/>
  <c r="AF13" i="4"/>
  <c r="AG13" i="4"/>
  <c r="AD20" i="4"/>
  <c r="AE20" i="4"/>
  <c r="AF20" i="4"/>
  <c r="AG20" i="4"/>
  <c r="AG16" i="4"/>
  <c r="AF16" i="4"/>
  <c r="AE16" i="4"/>
  <c r="AD16" i="4"/>
  <c r="AG15" i="4"/>
  <c r="AD15" i="4"/>
  <c r="AE15" i="4"/>
  <c r="AF15" i="4"/>
  <c r="AD21" i="4"/>
  <c r="AE21" i="4"/>
  <c r="AF21" i="4"/>
  <c r="AG21" i="4"/>
  <c r="AE14" i="4"/>
  <c r="AF14" i="4"/>
  <c r="AG14" i="4"/>
  <c r="AD19" i="4"/>
  <c r="AE19" i="4"/>
  <c r="AF19" i="4"/>
  <c r="AE11" i="4"/>
  <c r="AD11" i="4"/>
  <c r="AD17" i="4"/>
  <c r="AE17" i="4"/>
  <c r="AF17" i="4"/>
  <c r="AD14" i="4"/>
  <c r="AD12" i="4"/>
  <c r="AE12" i="4"/>
  <c r="AF12" i="4"/>
  <c r="AG12" i="4"/>
</calcChain>
</file>

<file path=xl/sharedStrings.xml><?xml version="1.0" encoding="utf-8"?>
<sst xmlns="http://schemas.openxmlformats.org/spreadsheetml/2006/main" count="96" uniqueCount="64">
  <si>
    <t xml:space="preserve">TOTAL ESTIMADO </t>
  </si>
  <si>
    <t xml:space="preserve">19%IVA </t>
  </si>
  <si>
    <t>BASE GRAV IVA</t>
  </si>
  <si>
    <t>SUBTOTAL + AIU</t>
  </si>
  <si>
    <t xml:space="preserve">AIU </t>
  </si>
  <si>
    <t>SUBTOTAL</t>
  </si>
  <si>
    <t>Operario en jardinería tiempo completo 46 horas semanales. Experiencia mínima de un año en labores relacionadas</t>
  </si>
  <si>
    <t>Operario mantenimiento en jardinería y zonas verdes</t>
  </si>
  <si>
    <t>Auxiliar operativo, con experiencia acreditada de mínimo dos años en labores administrativas, de coordinación y logística</t>
  </si>
  <si>
    <t>Auxiliar operativo de apoyo en coordinación logística de actividades</t>
  </si>
  <si>
    <t>Profesional en contaduría pública, con título de posgrado en ramas financieras y/o contratación pública. Experiencia acreditada de mínimo tres años en verificación y evaluación de requisitos habilitantes y de otorgamiento de puntaje en procesos contractuales.</t>
  </si>
  <si>
    <t xml:space="preserve">Profesional con especialización en actividades de apoyo contable y contractual a dependencias </t>
  </si>
  <si>
    <t xml:space="preserve">Conductor y operador de vehículos con experiencia mínima de cinco años en labores relacionadas con el cargo.
Licencia de conducción B2 o B3
</t>
  </si>
  <si>
    <t>Conductor de vehículo de apoyo logístico  en transporte de elementos equipos y materiales</t>
  </si>
  <si>
    <t>Inspector de maquinaria con experiencia mínima de un año en labores relacionadas con el cargo.</t>
  </si>
  <si>
    <t xml:space="preserve">Inspector de maquinaria </t>
  </si>
  <si>
    <t>-</t>
  </si>
  <si>
    <t xml:space="preserve">Conductor vehículo volqueta con experiencia mínima de cinco años en labores relacionadas con el cargo.
Licencia de conducción B2
</t>
  </si>
  <si>
    <t>Conductor de volqueta</t>
  </si>
  <si>
    <t xml:space="preserve">Conductor vehículo doble troque con experiencia mínima de tres años en labores relacionadas con el cargo.
Licencia de conducción B2
</t>
  </si>
  <si>
    <t>Conductor de doble troque</t>
  </si>
  <si>
    <t xml:space="preserve">Operador retroexcavadora con experiencia mínima de dos años en labores relacionadas con el cargo, deberá acreditar por lo menos un curso en operación de maquinaria.
Licencia de conducción B2 como mínimo, de acuerdo con el artículo 37 de la Resolución 1068 de 2015.
</t>
  </si>
  <si>
    <t>Operador de retroexcavadora</t>
  </si>
  <si>
    <t>Operador vibrocompactador con experiencia mínima de dos años en labores relacionadas con el cargo, deberá acreditar por lo menos un curso en operación de maquinaria</t>
  </si>
  <si>
    <t>Operador de vibrocompactador</t>
  </si>
  <si>
    <t>Operador motoniveladora con experiencia mínima de dos años en labores relacionadas con el cargo, deberá acreditar por lo menos un curso en operación de maquinaria.</t>
  </si>
  <si>
    <t xml:space="preserve">Operador de motoniveladora </t>
  </si>
  <si>
    <t>Auxiliar operativo tiempo completo 46 horas semanales. Experiencia mínima de un año en labores de auxiliar.</t>
  </si>
  <si>
    <t>Auxiliar operativo</t>
  </si>
  <si>
    <t>Atención de servicios generales, centro de bienestar animal</t>
  </si>
  <si>
    <t>Atención de servicios generales aseo y cafetería tiempo completo 46 horas semanales. Experiencia mínima de tres años en labores relacionadas.</t>
  </si>
  <si>
    <t>Atención de servicios generales cafetería</t>
  </si>
  <si>
    <t>Servicios portería, atención y mantenimiento 12 horas, 7 días a la semana. Experiencia mínima de tres años en labores relacionadas.</t>
  </si>
  <si>
    <t>Servicios de portería, atención y mantenimiento</t>
  </si>
  <si>
    <t>Servicios portería, atención y mantenimiento 12 horas al día, 6 días a la semana. Experiencia mínima de tres años en labores relacionadas.</t>
  </si>
  <si>
    <t>Servicios portería, atención y mantenimiento 24 horas al día, 7 días a la semana experiencia mínima de tres años en labores relacionadas.</t>
  </si>
  <si>
    <t>VALOR TOTAL                   PARA 7 MESES</t>
  </si>
  <si>
    <t>No. MESES</t>
  </si>
  <si>
    <t>VALOR MENSUAL PARA EL TOTAL DE SERVICIOS</t>
  </si>
  <si>
    <t>VALOR MENSUAL POR SERVICIO</t>
  </si>
  <si>
    <t>VALOR DIARIO CON INCREMENTO DE LEY 10.07%  (2022)</t>
  </si>
  <si>
    <t>VALOR TOTAL                   PARA 8 MESES</t>
  </si>
  <si>
    <t>VALOR DIARIO CON INCREMENTO DE LEY 16%  (2023)</t>
  </si>
  <si>
    <t>VALOR DIARIO CON INCREMENTO DE LEY 12%</t>
  </si>
  <si>
    <t>VALOR MENSUAL POR SERVICIOS</t>
  </si>
  <si>
    <t>VALOR DIARIO CON INCREMENTO DE LEY 9,5%</t>
  </si>
  <si>
    <t>VALOR INCREMENTO</t>
  </si>
  <si>
    <t xml:space="preserve"> INCREMENTO               SMMLV 9.5%</t>
  </si>
  <si>
    <t>VALOR MENSUAL  2024</t>
  </si>
  <si>
    <t>REQUISITO</t>
  </si>
  <si>
    <t>ACTIVIDAD</t>
  </si>
  <si>
    <t>CANT 2025</t>
  </si>
  <si>
    <t>CANT 2024</t>
  </si>
  <si>
    <t>CANT 2023</t>
  </si>
  <si>
    <t>CANT 2022</t>
  </si>
  <si>
    <t>ITEM</t>
  </si>
  <si>
    <t>ESTUDIO ECONOMICO SGG-CPS-192-2022</t>
  </si>
  <si>
    <t xml:space="preserve">ESTUDIO ECONOMICO SGG-CPS-096-2023 - 8 MESES </t>
  </si>
  <si>
    <t xml:space="preserve">ESTUDIO ECONOMICO SGG-CPS-109-2024 - 8 MESES </t>
  </si>
  <si>
    <t>ESTUDIO DE MERCADO</t>
  </si>
  <si>
    <t>JOHN SEBASTIAN NEUSA PORRAS</t>
  </si>
  <si>
    <t>SECRETARIO GENERAL Y DE GOBIERNO</t>
  </si>
  <si>
    <t xml:space="preserve">ESTUDIO ECONOMICO PROYECTADO 2025 - 7 MESES </t>
  </si>
  <si>
    <r>
      <t xml:space="preserve">Atención de servicios generales, centro de bienestar animal tiempo completo 46 horas semanales. Experiencia mínima de </t>
    </r>
    <r>
      <rPr>
        <sz val="17"/>
        <color theme="1"/>
        <rFont val="Arial"/>
        <family val="2"/>
      </rPr>
      <t>dos años en labores relacionadas.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</si>
</sst>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164" formatCode="_(&quot;$&quot;* #,##0.00_);_(&quot;$&quot;* \(#,##0.00\);_(&quot;$&quot;* &quot;-&quot;??_);_(@_)"/>
    <numFmt numFmtId="165" formatCode="_(&quot;$&quot;* #,##0_);_(&quot;$&quot;* \(#,##0\);_(&quot;$&quot;* &quot;-&quot;??_);_(@_)"/>
    <numFmt numFmtId="166" formatCode="_(&quot;$&quot;\ * #,##0.00_);_(&quot;$&quot;\ * \(#,##0.00\);_(&quot;$&quot;\ * &quot;-&quot;??_);_(@_)"/>
    <numFmt numFmtId="167" formatCode="0.0%"/>
    <numFmt numFmtId="168" formatCode="_(* #,##0.00_);_(* \(#,##0.00\);_(* &quot;-&quot;??_);_(@_)"/>
    <numFmt numFmtId="169" formatCode="_ * #,##0.00_ ;_ * \-#,##0.00_ ;_ * &quot;-&quot;??_ ;_ @_ "/>
    <numFmt numFmtId="170" formatCode="_(&quot;$&quot;\ * #,##0_);_(&quot;$&quot;\ * \(#,##0\);_(&quot;$&quot;\ * &quot;-&quot;??_);_(@_)"/>
    <numFmt numFmtId="171" formatCode="_-&quot;$&quot;* #,##0_-;\-&quot;$&quot;* #,##0_-;_-&quot;$&quot;* &quot;-&quot;_-;_-@_-"/>
  </numFmts>
  <fonts count="10" x14ac:knownFonts="1">
    <font>
      <sz val="11"/>
      <color theme="1"/>
      <name val="Aptos Narrow"/>
      <family val="2"/>
      <scheme val="minor"/>
    </font>
    <font>
      <sz val="11"/>
      <color theme="1"/>
      <name val="Aptos Narrow"/>
      <family val="2"/>
      <scheme val="minor"/>
    </font>
    <font>
      <sz val="17"/>
      <color theme="1"/>
      <name val="Arial"/>
      <family val="2"/>
    </font>
    <font>
      <b/>
      <sz val="17"/>
      <color theme="1"/>
      <name val="Arial"/>
      <family val="2"/>
    </font>
    <font>
      <b/>
      <sz val="17"/>
      <color rgb="FF000000"/>
      <name val="Arial"/>
      <family val="2"/>
    </font>
    <font>
      <sz val="17"/>
      <color rgb="FF000000"/>
      <name val="Arial"/>
      <family val="2"/>
    </font>
    <font>
      <sz val="17"/>
      <name val="Arial"/>
      <family val="2"/>
    </font>
    <font>
      <sz val="20"/>
      <color theme="1"/>
      <name val="Arial"/>
      <family val="2"/>
    </font>
    <font>
      <b/>
      <sz val="15"/>
      <color rgb="FF000000"/>
      <name val="Arial"/>
      <family val="2"/>
    </font>
    <font>
      <b/>
      <sz val="20"/>
      <color theme="1"/>
      <name val="Arial"/>
      <family val="2"/>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s>
  <cellStyleXfs count="6">
    <xf numFmtId="0" fontId="0" fillId="0" borderId="0"/>
    <xf numFmtId="9" fontId="1" fillId="0" borderId="0" applyFont="0" applyFill="0" applyBorder="0" applyAlignment="0" applyProtection="0"/>
    <xf numFmtId="164" fontId="1" fillId="0" borderId="0" applyFont="0" applyFill="0" applyBorder="0" applyAlignment="0" applyProtection="0"/>
    <xf numFmtId="168" fontId="1" fillId="0" borderId="0" applyFont="0" applyFill="0" applyBorder="0" applyAlignment="0" applyProtection="0"/>
    <xf numFmtId="171" fontId="1" fillId="0" borderId="0" applyFont="0" applyFill="0" applyBorder="0" applyAlignment="0" applyProtection="0"/>
    <xf numFmtId="44" fontId="1" fillId="0" borderId="0" applyFont="0" applyFill="0" applyBorder="0" applyAlignment="0" applyProtection="0"/>
  </cellStyleXfs>
  <cellXfs count="77">
    <xf numFmtId="0" fontId="0" fillId="0" borderId="0" xfId="0"/>
    <xf numFmtId="0" fontId="2" fillId="2" borderId="0" xfId="0" applyFont="1" applyFill="1" applyAlignment="1">
      <alignment horizontal="center" vertical="center" wrapText="1"/>
    </xf>
    <xf numFmtId="0" fontId="4" fillId="2" borderId="1" xfId="0" applyFont="1" applyFill="1" applyBorder="1" applyAlignment="1">
      <alignment horizontal="center" vertical="center" wrapText="1"/>
    </xf>
    <xf numFmtId="171" fontId="3" fillId="2" borderId="1" xfId="4" applyFont="1" applyFill="1" applyBorder="1" applyAlignment="1">
      <alignment horizontal="center" vertical="center" wrapText="1"/>
    </xf>
    <xf numFmtId="171" fontId="3" fillId="2" borderId="8" xfId="4" applyFont="1" applyFill="1" applyBorder="1" applyAlignment="1">
      <alignment horizontal="center" vertical="center" wrapText="1"/>
    </xf>
    <xf numFmtId="164" fontId="3" fillId="2" borderId="22" xfId="2" applyFont="1" applyFill="1" applyBorder="1" applyAlignment="1">
      <alignment horizontal="center" vertical="center" wrapText="1"/>
    </xf>
    <xf numFmtId="171" fontId="3" fillId="2" borderId="21" xfId="4" applyFont="1" applyFill="1" applyBorder="1" applyAlignment="1">
      <alignment horizontal="center" vertical="center" wrapText="1"/>
    </xf>
    <xf numFmtId="171" fontId="3" fillId="2" borderId="20" xfId="4" applyFont="1" applyFill="1" applyBorder="1" applyAlignment="1">
      <alignment horizontal="center" vertical="center" wrapText="1"/>
    </xf>
    <xf numFmtId="164" fontId="3" fillId="2" borderId="19" xfId="2" applyFont="1" applyFill="1" applyBorder="1" applyAlignment="1">
      <alignment horizontal="center" vertical="center" wrapText="1"/>
    </xf>
    <xf numFmtId="171" fontId="4" fillId="2" borderId="18" xfId="4" applyFont="1" applyFill="1" applyBorder="1" applyAlignment="1">
      <alignment horizontal="center" vertical="center" wrapText="1"/>
    </xf>
    <xf numFmtId="164" fontId="3" fillId="2" borderId="8" xfId="2" applyFont="1" applyFill="1" applyBorder="1" applyAlignment="1">
      <alignment horizontal="center" vertical="center" wrapText="1"/>
    </xf>
    <xf numFmtId="10" fontId="3" fillId="2" borderId="1" xfId="1" applyNumberFormat="1" applyFont="1" applyFill="1" applyBorder="1" applyAlignment="1">
      <alignment horizontal="center" vertical="center" wrapText="1"/>
    </xf>
    <xf numFmtId="164" fontId="3" fillId="2" borderId="1" xfId="2" applyFont="1" applyFill="1" applyBorder="1" applyAlignment="1">
      <alignment horizontal="center" vertical="center" wrapText="1"/>
    </xf>
    <xf numFmtId="171" fontId="4" fillId="2" borderId="8" xfId="4"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5" fillId="2" borderId="8" xfId="0" applyFont="1" applyFill="1" applyBorder="1" applyAlignment="1">
      <alignment horizontal="center" vertical="center" wrapText="1"/>
    </xf>
    <xf numFmtId="1" fontId="6" fillId="2" borderId="1" xfId="0" applyNumberFormat="1" applyFont="1" applyFill="1" applyBorder="1" applyAlignment="1">
      <alignment horizontal="center" vertical="center"/>
    </xf>
    <xf numFmtId="0" fontId="6" fillId="2" borderId="1" xfId="0" applyFont="1" applyFill="1" applyBorder="1" applyAlignment="1">
      <alignment horizontal="center" vertical="center" wrapText="1"/>
    </xf>
    <xf numFmtId="0" fontId="5" fillId="2" borderId="11" xfId="0" applyFont="1" applyFill="1" applyBorder="1" applyAlignment="1">
      <alignment horizontal="center" vertical="center" wrapText="1"/>
    </xf>
    <xf numFmtId="164" fontId="3" fillId="2" borderId="6" xfId="2" applyFont="1" applyFill="1" applyBorder="1" applyAlignment="1">
      <alignment horizontal="center" vertical="center" wrapText="1"/>
    </xf>
    <xf numFmtId="164" fontId="3" fillId="2" borderId="5" xfId="2" applyFont="1" applyFill="1" applyBorder="1" applyAlignment="1">
      <alignment horizontal="center" vertical="center" wrapText="1"/>
    </xf>
    <xf numFmtId="0" fontId="3" fillId="2" borderId="3" xfId="0" applyFont="1" applyFill="1" applyBorder="1" applyAlignment="1">
      <alignment horizontal="center" vertical="center" wrapText="1"/>
    </xf>
    <xf numFmtId="164" fontId="4" fillId="2" borderId="6" xfId="2" applyFont="1" applyFill="1" applyBorder="1" applyAlignment="1">
      <alignment horizontal="center" vertical="center" wrapText="1"/>
    </xf>
    <xf numFmtId="164" fontId="4" fillId="2" borderId="5" xfId="2" applyFont="1" applyFill="1" applyBorder="1" applyAlignment="1">
      <alignment horizontal="center" vertical="center" wrapText="1"/>
    </xf>
    <xf numFmtId="0" fontId="3" fillId="2" borderId="8" xfId="0" applyFont="1" applyFill="1" applyBorder="1" applyAlignment="1">
      <alignment horizontal="center" vertical="center" wrapText="1"/>
    </xf>
    <xf numFmtId="166"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164" fontId="3" fillId="2" borderId="3" xfId="2" applyFont="1" applyFill="1" applyBorder="1" applyAlignment="1">
      <alignment horizontal="center" vertical="center" wrapText="1"/>
    </xf>
    <xf numFmtId="164" fontId="4" fillId="2" borderId="3" xfId="2" applyFont="1" applyFill="1" applyBorder="1" applyAlignment="1">
      <alignment horizontal="center" vertical="center"/>
    </xf>
    <xf numFmtId="164" fontId="4" fillId="2" borderId="7" xfId="2" applyFont="1" applyFill="1" applyBorder="1" applyAlignment="1">
      <alignment horizontal="center" vertical="center"/>
    </xf>
    <xf numFmtId="165" fontId="3" fillId="2" borderId="4" xfId="2" applyNumberFormat="1" applyFont="1" applyFill="1" applyBorder="1" applyAlignment="1">
      <alignment horizontal="center" vertical="center" wrapText="1"/>
    </xf>
    <xf numFmtId="165" fontId="3" fillId="2" borderId="2" xfId="2" applyNumberFormat="1" applyFont="1" applyFill="1" applyBorder="1" applyAlignment="1">
      <alignment horizontal="center" vertical="center" wrapText="1"/>
    </xf>
    <xf numFmtId="166" fontId="5" fillId="2" borderId="1" xfId="0" applyNumberFormat="1" applyFont="1" applyFill="1" applyBorder="1" applyAlignment="1">
      <alignment horizontal="center" vertical="center" wrapText="1"/>
    </xf>
    <xf numFmtId="167" fontId="5" fillId="2" borderId="1" xfId="1" applyNumberFormat="1" applyFont="1" applyFill="1" applyBorder="1" applyAlignment="1">
      <alignment horizontal="center" vertical="center" wrapText="1"/>
    </xf>
    <xf numFmtId="166" fontId="5" fillId="2" borderId="13" xfId="0" applyNumberFormat="1" applyFont="1" applyFill="1" applyBorder="1" applyAlignment="1">
      <alignment horizontal="center" vertical="center" wrapText="1"/>
    </xf>
    <xf numFmtId="166" fontId="5" fillId="2" borderId="17" xfId="0" applyNumberFormat="1" applyFont="1" applyFill="1" applyBorder="1" applyAlignment="1">
      <alignment horizontal="center" vertical="center" wrapText="1"/>
    </xf>
    <xf numFmtId="166" fontId="5" fillId="2" borderId="8" xfId="0" applyNumberFormat="1" applyFont="1" applyFill="1" applyBorder="1" applyAlignment="1">
      <alignment horizontal="center" vertical="center" wrapText="1"/>
    </xf>
    <xf numFmtId="166" fontId="5" fillId="2" borderId="16" xfId="0" applyNumberFormat="1" applyFont="1" applyFill="1" applyBorder="1" applyAlignment="1">
      <alignment horizontal="center" vertical="center" wrapText="1"/>
    </xf>
    <xf numFmtId="164" fontId="5" fillId="2" borderId="9" xfId="2" applyFont="1" applyFill="1" applyBorder="1" applyAlignment="1">
      <alignment horizontal="center" vertical="center" wrapText="1"/>
    </xf>
    <xf numFmtId="164" fontId="5" fillId="2" borderId="1" xfId="2" applyFont="1" applyFill="1" applyBorder="1" applyAlignment="1">
      <alignment horizontal="center" vertical="center" wrapText="1"/>
    </xf>
    <xf numFmtId="166" fontId="5" fillId="2" borderId="15" xfId="0" applyNumberFormat="1" applyFont="1" applyFill="1" applyBorder="1" applyAlignment="1">
      <alignment horizontal="center" vertical="center" wrapText="1"/>
    </xf>
    <xf numFmtId="166" fontId="5" fillId="2" borderId="14" xfId="0" applyNumberFormat="1" applyFont="1" applyFill="1" applyBorder="1" applyAlignment="1">
      <alignment horizontal="center" vertical="center" wrapText="1"/>
    </xf>
    <xf numFmtId="170" fontId="5" fillId="2" borderId="1" xfId="0" applyNumberFormat="1" applyFont="1" applyFill="1" applyBorder="1" applyAlignment="1">
      <alignment horizontal="center" vertical="center" wrapText="1"/>
    </xf>
    <xf numFmtId="165" fontId="5" fillId="2" borderId="1" xfId="2" applyNumberFormat="1" applyFont="1" applyFill="1" applyBorder="1" applyAlignment="1">
      <alignment horizontal="center" vertical="center" wrapText="1"/>
    </xf>
    <xf numFmtId="169" fontId="4" fillId="2" borderId="1" xfId="3" applyNumberFormat="1" applyFont="1" applyFill="1" applyBorder="1" applyAlignment="1">
      <alignment horizontal="center" vertical="center" wrapText="1"/>
    </xf>
    <xf numFmtId="166" fontId="5" fillId="2" borderId="12" xfId="0" applyNumberFormat="1" applyFont="1" applyFill="1" applyBorder="1" applyAlignment="1">
      <alignment horizontal="center" vertical="center" wrapText="1"/>
    </xf>
    <xf numFmtId="166" fontId="5" fillId="2" borderId="11" xfId="0" applyNumberFormat="1" applyFont="1" applyFill="1" applyBorder="1" applyAlignment="1">
      <alignment horizontal="center" vertical="center" wrapText="1"/>
    </xf>
    <xf numFmtId="166" fontId="5" fillId="2" borderId="10" xfId="0" applyNumberFormat="1" applyFont="1" applyFill="1" applyBorder="1" applyAlignment="1">
      <alignment horizontal="center" vertical="center" wrapText="1"/>
    </xf>
    <xf numFmtId="164" fontId="5" fillId="2" borderId="0" xfId="2" applyFont="1" applyFill="1" applyBorder="1" applyAlignment="1">
      <alignment horizontal="center" vertical="center" wrapText="1"/>
    </xf>
    <xf numFmtId="164" fontId="4" fillId="2" borderId="0" xfId="2" applyFont="1" applyFill="1" applyBorder="1" applyAlignment="1">
      <alignment horizontal="center" vertical="center" wrapText="1"/>
    </xf>
    <xf numFmtId="0" fontId="2" fillId="2" borderId="0" xfId="0" applyFont="1" applyFill="1" applyAlignment="1">
      <alignment horizontal="center" vertical="center"/>
    </xf>
    <xf numFmtId="0" fontId="3" fillId="2" borderId="0" xfId="0" applyFont="1" applyFill="1" applyAlignment="1">
      <alignment horizontal="center" vertical="center" wrapText="1"/>
    </xf>
    <xf numFmtId="164" fontId="2" fillId="2" borderId="0" xfId="2" applyFont="1" applyFill="1" applyAlignment="1">
      <alignment horizontal="center" vertical="center" wrapText="1"/>
    </xf>
    <xf numFmtId="164" fontId="3" fillId="2" borderId="0" xfId="2" applyFont="1" applyFill="1" applyBorder="1" applyAlignment="1">
      <alignment horizontal="center" vertical="center" wrapText="1"/>
    </xf>
    <xf numFmtId="166" fontId="2" fillId="2" borderId="1" xfId="0" applyNumberFormat="1" applyFont="1" applyFill="1" applyBorder="1" applyAlignment="1">
      <alignment horizontal="center" vertical="center" wrapText="1"/>
    </xf>
    <xf numFmtId="166" fontId="2" fillId="2" borderId="0" xfId="0" applyNumberFormat="1" applyFont="1" applyFill="1" applyAlignment="1">
      <alignment horizontal="center" vertical="center" wrapText="1"/>
    </xf>
    <xf numFmtId="164" fontId="4" fillId="2" borderId="0" xfId="2" applyFont="1" applyFill="1" applyBorder="1" applyAlignment="1">
      <alignment horizontal="center" vertical="center"/>
    </xf>
    <xf numFmtId="165" fontId="3" fillId="2" borderId="0" xfId="2" applyNumberFormat="1" applyFont="1" applyFill="1" applyBorder="1" applyAlignment="1">
      <alignment horizontal="center" vertical="center" wrapText="1"/>
    </xf>
    <xf numFmtId="164" fontId="2" fillId="2" borderId="0" xfId="2" applyFont="1" applyFill="1" applyAlignment="1">
      <alignment horizontal="center" vertical="center"/>
    </xf>
    <xf numFmtId="164" fontId="2" fillId="2" borderId="0" xfId="0" applyNumberFormat="1" applyFont="1" applyFill="1" applyAlignment="1">
      <alignment horizontal="center" vertical="center"/>
    </xf>
    <xf numFmtId="44" fontId="2" fillId="2" borderId="0" xfId="5" applyFont="1" applyFill="1" applyAlignment="1">
      <alignment horizontal="center" vertical="center"/>
    </xf>
    <xf numFmtId="165" fontId="2" fillId="2" borderId="0" xfId="0" applyNumberFormat="1" applyFont="1" applyFill="1" applyAlignment="1">
      <alignment horizontal="center" vertical="center"/>
    </xf>
    <xf numFmtId="44" fontId="2" fillId="2" borderId="0" xfId="0" applyNumberFormat="1" applyFont="1" applyFill="1" applyAlignment="1">
      <alignment horizontal="center" vertical="center"/>
    </xf>
    <xf numFmtId="0" fontId="8" fillId="2" borderId="1" xfId="0" applyFont="1" applyFill="1" applyBorder="1" applyAlignment="1">
      <alignment horizontal="center" vertical="center" wrapText="1"/>
    </xf>
    <xf numFmtId="0" fontId="9" fillId="2" borderId="26" xfId="0" applyFont="1" applyFill="1" applyBorder="1" applyAlignment="1">
      <alignment horizontal="center" vertical="center"/>
    </xf>
    <xf numFmtId="0" fontId="9" fillId="2" borderId="0" xfId="0" applyFont="1" applyFill="1" applyAlignment="1">
      <alignment horizontal="center" vertical="center"/>
    </xf>
    <xf numFmtId="0" fontId="7" fillId="2" borderId="0" xfId="0" applyFont="1" applyFill="1" applyAlignment="1">
      <alignment horizontal="center" vertical="center"/>
    </xf>
    <xf numFmtId="0" fontId="2" fillId="2" borderId="0" xfId="0" applyFont="1" applyFill="1" applyAlignment="1">
      <alignment horizontal="center" vertical="center"/>
    </xf>
    <xf numFmtId="0" fontId="3" fillId="2" borderId="0" xfId="0" applyFont="1" applyFill="1" applyAlignment="1">
      <alignment horizontal="center" vertical="center"/>
    </xf>
    <xf numFmtId="164" fontId="3" fillId="2" borderId="21" xfId="2" applyFont="1" applyFill="1" applyBorder="1" applyAlignment="1">
      <alignment horizontal="center" vertical="center" wrapText="1"/>
    </xf>
    <xf numFmtId="164" fontId="3" fillId="2" borderId="20" xfId="2" applyFont="1" applyFill="1" applyBorder="1" applyAlignment="1">
      <alignment horizontal="center" vertical="center" wrapText="1"/>
    </xf>
    <xf numFmtId="164" fontId="3" fillId="2" borderId="19" xfId="2" applyFont="1" applyFill="1" applyBorder="1" applyAlignment="1">
      <alignment horizontal="center" vertical="center" wrapText="1"/>
    </xf>
    <xf numFmtId="164" fontId="3" fillId="2" borderId="25" xfId="2" applyFont="1" applyFill="1" applyBorder="1" applyAlignment="1">
      <alignment horizontal="center" vertical="center" wrapText="1"/>
    </xf>
    <xf numFmtId="164" fontId="3" fillId="2" borderId="24" xfId="2" applyFont="1" applyFill="1" applyBorder="1" applyAlignment="1">
      <alignment horizontal="center" vertical="center" wrapText="1"/>
    </xf>
    <xf numFmtId="164" fontId="3" fillId="2" borderId="7" xfId="2" applyFont="1" applyFill="1" applyBorder="1" applyAlignment="1">
      <alignment horizontal="center" vertical="center" wrapText="1"/>
    </xf>
    <xf numFmtId="164" fontId="3" fillId="2" borderId="23" xfId="2" applyFont="1" applyFill="1" applyBorder="1" applyAlignment="1">
      <alignment horizontal="center" vertical="center" wrapText="1"/>
    </xf>
  </cellXfs>
  <cellStyles count="6">
    <cellStyle name="Millares 2" xfId="3" xr:uid="{D2DFB453-84A6-4203-B28C-6E20BBE72F5B}"/>
    <cellStyle name="Moneda" xfId="5" builtinId="4"/>
    <cellStyle name="Moneda [0] 2" xfId="4" xr:uid="{7ED1CFC2-9C98-4F8E-B41F-C606974B28B6}"/>
    <cellStyle name="Moneda 2" xfId="2" xr:uid="{BEC85DF5-9A57-433E-8A41-E90B361D2229}"/>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41413</xdr:colOff>
      <xdr:row>2</xdr:row>
      <xdr:rowOff>16565</xdr:rowOff>
    </xdr:from>
    <xdr:ext cx="10889406" cy="855442"/>
    <xdr:pic>
      <xdr:nvPicPr>
        <xdr:cNvPr id="2" name="Imagen 1">
          <a:extLst>
            <a:ext uri="{FF2B5EF4-FFF2-40B4-BE49-F238E27FC236}">
              <a16:creationId xmlns:a16="http://schemas.microsoft.com/office/drawing/2014/main" id="{1EA97440-891A-4C15-ACA8-B7E36BF3B3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00145" y="580016"/>
          <a:ext cx="10889406" cy="855442"/>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1B03B-582A-49A4-9D4F-5C2CC910CDA5}">
  <sheetPr>
    <pageSetUpPr fitToPage="1"/>
  </sheetPr>
  <dimension ref="D3:AO46"/>
  <sheetViews>
    <sheetView tabSelected="1" view="pageBreakPreview" topLeftCell="N1" zoomScale="70" zoomScaleNormal="70" zoomScaleSheetLayoutView="70" workbookViewId="0">
      <selection activeCell="Q9" sqref="Q9"/>
    </sheetView>
  </sheetViews>
  <sheetFormatPr baseColWidth="10" defaultRowHeight="21.75" x14ac:dyDescent="0.25"/>
  <cols>
    <col min="1" max="4" width="11.42578125" style="51"/>
    <col min="5" max="5" width="6.5703125" style="51" bestFit="1" customWidth="1"/>
    <col min="6" max="6" width="10" style="51" customWidth="1"/>
    <col min="7" max="7" width="9.7109375" style="51" customWidth="1"/>
    <col min="8" max="8" width="9.28515625" style="51" customWidth="1"/>
    <col min="9" max="9" width="9.42578125" style="51" customWidth="1"/>
    <col min="10" max="10" width="23.85546875" style="51" customWidth="1"/>
    <col min="11" max="11" width="33.42578125" style="51" customWidth="1"/>
    <col min="12" max="12" width="30.28515625" style="51" customWidth="1"/>
    <col min="13" max="13" width="20.7109375" style="51" customWidth="1"/>
    <col min="14" max="14" width="33.7109375" style="51" customWidth="1"/>
    <col min="15" max="15" width="23.5703125" style="51" customWidth="1"/>
    <col min="16" max="16" width="29.42578125" style="51" customWidth="1"/>
    <col min="17" max="17" width="28.28515625" style="51" customWidth="1"/>
    <col min="18" max="18" width="18" style="51" customWidth="1"/>
    <col min="19" max="19" width="32.140625" style="51" customWidth="1"/>
    <col min="20" max="20" width="24.140625" style="51" customWidth="1"/>
    <col min="21" max="21" width="27" style="51" customWidth="1"/>
    <col min="22" max="22" width="30.5703125" style="51" customWidth="1"/>
    <col min="23" max="23" width="17.85546875" style="51" customWidth="1"/>
    <col min="24" max="24" width="30.28515625" style="51" customWidth="1"/>
    <col min="25" max="25" width="22" style="51" bestFit="1" customWidth="1"/>
    <col min="26" max="26" width="24.7109375" style="51" bestFit="1" customWidth="1"/>
    <col min="27" max="27" width="26.5703125" style="51" bestFit="1" customWidth="1"/>
    <col min="28" max="28" width="18.28515625" style="51" customWidth="1"/>
    <col min="29" max="29" width="31.28515625" style="51" bestFit="1" customWidth="1"/>
    <col min="30" max="30" width="12.5703125" style="51" hidden="1" customWidth="1"/>
    <col min="31" max="31" width="13.7109375" style="51" hidden="1" customWidth="1"/>
    <col min="32" max="32" width="23.85546875" style="51" customWidth="1"/>
    <col min="33" max="33" width="24.85546875" style="51" customWidth="1"/>
    <col min="34" max="34" width="27.5703125" style="51" bestFit="1" customWidth="1"/>
    <col min="35" max="35" width="18.5703125" style="51" customWidth="1"/>
    <col min="36" max="36" width="29.42578125" style="51" bestFit="1" customWidth="1"/>
    <col min="37" max="37" width="13.7109375" style="51" bestFit="1" customWidth="1"/>
    <col min="38" max="38" width="15.42578125" style="51" bestFit="1" customWidth="1"/>
    <col min="39" max="39" width="18" style="51" bestFit="1" customWidth="1"/>
    <col min="40" max="40" width="7.140625" style="51" customWidth="1"/>
    <col min="41" max="41" width="18.42578125" style="51" bestFit="1" customWidth="1"/>
    <col min="42" max="16384" width="11.42578125" style="51"/>
  </cols>
  <sheetData>
    <row r="3" spans="4:41" x14ac:dyDescent="0.25">
      <c r="E3" s="68"/>
      <c r="F3" s="68"/>
      <c r="G3" s="68"/>
      <c r="H3" s="68"/>
      <c r="I3" s="68"/>
      <c r="J3" s="68"/>
      <c r="K3" s="68"/>
      <c r="L3" s="68"/>
    </row>
    <row r="4" spans="4:41" x14ac:dyDescent="0.25">
      <c r="E4" s="68"/>
      <c r="F4" s="68"/>
      <c r="G4" s="68"/>
      <c r="H4" s="68"/>
      <c r="I4" s="68"/>
      <c r="J4" s="68"/>
      <c r="K4" s="68"/>
      <c r="L4" s="68"/>
    </row>
    <row r="5" spans="4:41" x14ac:dyDescent="0.25">
      <c r="E5" s="68"/>
      <c r="F5" s="68"/>
      <c r="G5" s="68"/>
      <c r="H5" s="68"/>
      <c r="I5" s="68"/>
      <c r="J5" s="68"/>
      <c r="K5" s="68"/>
      <c r="L5" s="68"/>
      <c r="M5" s="69" t="s">
        <v>59</v>
      </c>
      <c r="N5" s="69"/>
      <c r="O5" s="69"/>
      <c r="P5" s="69"/>
      <c r="Q5" s="69"/>
      <c r="R5" s="69"/>
      <c r="S5" s="69"/>
      <c r="T5" s="69"/>
      <c r="U5" s="69"/>
      <c r="V5" s="69"/>
      <c r="W5" s="69"/>
      <c r="X5" s="69"/>
      <c r="Y5" s="69"/>
      <c r="Z5" s="69"/>
      <c r="AA5" s="69"/>
      <c r="AB5" s="69"/>
      <c r="AC5" s="69"/>
      <c r="AD5" s="69"/>
      <c r="AE5" s="69"/>
      <c r="AF5" s="69"/>
      <c r="AG5" s="69"/>
      <c r="AH5" s="69"/>
      <c r="AI5" s="69"/>
      <c r="AJ5" s="69"/>
      <c r="AK5" s="69"/>
      <c r="AL5" s="69"/>
      <c r="AM5" s="69"/>
      <c r="AN5" s="69"/>
      <c r="AO5" s="69"/>
    </row>
    <row r="6" spans="4:41" ht="22.5" thickBot="1" x14ac:dyDescent="0.3"/>
    <row r="7" spans="4:41" ht="22.5" thickBot="1" x14ac:dyDescent="0.3">
      <c r="D7" s="1"/>
      <c r="E7" s="52"/>
      <c r="F7" s="1"/>
      <c r="G7" s="1"/>
      <c r="H7" s="1"/>
      <c r="I7" s="1"/>
      <c r="J7" s="1"/>
      <c r="K7" s="53"/>
      <c r="L7" s="53"/>
      <c r="M7" s="53"/>
      <c r="N7" s="53"/>
      <c r="O7" s="70" t="s">
        <v>62</v>
      </c>
      <c r="P7" s="71"/>
      <c r="Q7" s="71"/>
      <c r="R7" s="71"/>
      <c r="S7" s="72"/>
      <c r="T7" s="73" t="s">
        <v>58</v>
      </c>
      <c r="U7" s="74"/>
      <c r="V7" s="74"/>
      <c r="W7" s="74"/>
      <c r="X7" s="75"/>
      <c r="Y7" s="76" t="s">
        <v>57</v>
      </c>
      <c r="Z7" s="71"/>
      <c r="AA7" s="71"/>
      <c r="AB7" s="71"/>
      <c r="AC7" s="72"/>
      <c r="AD7" s="54"/>
      <c r="AE7" s="54"/>
      <c r="AF7" s="70" t="s">
        <v>56</v>
      </c>
      <c r="AG7" s="71"/>
      <c r="AH7" s="71"/>
      <c r="AI7" s="71"/>
      <c r="AJ7" s="72"/>
    </row>
    <row r="8" spans="4:41" ht="117" customHeight="1" thickBot="1" x14ac:dyDescent="0.3">
      <c r="D8" s="1"/>
      <c r="E8" s="64" t="s">
        <v>55</v>
      </c>
      <c r="F8" s="64" t="s">
        <v>54</v>
      </c>
      <c r="G8" s="64" t="s">
        <v>53</v>
      </c>
      <c r="H8" s="64" t="s">
        <v>52</v>
      </c>
      <c r="I8" s="64" t="s">
        <v>51</v>
      </c>
      <c r="J8" s="2" t="s">
        <v>50</v>
      </c>
      <c r="K8" s="2" t="s">
        <v>49</v>
      </c>
      <c r="L8" s="3" t="s">
        <v>48</v>
      </c>
      <c r="M8" s="3" t="s">
        <v>47</v>
      </c>
      <c r="N8" s="3" t="s">
        <v>46</v>
      </c>
      <c r="O8" s="4" t="s">
        <v>45</v>
      </c>
      <c r="P8" s="4" t="s">
        <v>44</v>
      </c>
      <c r="Q8" s="4" t="s">
        <v>38</v>
      </c>
      <c r="R8" s="4" t="s">
        <v>37</v>
      </c>
      <c r="S8" s="5" t="s">
        <v>36</v>
      </c>
      <c r="T8" s="6" t="s">
        <v>43</v>
      </c>
      <c r="U8" s="7" t="s">
        <v>39</v>
      </c>
      <c r="V8" s="7" t="s">
        <v>38</v>
      </c>
      <c r="W8" s="7" t="s">
        <v>37</v>
      </c>
      <c r="X8" s="8" t="s">
        <v>41</v>
      </c>
      <c r="Y8" s="9" t="s">
        <v>42</v>
      </c>
      <c r="Z8" s="4" t="s">
        <v>39</v>
      </c>
      <c r="AA8" s="4" t="s">
        <v>38</v>
      </c>
      <c r="AB8" s="4" t="s">
        <v>37</v>
      </c>
      <c r="AC8" s="10" t="s">
        <v>41</v>
      </c>
      <c r="AD8" s="11">
        <v>0.1007</v>
      </c>
      <c r="AE8" s="12"/>
      <c r="AF8" s="13" t="s">
        <v>40</v>
      </c>
      <c r="AG8" s="4" t="s">
        <v>39</v>
      </c>
      <c r="AH8" s="4" t="s">
        <v>38</v>
      </c>
      <c r="AI8" s="4" t="s">
        <v>37</v>
      </c>
      <c r="AJ8" s="10" t="s">
        <v>36</v>
      </c>
    </row>
    <row r="9" spans="4:41" ht="174" x14ac:dyDescent="0.25">
      <c r="D9" s="1"/>
      <c r="E9" s="2">
        <v>1</v>
      </c>
      <c r="F9" s="14">
        <v>5</v>
      </c>
      <c r="G9" s="15">
        <v>5</v>
      </c>
      <c r="H9" s="15">
        <v>6</v>
      </c>
      <c r="I9" s="15">
        <v>6</v>
      </c>
      <c r="J9" s="15" t="s">
        <v>33</v>
      </c>
      <c r="K9" s="14" t="s">
        <v>35</v>
      </c>
      <c r="L9" s="33">
        <f t="shared" ref="L9:L22" si="0">+V9</f>
        <v>59255054.399998806</v>
      </c>
      <c r="M9" s="34">
        <v>9.5000000000000001E-2</v>
      </c>
      <c r="N9" s="33">
        <f t="shared" ref="N9:N24" si="1">L9*M9</f>
        <v>5629230.1679998869</v>
      </c>
      <c r="O9" s="33">
        <f t="shared" ref="O9:O24" si="2">+(T9*9.5%)+T9</f>
        <v>360468.24759999273</v>
      </c>
      <c r="P9" s="33">
        <f t="shared" ref="P9:P24" si="3">+O9*30</f>
        <v>10814047.427999781</v>
      </c>
      <c r="Q9" s="33">
        <f t="shared" ref="Q9:Q24" si="4">+P9*I9</f>
        <v>64884284.567998692</v>
      </c>
      <c r="R9" s="14">
        <v>7</v>
      </c>
      <c r="S9" s="35">
        <f t="shared" ref="S9:S24" si="5">Q9*R9</f>
        <v>454189991.97599083</v>
      </c>
      <c r="T9" s="36">
        <v>329194.74666666001</v>
      </c>
      <c r="U9" s="37">
        <f t="shared" ref="U9:U24" si="6">+T9*30</f>
        <v>9875842.3999998011</v>
      </c>
      <c r="V9" s="37">
        <f t="shared" ref="V9:V24" si="7">+U9*H9</f>
        <v>59255054.399998806</v>
      </c>
      <c r="W9" s="16">
        <v>8</v>
      </c>
      <c r="X9" s="38">
        <f t="shared" ref="X9:X24" si="8">+V9*W9</f>
        <v>474040435.19999045</v>
      </c>
      <c r="Y9" s="39">
        <v>285332.63260815118</v>
      </c>
      <c r="Z9" s="40">
        <v>8559978.9782445394</v>
      </c>
      <c r="AA9" s="40">
        <v>42799800</v>
      </c>
      <c r="AB9" s="17">
        <v>8</v>
      </c>
      <c r="AC9" s="40">
        <f t="shared" ref="AC9:AC24" si="9">AA9*AB9</f>
        <v>342398400</v>
      </c>
      <c r="AD9" s="40">
        <f ca="1">#REF!*$AD$14</f>
        <v>22503.701487486669</v>
      </c>
      <c r="AE9" s="40">
        <f ca="1">#REF!+AD9</f>
        <v>245976.40742082</v>
      </c>
      <c r="AF9" s="40">
        <f ca="1">AE9</f>
        <v>245976.40742082</v>
      </c>
      <c r="AG9" s="33">
        <f t="shared" ref="AG9:AG16" ca="1" si="10">AF9*30</f>
        <v>7379292.2226245999</v>
      </c>
      <c r="AH9" s="33">
        <v>36896461</v>
      </c>
      <c r="AI9" s="14">
        <v>7</v>
      </c>
      <c r="AJ9" s="33">
        <f t="shared" ref="AJ9:AJ16" si="11">AH9*AI9</f>
        <v>258275227</v>
      </c>
    </row>
    <row r="10" spans="4:41" ht="224.25" customHeight="1" x14ac:dyDescent="0.25">
      <c r="D10" s="1"/>
      <c r="E10" s="2">
        <v>2</v>
      </c>
      <c r="F10" s="14">
        <v>4</v>
      </c>
      <c r="G10" s="15">
        <v>9</v>
      </c>
      <c r="H10" s="15">
        <v>11</v>
      </c>
      <c r="I10" s="15">
        <v>11</v>
      </c>
      <c r="J10" s="15" t="s">
        <v>33</v>
      </c>
      <c r="K10" s="14" t="s">
        <v>34</v>
      </c>
      <c r="L10" s="33">
        <f t="shared" si="0"/>
        <v>51709181.699999988</v>
      </c>
      <c r="M10" s="34">
        <v>9.5000000000000001E-2</v>
      </c>
      <c r="N10" s="33">
        <f t="shared" si="1"/>
        <v>4912372.2614999991</v>
      </c>
      <c r="O10" s="33">
        <f t="shared" si="2"/>
        <v>171580.46654999998</v>
      </c>
      <c r="P10" s="33">
        <f t="shared" si="3"/>
        <v>5147413.9964999994</v>
      </c>
      <c r="Q10" s="33">
        <f t="shared" si="4"/>
        <v>56621553.961499996</v>
      </c>
      <c r="R10" s="14">
        <v>7</v>
      </c>
      <c r="S10" s="35">
        <f t="shared" si="5"/>
        <v>396350877.73049998</v>
      </c>
      <c r="T10" s="41">
        <v>156694.49</v>
      </c>
      <c r="U10" s="33">
        <f t="shared" si="6"/>
        <v>4700834.6999999993</v>
      </c>
      <c r="V10" s="37">
        <f t="shared" si="7"/>
        <v>51709181.699999988</v>
      </c>
      <c r="W10" s="14">
        <v>8</v>
      </c>
      <c r="X10" s="42">
        <f t="shared" si="8"/>
        <v>413673453.5999999</v>
      </c>
      <c r="Y10" s="39">
        <v>139950.38719722599</v>
      </c>
      <c r="Z10" s="40">
        <v>4198511.6159167802</v>
      </c>
      <c r="AA10" s="40">
        <v>37786600</v>
      </c>
      <c r="AB10" s="17">
        <v>8</v>
      </c>
      <c r="AC10" s="40">
        <f t="shared" si="9"/>
        <v>302292800</v>
      </c>
      <c r="AD10" s="40">
        <f ca="1">#REF!*$AD$14</f>
        <v>11037.65001485</v>
      </c>
      <c r="AE10" s="40">
        <f ca="1">#REF!+AD10</f>
        <v>120646.88551485</v>
      </c>
      <c r="AF10" s="40">
        <f ca="1">AE10</f>
        <v>120646.88551485</v>
      </c>
      <c r="AG10" s="33">
        <f t="shared" ca="1" si="10"/>
        <v>3619406.5654455</v>
      </c>
      <c r="AH10" s="33">
        <v>14477626</v>
      </c>
      <c r="AI10" s="14">
        <v>7</v>
      </c>
      <c r="AJ10" s="33">
        <f t="shared" si="11"/>
        <v>101343382</v>
      </c>
    </row>
    <row r="11" spans="4:41" ht="174" x14ac:dyDescent="0.25">
      <c r="D11" s="1"/>
      <c r="E11" s="2">
        <v>3</v>
      </c>
      <c r="F11" s="14">
        <v>2</v>
      </c>
      <c r="G11" s="15">
        <v>2</v>
      </c>
      <c r="H11" s="15">
        <v>2</v>
      </c>
      <c r="I11" s="15">
        <v>2</v>
      </c>
      <c r="J11" s="15" t="s">
        <v>33</v>
      </c>
      <c r="K11" s="14" t="s">
        <v>32</v>
      </c>
      <c r="L11" s="33">
        <f t="shared" si="0"/>
        <v>9173160</v>
      </c>
      <c r="M11" s="34">
        <v>9.5000000000000001E-2</v>
      </c>
      <c r="N11" s="33">
        <f t="shared" si="1"/>
        <v>871450.2</v>
      </c>
      <c r="O11" s="33">
        <f t="shared" si="2"/>
        <v>167410.17000000001</v>
      </c>
      <c r="P11" s="33">
        <f t="shared" si="3"/>
        <v>5022305.1000000006</v>
      </c>
      <c r="Q11" s="33">
        <f t="shared" si="4"/>
        <v>10044610.200000001</v>
      </c>
      <c r="R11" s="14">
        <v>7</v>
      </c>
      <c r="S11" s="35">
        <f t="shared" si="5"/>
        <v>70312271.400000006</v>
      </c>
      <c r="T11" s="41">
        <v>152886</v>
      </c>
      <c r="U11" s="33">
        <f t="shared" si="6"/>
        <v>4586580</v>
      </c>
      <c r="V11" s="33">
        <f t="shared" si="7"/>
        <v>9173160</v>
      </c>
      <c r="W11" s="14">
        <v>8</v>
      </c>
      <c r="X11" s="42">
        <f t="shared" si="8"/>
        <v>73385280</v>
      </c>
      <c r="Y11" s="39">
        <v>136540.10533800599</v>
      </c>
      <c r="Z11" s="40">
        <v>4096203.16014018</v>
      </c>
      <c r="AA11" s="40">
        <v>8192400</v>
      </c>
      <c r="AB11" s="17">
        <v>8</v>
      </c>
      <c r="AC11" s="40">
        <f t="shared" si="9"/>
        <v>65539200</v>
      </c>
      <c r="AD11" s="40">
        <f ca="1">#REF!*$AD$14</f>
        <v>10768.686860349999</v>
      </c>
      <c r="AE11" s="40">
        <f ca="1">#REF!+AD11</f>
        <v>117706.98736035</v>
      </c>
      <c r="AF11" s="40">
        <v>0</v>
      </c>
      <c r="AG11" s="33">
        <f t="shared" si="10"/>
        <v>0</v>
      </c>
      <c r="AH11" s="33">
        <f>AG11*F11</f>
        <v>0</v>
      </c>
      <c r="AI11" s="14">
        <v>7</v>
      </c>
      <c r="AJ11" s="33">
        <f t="shared" si="11"/>
        <v>0</v>
      </c>
    </row>
    <row r="12" spans="4:41" ht="174" x14ac:dyDescent="0.25">
      <c r="D12" s="1"/>
      <c r="E12" s="2">
        <v>4</v>
      </c>
      <c r="F12" s="14">
        <v>2</v>
      </c>
      <c r="G12" s="15">
        <v>4</v>
      </c>
      <c r="H12" s="15">
        <v>5</v>
      </c>
      <c r="I12" s="15">
        <v>5</v>
      </c>
      <c r="J12" s="15" t="s">
        <v>31</v>
      </c>
      <c r="K12" s="14" t="s">
        <v>30</v>
      </c>
      <c r="L12" s="33">
        <f t="shared" si="0"/>
        <v>13819371.249999991</v>
      </c>
      <c r="M12" s="34">
        <v>9.5000000000000001E-2</v>
      </c>
      <c r="N12" s="33">
        <f t="shared" si="1"/>
        <v>1312840.2687499991</v>
      </c>
      <c r="O12" s="33">
        <f t="shared" si="2"/>
        <v>100881.41012499994</v>
      </c>
      <c r="P12" s="33">
        <f t="shared" si="3"/>
        <v>3026442.3037499981</v>
      </c>
      <c r="Q12" s="33">
        <f t="shared" si="4"/>
        <v>15132211.51874999</v>
      </c>
      <c r="R12" s="14">
        <v>7</v>
      </c>
      <c r="S12" s="35">
        <f t="shared" si="5"/>
        <v>105925480.63124993</v>
      </c>
      <c r="T12" s="41">
        <v>92129.141666666605</v>
      </c>
      <c r="U12" s="33">
        <f t="shared" si="6"/>
        <v>2763874.2499999981</v>
      </c>
      <c r="V12" s="33">
        <f t="shared" si="7"/>
        <v>13819371.249999991</v>
      </c>
      <c r="W12" s="14">
        <v>8</v>
      </c>
      <c r="X12" s="42">
        <f t="shared" si="8"/>
        <v>110554969.99999993</v>
      </c>
      <c r="Y12" s="39">
        <v>82280.256907684001</v>
      </c>
      <c r="Z12" s="40">
        <v>2468407.70723052</v>
      </c>
      <c r="AA12" s="40">
        <v>9873600</v>
      </c>
      <c r="AB12" s="17">
        <v>8</v>
      </c>
      <c r="AC12" s="40">
        <f t="shared" si="9"/>
        <v>78988800</v>
      </c>
      <c r="AD12" s="40">
        <f ca="1">#REF!*$AD$14</f>
        <v>6489.3045104555549</v>
      </c>
      <c r="AE12" s="40">
        <f ca="1">#REF!+AD12</f>
        <v>70931.2559549</v>
      </c>
      <c r="AF12" s="40">
        <f t="shared" ref="AF12:AF21" ca="1" si="12">AE12</f>
        <v>70931.2559549</v>
      </c>
      <c r="AG12" s="33">
        <f t="shared" ca="1" si="10"/>
        <v>2127937.6786469999</v>
      </c>
      <c r="AH12" s="33">
        <v>4255875</v>
      </c>
      <c r="AI12" s="14">
        <v>7</v>
      </c>
      <c r="AJ12" s="33">
        <f t="shared" si="11"/>
        <v>29791125</v>
      </c>
    </row>
    <row r="13" spans="4:41" ht="174" x14ac:dyDescent="0.25">
      <c r="D13" s="1"/>
      <c r="E13" s="2">
        <v>5</v>
      </c>
      <c r="F13" s="14">
        <v>1</v>
      </c>
      <c r="G13" s="15">
        <v>1</v>
      </c>
      <c r="H13" s="15">
        <v>1</v>
      </c>
      <c r="I13" s="15">
        <v>1</v>
      </c>
      <c r="J13" s="15" t="s">
        <v>29</v>
      </c>
      <c r="K13" s="14" t="s">
        <v>63</v>
      </c>
      <c r="L13" s="33">
        <f t="shared" si="0"/>
        <v>3053451.9999999902</v>
      </c>
      <c r="M13" s="34">
        <v>9.5000000000000001E-2</v>
      </c>
      <c r="N13" s="33">
        <f t="shared" si="1"/>
        <v>290077.93999999907</v>
      </c>
      <c r="O13" s="33">
        <f t="shared" si="2"/>
        <v>111450.99799999964</v>
      </c>
      <c r="P13" s="33">
        <f t="shared" si="3"/>
        <v>3343529.9399999892</v>
      </c>
      <c r="Q13" s="33">
        <f t="shared" si="4"/>
        <v>3343529.9399999892</v>
      </c>
      <c r="R13" s="14">
        <v>7</v>
      </c>
      <c r="S13" s="35">
        <f t="shared" si="5"/>
        <v>23404709.579999924</v>
      </c>
      <c r="T13" s="41">
        <v>101781.733333333</v>
      </c>
      <c r="U13" s="33">
        <f t="shared" si="6"/>
        <v>3053451.9999999902</v>
      </c>
      <c r="V13" s="33">
        <f t="shared" si="7"/>
        <v>3053451.9999999902</v>
      </c>
      <c r="W13" s="14">
        <v>8</v>
      </c>
      <c r="X13" s="42">
        <f t="shared" si="8"/>
        <v>24427615.999999922</v>
      </c>
      <c r="Y13" s="39">
        <v>90954.083735580018</v>
      </c>
      <c r="Z13" s="40">
        <v>2728622.5120674004</v>
      </c>
      <c r="AA13" s="40">
        <v>2728600</v>
      </c>
      <c r="AB13" s="17">
        <v>8</v>
      </c>
      <c r="AC13" s="40">
        <f t="shared" si="9"/>
        <v>21828800</v>
      </c>
      <c r="AD13" s="40">
        <f ca="1">#REF!*$AD$14</f>
        <v>7173.3945421666667</v>
      </c>
      <c r="AE13" s="40">
        <f ca="1">#REF!+AD13</f>
        <v>78408.692875500012</v>
      </c>
      <c r="AF13" s="40">
        <f t="shared" ca="1" si="12"/>
        <v>78408.692875500012</v>
      </c>
      <c r="AG13" s="33">
        <f t="shared" ca="1" si="10"/>
        <v>2352260.7862650002</v>
      </c>
      <c r="AH13" s="43">
        <v>2352260</v>
      </c>
      <c r="AI13" s="14">
        <v>7</v>
      </c>
      <c r="AJ13" s="33">
        <f t="shared" si="11"/>
        <v>16465820</v>
      </c>
    </row>
    <row r="14" spans="4:41" ht="130.5" x14ac:dyDescent="0.25">
      <c r="D14" s="1"/>
      <c r="E14" s="2">
        <v>6</v>
      </c>
      <c r="F14" s="14">
        <v>1</v>
      </c>
      <c r="G14" s="15">
        <v>1</v>
      </c>
      <c r="H14" s="15">
        <v>1</v>
      </c>
      <c r="I14" s="15">
        <v>2</v>
      </c>
      <c r="J14" s="15" t="s">
        <v>28</v>
      </c>
      <c r="K14" s="14" t="s">
        <v>27</v>
      </c>
      <c r="L14" s="33">
        <f t="shared" si="0"/>
        <v>3856417.99999998</v>
      </c>
      <c r="M14" s="34">
        <v>9.5000000000000001E-2</v>
      </c>
      <c r="N14" s="33">
        <f t="shared" si="1"/>
        <v>366359.7099999981</v>
      </c>
      <c r="O14" s="33">
        <f t="shared" si="2"/>
        <v>140759.25699999926</v>
      </c>
      <c r="P14" s="33">
        <f t="shared" si="3"/>
        <v>4222777.7099999776</v>
      </c>
      <c r="Q14" s="33">
        <f t="shared" si="4"/>
        <v>8445555.4199999552</v>
      </c>
      <c r="R14" s="14">
        <v>7</v>
      </c>
      <c r="S14" s="35">
        <f t="shared" si="5"/>
        <v>59118887.939999685</v>
      </c>
      <c r="T14" s="41">
        <v>128547.26666666599</v>
      </c>
      <c r="U14" s="33">
        <f t="shared" si="6"/>
        <v>3856417.99999998</v>
      </c>
      <c r="V14" s="33">
        <f t="shared" si="7"/>
        <v>3856417.99999998</v>
      </c>
      <c r="W14" s="14">
        <v>8</v>
      </c>
      <c r="X14" s="42">
        <f t="shared" si="8"/>
        <v>30851343.99999984</v>
      </c>
      <c r="Y14" s="39">
        <v>114817.12651419001</v>
      </c>
      <c r="Z14" s="40">
        <v>3444513.7954257</v>
      </c>
      <c r="AA14" s="40">
        <v>3444500</v>
      </c>
      <c r="AB14" s="17">
        <v>8</v>
      </c>
      <c r="AC14" s="40">
        <f t="shared" si="9"/>
        <v>27556000</v>
      </c>
      <c r="AD14" s="40">
        <f ca="1">#REF!*$AD$14</f>
        <v>9055.4323110833338</v>
      </c>
      <c r="AE14" s="40">
        <f ca="1">#REF!+AD14</f>
        <v>98980.281477750003</v>
      </c>
      <c r="AF14" s="44">
        <f t="shared" ca="1" si="12"/>
        <v>98980.281477750003</v>
      </c>
      <c r="AG14" s="43">
        <f t="shared" ca="1" si="10"/>
        <v>2969408.4443325</v>
      </c>
      <c r="AH14" s="43">
        <v>2969408</v>
      </c>
      <c r="AI14" s="14">
        <v>7</v>
      </c>
      <c r="AJ14" s="43">
        <f t="shared" si="11"/>
        <v>20785856</v>
      </c>
    </row>
    <row r="15" spans="4:41" ht="217.5" x14ac:dyDescent="0.25">
      <c r="D15" s="1"/>
      <c r="E15" s="2">
        <v>7</v>
      </c>
      <c r="F15" s="14">
        <v>1</v>
      </c>
      <c r="G15" s="15">
        <v>1</v>
      </c>
      <c r="H15" s="15">
        <v>1</v>
      </c>
      <c r="I15" s="15">
        <v>1</v>
      </c>
      <c r="J15" s="14" t="s">
        <v>26</v>
      </c>
      <c r="K15" s="14" t="s">
        <v>25</v>
      </c>
      <c r="L15" s="33">
        <f t="shared" si="0"/>
        <v>5653950</v>
      </c>
      <c r="M15" s="34">
        <v>9.5000000000000001E-2</v>
      </c>
      <c r="N15" s="33">
        <f t="shared" si="1"/>
        <v>537125.25</v>
      </c>
      <c r="O15" s="33">
        <f t="shared" si="2"/>
        <v>206369.17499999999</v>
      </c>
      <c r="P15" s="33">
        <f t="shared" si="3"/>
        <v>6191075.25</v>
      </c>
      <c r="Q15" s="33">
        <f t="shared" si="4"/>
        <v>6191075.25</v>
      </c>
      <c r="R15" s="14">
        <v>7</v>
      </c>
      <c r="S15" s="35">
        <f t="shared" si="5"/>
        <v>43337526.75</v>
      </c>
      <c r="T15" s="41">
        <v>188465</v>
      </c>
      <c r="U15" s="33">
        <f t="shared" si="6"/>
        <v>5653950</v>
      </c>
      <c r="V15" s="33">
        <f t="shared" si="7"/>
        <v>5653950</v>
      </c>
      <c r="W15" s="14">
        <v>8</v>
      </c>
      <c r="X15" s="42">
        <f t="shared" si="8"/>
        <v>45231600</v>
      </c>
      <c r="Y15" s="39">
        <v>168330.65506416</v>
      </c>
      <c r="Z15" s="40">
        <v>5049919.6519248001</v>
      </c>
      <c r="AA15" s="40">
        <v>5049900</v>
      </c>
      <c r="AB15" s="17">
        <v>8</v>
      </c>
      <c r="AC15" s="40">
        <f t="shared" si="9"/>
        <v>40399200</v>
      </c>
      <c r="AD15" s="40">
        <f ca="1">#REF!*$AD$14</f>
        <v>13275.953675999999</v>
      </c>
      <c r="AE15" s="40">
        <f ca="1">#REF!+AD15</f>
        <v>145112.633676</v>
      </c>
      <c r="AF15" s="40">
        <f t="shared" ca="1" si="12"/>
        <v>145112.633676</v>
      </c>
      <c r="AG15" s="33">
        <f t="shared" ca="1" si="10"/>
        <v>4353379.01028</v>
      </c>
      <c r="AH15" s="33">
        <v>4353378</v>
      </c>
      <c r="AI15" s="14">
        <v>7</v>
      </c>
      <c r="AJ15" s="33">
        <f t="shared" si="11"/>
        <v>30473646</v>
      </c>
    </row>
    <row r="16" spans="4:41" ht="239.25" x14ac:dyDescent="0.25">
      <c r="D16" s="1"/>
      <c r="E16" s="2">
        <v>8</v>
      </c>
      <c r="F16" s="14">
        <v>1</v>
      </c>
      <c r="G16" s="15">
        <v>1</v>
      </c>
      <c r="H16" s="15">
        <v>2</v>
      </c>
      <c r="I16" s="15">
        <v>2</v>
      </c>
      <c r="J16" s="14" t="s">
        <v>24</v>
      </c>
      <c r="K16" s="14" t="s">
        <v>23</v>
      </c>
      <c r="L16" s="33">
        <f t="shared" si="0"/>
        <v>10115400</v>
      </c>
      <c r="M16" s="34">
        <v>9.5000000000000001E-2</v>
      </c>
      <c r="N16" s="33">
        <f t="shared" si="1"/>
        <v>960963</v>
      </c>
      <c r="O16" s="33">
        <f t="shared" si="2"/>
        <v>184606.05</v>
      </c>
      <c r="P16" s="33">
        <f t="shared" si="3"/>
        <v>5538181.5</v>
      </c>
      <c r="Q16" s="33">
        <f t="shared" si="4"/>
        <v>11076363</v>
      </c>
      <c r="R16" s="14">
        <v>7</v>
      </c>
      <c r="S16" s="35">
        <f t="shared" si="5"/>
        <v>77534541</v>
      </c>
      <c r="T16" s="41">
        <v>168590</v>
      </c>
      <c r="U16" s="33">
        <f t="shared" si="6"/>
        <v>5057700</v>
      </c>
      <c r="V16" s="33">
        <f t="shared" si="7"/>
        <v>10115400</v>
      </c>
      <c r="W16" s="14">
        <v>8</v>
      </c>
      <c r="X16" s="42">
        <f t="shared" si="8"/>
        <v>80923200</v>
      </c>
      <c r="Y16" s="39">
        <v>150682.45915761599</v>
      </c>
      <c r="Z16" s="40">
        <v>4520473.7747284798</v>
      </c>
      <c r="AA16" s="40">
        <v>4520400</v>
      </c>
      <c r="AB16" s="17">
        <v>8</v>
      </c>
      <c r="AC16" s="40">
        <f t="shared" si="9"/>
        <v>36163200</v>
      </c>
      <c r="AD16" s="40">
        <f ca="1">#REF!*$AD$14</f>
        <v>11884.070354266667</v>
      </c>
      <c r="AE16" s="40">
        <f ca="1">#REF!+AD16</f>
        <v>129898.6716876</v>
      </c>
      <c r="AF16" s="40">
        <f t="shared" ca="1" si="12"/>
        <v>129898.6716876</v>
      </c>
      <c r="AG16" s="33">
        <f t="shared" ca="1" si="10"/>
        <v>3896960.150628</v>
      </c>
      <c r="AH16" s="33">
        <v>3896960</v>
      </c>
      <c r="AI16" s="14">
        <v>7</v>
      </c>
      <c r="AJ16" s="33">
        <f t="shared" si="11"/>
        <v>27278720</v>
      </c>
    </row>
    <row r="17" spans="4:36" ht="369.75" x14ac:dyDescent="0.25">
      <c r="D17" s="1"/>
      <c r="E17" s="2">
        <v>9</v>
      </c>
      <c r="F17" s="14">
        <v>1</v>
      </c>
      <c r="G17" s="18">
        <v>1</v>
      </c>
      <c r="H17" s="18">
        <v>1</v>
      </c>
      <c r="I17" s="18">
        <v>1</v>
      </c>
      <c r="J17" s="14" t="s">
        <v>22</v>
      </c>
      <c r="K17" s="14" t="s">
        <v>21</v>
      </c>
      <c r="L17" s="33">
        <f t="shared" si="0"/>
        <v>5057700</v>
      </c>
      <c r="M17" s="34">
        <v>9.5000000000000001E-2</v>
      </c>
      <c r="N17" s="33">
        <f t="shared" si="1"/>
        <v>480481.5</v>
      </c>
      <c r="O17" s="33">
        <f t="shared" si="2"/>
        <v>184606.05</v>
      </c>
      <c r="P17" s="33">
        <f t="shared" si="3"/>
        <v>5538181.5</v>
      </c>
      <c r="Q17" s="33">
        <f t="shared" si="4"/>
        <v>5538181.5</v>
      </c>
      <c r="R17" s="14">
        <v>7</v>
      </c>
      <c r="S17" s="35">
        <f t="shared" si="5"/>
        <v>38767270.5</v>
      </c>
      <c r="T17" s="41">
        <v>168590</v>
      </c>
      <c r="U17" s="33">
        <f t="shared" si="6"/>
        <v>5057700</v>
      </c>
      <c r="V17" s="33">
        <f t="shared" si="7"/>
        <v>5057700</v>
      </c>
      <c r="W17" s="14">
        <v>8</v>
      </c>
      <c r="X17" s="42">
        <f t="shared" si="8"/>
        <v>40461600</v>
      </c>
      <c r="Y17" s="39">
        <v>129407.72093374802</v>
      </c>
      <c r="Z17" s="40">
        <v>3882231.6280124406</v>
      </c>
      <c r="AA17" s="40">
        <v>4520400</v>
      </c>
      <c r="AB17" s="17">
        <v>8</v>
      </c>
      <c r="AC17" s="40">
        <f t="shared" si="9"/>
        <v>36163200</v>
      </c>
      <c r="AD17" s="40">
        <f ca="1">#REF!*$AD$14</f>
        <v>0</v>
      </c>
      <c r="AE17" s="40">
        <f ca="1">#REF!+AD17</f>
        <v>0</v>
      </c>
      <c r="AF17" s="40">
        <f t="shared" ca="1" si="12"/>
        <v>0</v>
      </c>
      <c r="AG17" s="40">
        <v>0</v>
      </c>
      <c r="AH17" s="40">
        <v>0</v>
      </c>
      <c r="AI17" s="40" t="s">
        <v>16</v>
      </c>
      <c r="AJ17" s="40">
        <v>0</v>
      </c>
    </row>
    <row r="18" spans="4:36" ht="195.75" x14ac:dyDescent="0.25">
      <c r="D18" s="1"/>
      <c r="E18" s="2">
        <v>10</v>
      </c>
      <c r="F18" s="14">
        <v>1</v>
      </c>
      <c r="G18" s="15">
        <v>1</v>
      </c>
      <c r="H18" s="15">
        <v>1</v>
      </c>
      <c r="I18" s="15">
        <v>1</v>
      </c>
      <c r="J18" s="15" t="s">
        <v>20</v>
      </c>
      <c r="K18" s="15" t="s">
        <v>19</v>
      </c>
      <c r="L18" s="33">
        <f t="shared" si="0"/>
        <v>5053560</v>
      </c>
      <c r="M18" s="34">
        <v>9.5000000000000001E-2</v>
      </c>
      <c r="N18" s="33">
        <f t="shared" si="1"/>
        <v>480088.2</v>
      </c>
      <c r="O18" s="33">
        <f t="shared" si="2"/>
        <v>184454.94</v>
      </c>
      <c r="P18" s="33">
        <f t="shared" si="3"/>
        <v>5533648.2000000002</v>
      </c>
      <c r="Q18" s="33">
        <f t="shared" si="4"/>
        <v>5533648.2000000002</v>
      </c>
      <c r="R18" s="14">
        <v>7</v>
      </c>
      <c r="S18" s="35">
        <f t="shared" si="5"/>
        <v>38735537.399999999</v>
      </c>
      <c r="T18" s="41">
        <v>168452</v>
      </c>
      <c r="U18" s="33">
        <f t="shared" si="6"/>
        <v>5053560</v>
      </c>
      <c r="V18" s="33">
        <f t="shared" si="7"/>
        <v>5053560</v>
      </c>
      <c r="W18" s="14">
        <v>8</v>
      </c>
      <c r="X18" s="42">
        <f t="shared" si="8"/>
        <v>40428480</v>
      </c>
      <c r="Y18" s="39">
        <v>131290.733479068</v>
      </c>
      <c r="Z18" s="40">
        <v>3938722.0043720398</v>
      </c>
      <c r="AA18" s="40">
        <v>4512300</v>
      </c>
      <c r="AB18" s="17">
        <v>8</v>
      </c>
      <c r="AC18" s="40">
        <f t="shared" si="9"/>
        <v>36098400</v>
      </c>
      <c r="AD18" s="40">
        <f ca="1">#REF!*$AD$14</f>
        <v>0</v>
      </c>
      <c r="AE18" s="40">
        <f ca="1">#REF!+AD18</f>
        <v>0</v>
      </c>
      <c r="AF18" s="40">
        <f t="shared" ca="1" si="12"/>
        <v>0</v>
      </c>
      <c r="AG18" s="40">
        <v>0</v>
      </c>
      <c r="AH18" s="40">
        <v>0</v>
      </c>
      <c r="AI18" s="40" t="s">
        <v>16</v>
      </c>
      <c r="AJ18" s="40">
        <v>0</v>
      </c>
    </row>
    <row r="19" spans="4:36" ht="195.75" x14ac:dyDescent="0.25">
      <c r="D19" s="1"/>
      <c r="E19" s="2">
        <v>11</v>
      </c>
      <c r="F19" s="14">
        <v>1</v>
      </c>
      <c r="G19" s="15">
        <v>1</v>
      </c>
      <c r="H19" s="15">
        <v>1</v>
      </c>
      <c r="I19" s="15">
        <v>1</v>
      </c>
      <c r="J19" s="15" t="s">
        <v>18</v>
      </c>
      <c r="K19" s="15" t="s">
        <v>17</v>
      </c>
      <c r="L19" s="33">
        <f t="shared" si="0"/>
        <v>4721190</v>
      </c>
      <c r="M19" s="34">
        <v>9.5000000000000001E-2</v>
      </c>
      <c r="N19" s="33">
        <f t="shared" si="1"/>
        <v>448513.05</v>
      </c>
      <c r="O19" s="33">
        <f t="shared" si="2"/>
        <v>172323.435</v>
      </c>
      <c r="P19" s="33">
        <f t="shared" si="3"/>
        <v>5169703.05</v>
      </c>
      <c r="Q19" s="33">
        <f t="shared" si="4"/>
        <v>5169703.05</v>
      </c>
      <c r="R19" s="14">
        <v>7</v>
      </c>
      <c r="S19" s="35">
        <f t="shared" si="5"/>
        <v>36187921.350000001</v>
      </c>
      <c r="T19" s="41">
        <v>157373</v>
      </c>
      <c r="U19" s="33">
        <f t="shared" si="6"/>
        <v>4721190</v>
      </c>
      <c r="V19" s="33">
        <f t="shared" si="7"/>
        <v>4721190</v>
      </c>
      <c r="W19" s="14">
        <v>8</v>
      </c>
      <c r="X19" s="42">
        <f t="shared" si="8"/>
        <v>37769520</v>
      </c>
      <c r="Y19" s="39">
        <v>150682.492</v>
      </c>
      <c r="Z19" s="40">
        <v>4520474.76</v>
      </c>
      <c r="AA19" s="40">
        <v>4215500</v>
      </c>
      <c r="AB19" s="17">
        <v>8</v>
      </c>
      <c r="AC19" s="40">
        <f t="shared" si="9"/>
        <v>33724000</v>
      </c>
      <c r="AD19" s="40">
        <f ca="1">#REF!*$AD$14</f>
        <v>0</v>
      </c>
      <c r="AE19" s="40">
        <f ca="1">#REF!+AD19</f>
        <v>0</v>
      </c>
      <c r="AF19" s="40">
        <f t="shared" ca="1" si="12"/>
        <v>0</v>
      </c>
      <c r="AG19" s="40">
        <v>0</v>
      </c>
      <c r="AH19" s="40">
        <v>0</v>
      </c>
      <c r="AI19" s="40" t="s">
        <v>16</v>
      </c>
      <c r="AJ19" s="40">
        <v>0</v>
      </c>
    </row>
    <row r="20" spans="4:36" ht="130.5" x14ac:dyDescent="0.25">
      <c r="D20" s="1"/>
      <c r="E20" s="2">
        <v>12</v>
      </c>
      <c r="F20" s="14">
        <v>1</v>
      </c>
      <c r="G20" s="15">
        <v>1</v>
      </c>
      <c r="H20" s="15">
        <v>1</v>
      </c>
      <c r="I20" s="15">
        <v>1</v>
      </c>
      <c r="J20" s="14" t="s">
        <v>15</v>
      </c>
      <c r="K20" s="14" t="s">
        <v>14</v>
      </c>
      <c r="L20" s="33">
        <f t="shared" si="0"/>
        <v>4410930</v>
      </c>
      <c r="M20" s="34">
        <v>9.5000000000000001E-2</v>
      </c>
      <c r="N20" s="33">
        <f t="shared" si="1"/>
        <v>419038.35</v>
      </c>
      <c r="O20" s="33">
        <f t="shared" si="2"/>
        <v>160998.94500000001</v>
      </c>
      <c r="P20" s="33">
        <f t="shared" si="3"/>
        <v>4829968.3500000006</v>
      </c>
      <c r="Q20" s="33">
        <f t="shared" si="4"/>
        <v>4829968.3500000006</v>
      </c>
      <c r="R20" s="14">
        <v>7</v>
      </c>
      <c r="S20" s="35">
        <f t="shared" si="5"/>
        <v>33809778.450000003</v>
      </c>
      <c r="T20" s="41">
        <v>147031</v>
      </c>
      <c r="U20" s="33">
        <f t="shared" si="6"/>
        <v>4410930</v>
      </c>
      <c r="V20" s="33">
        <f t="shared" si="7"/>
        <v>4410930</v>
      </c>
      <c r="W20" s="14">
        <v>8</v>
      </c>
      <c r="X20" s="42">
        <f t="shared" si="8"/>
        <v>35287440</v>
      </c>
      <c r="Y20" s="39">
        <v>150411.4</v>
      </c>
      <c r="Z20" s="40">
        <v>4512342</v>
      </c>
      <c r="AA20" s="40">
        <v>3938700</v>
      </c>
      <c r="AB20" s="17">
        <v>8</v>
      </c>
      <c r="AC20" s="40">
        <f t="shared" si="9"/>
        <v>31509600</v>
      </c>
      <c r="AD20" s="40">
        <f ca="1">#REF!*$AD$14</f>
        <v>10354.677792299999</v>
      </c>
      <c r="AE20" s="40">
        <f ca="1">#REF!+AD20</f>
        <v>113181.66679230001</v>
      </c>
      <c r="AF20" s="40">
        <f t="shared" ca="1" si="12"/>
        <v>113181.66679230001</v>
      </c>
      <c r="AG20" s="33">
        <f ca="1">AF20*30</f>
        <v>3395450.0037690001</v>
      </c>
      <c r="AH20" s="33">
        <v>3395445</v>
      </c>
      <c r="AI20" s="14">
        <v>7</v>
      </c>
      <c r="AJ20" s="33">
        <f>AH20*AI20</f>
        <v>23768115</v>
      </c>
    </row>
    <row r="21" spans="4:36" ht="217.5" x14ac:dyDescent="0.25">
      <c r="D21" s="1"/>
      <c r="E21" s="2">
        <v>13</v>
      </c>
      <c r="F21" s="14">
        <v>1</v>
      </c>
      <c r="G21" s="15">
        <v>1</v>
      </c>
      <c r="H21" s="15">
        <v>1</v>
      </c>
      <c r="I21" s="15">
        <v>1</v>
      </c>
      <c r="J21" s="14" t="s">
        <v>13</v>
      </c>
      <c r="K21" s="14" t="s">
        <v>12</v>
      </c>
      <c r="L21" s="33">
        <f t="shared" si="0"/>
        <v>4347870</v>
      </c>
      <c r="M21" s="34">
        <v>9.5000000000000001E-2</v>
      </c>
      <c r="N21" s="33">
        <f t="shared" si="1"/>
        <v>413047.65</v>
      </c>
      <c r="O21" s="33">
        <f t="shared" si="2"/>
        <v>158697.255</v>
      </c>
      <c r="P21" s="33">
        <f t="shared" si="3"/>
        <v>4760917.6500000004</v>
      </c>
      <c r="Q21" s="33">
        <f t="shared" si="4"/>
        <v>4760917.6500000004</v>
      </c>
      <c r="R21" s="14">
        <v>7</v>
      </c>
      <c r="S21" s="35">
        <f t="shared" si="5"/>
        <v>33326423.550000004</v>
      </c>
      <c r="T21" s="41">
        <v>144929</v>
      </c>
      <c r="U21" s="33">
        <f t="shared" si="6"/>
        <v>4347870</v>
      </c>
      <c r="V21" s="33">
        <f t="shared" si="7"/>
        <v>4347870</v>
      </c>
      <c r="W21" s="14">
        <v>8</v>
      </c>
      <c r="X21" s="42">
        <f t="shared" si="8"/>
        <v>34782960</v>
      </c>
      <c r="Y21" s="39">
        <v>140518.53333333333</v>
      </c>
      <c r="Z21" s="40">
        <v>4215556</v>
      </c>
      <c r="AA21" s="40">
        <v>3882230</v>
      </c>
      <c r="AB21" s="17">
        <v>8</v>
      </c>
      <c r="AC21" s="40">
        <f t="shared" si="9"/>
        <v>31057840</v>
      </c>
      <c r="AD21" s="40">
        <f ca="1">#REF!*$AD$14</f>
        <v>10206.167781966667</v>
      </c>
      <c r="AE21" s="40">
        <f ca="1">#REF!+AD21</f>
        <v>111558.38011530001</v>
      </c>
      <c r="AF21" s="40">
        <f t="shared" ca="1" si="12"/>
        <v>111558.38011530001</v>
      </c>
      <c r="AG21" s="33">
        <f ca="1">AF21*30</f>
        <v>3346751.4034590004</v>
      </c>
      <c r="AH21" s="33">
        <v>3346751</v>
      </c>
      <c r="AI21" s="14">
        <v>7</v>
      </c>
      <c r="AJ21" s="33">
        <f>AH21*AI21</f>
        <v>23427257</v>
      </c>
    </row>
    <row r="22" spans="4:36" ht="326.25" x14ac:dyDescent="0.25">
      <c r="D22" s="1"/>
      <c r="E22" s="2">
        <v>14</v>
      </c>
      <c r="F22" s="14"/>
      <c r="G22" s="15"/>
      <c r="H22" s="15">
        <v>1</v>
      </c>
      <c r="I22" s="15">
        <v>1</v>
      </c>
      <c r="J22" s="14" t="s">
        <v>11</v>
      </c>
      <c r="K22" s="14" t="s">
        <v>10</v>
      </c>
      <c r="L22" s="33">
        <f t="shared" si="0"/>
        <v>6056341.9799999995</v>
      </c>
      <c r="M22" s="34">
        <v>9.5000000000000001E-2</v>
      </c>
      <c r="N22" s="33">
        <f t="shared" si="1"/>
        <v>575352.48809999996</v>
      </c>
      <c r="O22" s="33">
        <f t="shared" si="2"/>
        <v>221056.48226999998</v>
      </c>
      <c r="P22" s="33">
        <f t="shared" si="3"/>
        <v>6631694.4680999992</v>
      </c>
      <c r="Q22" s="33">
        <f t="shared" si="4"/>
        <v>6631694.4680999992</v>
      </c>
      <c r="R22" s="14">
        <v>7</v>
      </c>
      <c r="S22" s="35">
        <f t="shared" si="5"/>
        <v>46421861.276699997</v>
      </c>
      <c r="T22" s="41">
        <v>201878.06599999999</v>
      </c>
      <c r="U22" s="33">
        <f t="shared" si="6"/>
        <v>6056341.9799999995</v>
      </c>
      <c r="V22" s="33">
        <f t="shared" si="7"/>
        <v>6056341.9799999995</v>
      </c>
      <c r="W22" s="14">
        <v>8</v>
      </c>
      <c r="X22" s="42">
        <f t="shared" si="8"/>
        <v>48450735.839999996</v>
      </c>
      <c r="Y22" s="39"/>
      <c r="Z22" s="40"/>
      <c r="AA22" s="45"/>
      <c r="AB22" s="12"/>
      <c r="AC22" s="40">
        <f t="shared" si="9"/>
        <v>0</v>
      </c>
      <c r="AD22" s="40"/>
      <c r="AE22" s="40"/>
      <c r="AF22" s="40"/>
      <c r="AG22" s="33"/>
      <c r="AH22" s="33"/>
      <c r="AI22" s="14"/>
      <c r="AJ22" s="33"/>
    </row>
    <row r="23" spans="4:36" ht="153" thickBot="1" x14ac:dyDescent="0.3">
      <c r="D23" s="1"/>
      <c r="E23" s="2">
        <v>15</v>
      </c>
      <c r="F23" s="14"/>
      <c r="G23" s="15"/>
      <c r="H23" s="15">
        <v>1</v>
      </c>
      <c r="I23" s="15">
        <v>1</v>
      </c>
      <c r="J23" s="14" t="s">
        <v>9</v>
      </c>
      <c r="K23" s="14" t="s">
        <v>8</v>
      </c>
      <c r="L23" s="33">
        <f>+V23</f>
        <v>4836666.9000000004</v>
      </c>
      <c r="M23" s="34">
        <v>9.5000000000000001E-2</v>
      </c>
      <c r="N23" s="33">
        <f>L23*M23</f>
        <v>459483.35550000006</v>
      </c>
      <c r="O23" s="33">
        <f>+(T23*9.5%)+T23</f>
        <v>176538.34185000003</v>
      </c>
      <c r="P23" s="33">
        <f>+O23*30</f>
        <v>5296150.2555000009</v>
      </c>
      <c r="Q23" s="33">
        <f>+P23*I23</f>
        <v>5296150.2555000009</v>
      </c>
      <c r="R23" s="14">
        <v>7</v>
      </c>
      <c r="S23" s="35">
        <f>Q23*R23</f>
        <v>37073051.788500004</v>
      </c>
      <c r="T23" s="46">
        <v>161222.23000000001</v>
      </c>
      <c r="U23" s="47">
        <f>+T23*30</f>
        <v>4836666.9000000004</v>
      </c>
      <c r="V23" s="47">
        <f>+U23*H23</f>
        <v>4836666.9000000004</v>
      </c>
      <c r="W23" s="19">
        <v>8</v>
      </c>
      <c r="X23" s="48">
        <f>+V23*W23</f>
        <v>38693335.200000003</v>
      </c>
      <c r="Y23" s="39"/>
      <c r="Z23" s="40"/>
      <c r="AA23" s="55"/>
      <c r="AB23" s="27"/>
      <c r="AC23" s="40">
        <f>AA23*AB23</f>
        <v>0</v>
      </c>
      <c r="AD23" s="40"/>
      <c r="AE23" s="40"/>
      <c r="AF23" s="40"/>
      <c r="AG23" s="33"/>
      <c r="AH23" s="33"/>
      <c r="AI23" s="14"/>
      <c r="AJ23" s="33"/>
    </row>
    <row r="24" spans="4:36" ht="153" thickBot="1" x14ac:dyDescent="0.3">
      <c r="D24" s="1"/>
      <c r="E24" s="2">
        <v>16</v>
      </c>
      <c r="F24" s="14"/>
      <c r="G24" s="15"/>
      <c r="H24" s="15">
        <v>1</v>
      </c>
      <c r="I24" s="15">
        <v>1</v>
      </c>
      <c r="J24" s="14" t="s">
        <v>7</v>
      </c>
      <c r="K24" s="14" t="s">
        <v>6</v>
      </c>
      <c r="L24" s="33">
        <v>3672125</v>
      </c>
      <c r="M24" s="34">
        <v>9.5000000000000001E-2</v>
      </c>
      <c r="N24" s="33">
        <f t="shared" si="1"/>
        <v>348851.875</v>
      </c>
      <c r="O24" s="33">
        <f t="shared" si="2"/>
        <v>134032.38</v>
      </c>
      <c r="P24" s="33">
        <f t="shared" si="3"/>
        <v>4020971.4000000004</v>
      </c>
      <c r="Q24" s="33">
        <f t="shared" si="4"/>
        <v>4020971.4000000004</v>
      </c>
      <c r="R24" s="14">
        <v>7</v>
      </c>
      <c r="S24" s="35">
        <f t="shared" si="5"/>
        <v>28146799.800000004</v>
      </c>
      <c r="T24" s="46">
        <v>122404</v>
      </c>
      <c r="U24" s="47">
        <f t="shared" si="6"/>
        <v>3672120</v>
      </c>
      <c r="V24" s="47">
        <f t="shared" si="7"/>
        <v>3672120</v>
      </c>
      <c r="W24" s="19">
        <v>8</v>
      </c>
      <c r="X24" s="48">
        <f t="shared" si="8"/>
        <v>29376960</v>
      </c>
      <c r="Y24" s="39"/>
      <c r="Z24" s="40"/>
      <c r="AA24" s="55"/>
      <c r="AB24" s="27"/>
      <c r="AC24" s="40">
        <f t="shared" si="9"/>
        <v>0</v>
      </c>
      <c r="AD24" s="40"/>
      <c r="AE24" s="40"/>
      <c r="AF24" s="40"/>
      <c r="AG24" s="33"/>
      <c r="AH24" s="33"/>
      <c r="AI24" s="14"/>
      <c r="AJ24" s="33"/>
    </row>
    <row r="26" spans="4:36" ht="66" thickBot="1" x14ac:dyDescent="0.3">
      <c r="D26" s="1"/>
      <c r="E26" s="52"/>
      <c r="F26" s="1"/>
      <c r="G26" s="1"/>
      <c r="H26" s="1"/>
      <c r="I26" s="1"/>
      <c r="J26" s="1"/>
      <c r="K26" s="53"/>
      <c r="L26" s="53"/>
      <c r="M26" s="53"/>
      <c r="N26" s="53"/>
      <c r="O26" s="53"/>
      <c r="P26" s="53"/>
      <c r="Q26" s="53"/>
      <c r="R26" s="20" t="s">
        <v>5</v>
      </c>
      <c r="S26" s="20">
        <f>SUM(S9:S24)</f>
        <v>1522642931.1229403</v>
      </c>
      <c r="T26" s="53"/>
      <c r="U26" s="53"/>
      <c r="V26" s="53"/>
      <c r="W26" s="20" t="s">
        <v>5</v>
      </c>
      <c r="X26" s="20">
        <f>SUM(X9:X24)</f>
        <v>1558338929.8399899</v>
      </c>
      <c r="Y26" s="49"/>
      <c r="Z26" s="49"/>
      <c r="AA26" s="56"/>
      <c r="AB26" s="20" t="s">
        <v>5</v>
      </c>
      <c r="AC26" s="21">
        <f>SUM(AC9:AC24)</f>
        <v>1083719440</v>
      </c>
      <c r="AD26" s="54"/>
      <c r="AE26" s="54"/>
      <c r="AF26" s="53"/>
      <c r="AG26" s="53"/>
      <c r="AH26" s="53"/>
      <c r="AI26" s="10" t="s">
        <v>5</v>
      </c>
      <c r="AJ26" s="10">
        <f>SUM(AJ9:AJ24)</f>
        <v>531609148</v>
      </c>
    </row>
    <row r="27" spans="4:36" ht="22.5" thickBot="1" x14ac:dyDescent="0.3">
      <c r="D27" s="1"/>
      <c r="E27" s="52"/>
      <c r="F27" s="1"/>
      <c r="G27" s="1"/>
      <c r="H27" s="1"/>
      <c r="I27" s="1"/>
      <c r="J27" s="1"/>
      <c r="K27" s="1"/>
      <c r="L27" s="56"/>
      <c r="M27" s="56"/>
      <c r="N27" s="56"/>
      <c r="O27" s="56"/>
      <c r="P27" s="56"/>
      <c r="Q27" s="56"/>
      <c r="R27" s="22" t="s">
        <v>4</v>
      </c>
      <c r="S27" s="23">
        <f>S26*11%</f>
        <v>167490722.42352343</v>
      </c>
      <c r="T27" s="56"/>
      <c r="U27" s="56"/>
      <c r="V27" s="56"/>
      <c r="W27" s="22" t="s">
        <v>4</v>
      </c>
      <c r="X27" s="23">
        <f>X26*11%</f>
        <v>171417282.28239888</v>
      </c>
      <c r="Y27" s="49"/>
      <c r="Z27" s="49"/>
      <c r="AA27" s="53"/>
      <c r="AB27" s="22" t="s">
        <v>4</v>
      </c>
      <c r="AC27" s="24">
        <f>AC26*11%</f>
        <v>119209138.40000001</v>
      </c>
      <c r="AD27" s="50"/>
      <c r="AE27" s="50"/>
      <c r="AF27" s="1"/>
      <c r="AG27" s="1"/>
      <c r="AH27" s="56"/>
      <c r="AI27" s="25" t="s">
        <v>4</v>
      </c>
      <c r="AJ27" s="26">
        <f>AJ26/100*11</f>
        <v>58477006.280000001</v>
      </c>
    </row>
    <row r="28" spans="4:36" ht="44.25" thickBot="1" x14ac:dyDescent="0.3">
      <c r="D28" s="1"/>
      <c r="E28" s="52"/>
      <c r="F28" s="1"/>
      <c r="G28" s="1"/>
      <c r="H28" s="1"/>
      <c r="I28" s="1"/>
      <c r="J28" s="1"/>
      <c r="K28" s="1"/>
      <c r="L28" s="56"/>
      <c r="M28" s="56"/>
      <c r="N28" s="56"/>
      <c r="O28" s="56"/>
      <c r="P28" s="56"/>
      <c r="Q28" s="56"/>
      <c r="R28" s="22" t="s">
        <v>3</v>
      </c>
      <c r="S28" s="23">
        <f>S26+S27</f>
        <v>1690133653.5464637</v>
      </c>
      <c r="T28" s="56"/>
      <c r="U28" s="56"/>
      <c r="V28" s="56"/>
      <c r="W28" s="22" t="s">
        <v>3</v>
      </c>
      <c r="X28" s="23">
        <f>X26+X27</f>
        <v>1729756212.1223888</v>
      </c>
      <c r="Y28" s="49"/>
      <c r="Z28" s="49"/>
      <c r="AA28" s="53"/>
      <c r="AB28" s="22" t="s">
        <v>3</v>
      </c>
      <c r="AC28" s="24">
        <f>AC26+AC27</f>
        <v>1202928578.4000001</v>
      </c>
      <c r="AD28" s="50"/>
      <c r="AE28" s="50"/>
      <c r="AF28" s="1"/>
      <c r="AG28" s="1"/>
      <c r="AH28" s="56"/>
      <c r="AI28" s="27" t="s">
        <v>3</v>
      </c>
      <c r="AJ28" s="26">
        <f>AJ26+AJ27</f>
        <v>590086154.27999997</v>
      </c>
    </row>
    <row r="29" spans="4:36" ht="44.25" thickBot="1" x14ac:dyDescent="0.3">
      <c r="D29" s="1"/>
      <c r="E29" s="52"/>
      <c r="F29" s="1"/>
      <c r="G29" s="1"/>
      <c r="H29" s="1"/>
      <c r="I29" s="1"/>
      <c r="J29" s="1"/>
      <c r="K29" s="53"/>
      <c r="L29" s="53"/>
      <c r="M29" s="53"/>
      <c r="N29" s="53"/>
      <c r="O29" s="53"/>
      <c r="P29" s="53"/>
      <c r="Q29" s="53"/>
      <c r="R29" s="28" t="s">
        <v>2</v>
      </c>
      <c r="S29" s="29">
        <f>S26*19%</f>
        <v>289302156.91335869</v>
      </c>
      <c r="T29" s="53"/>
      <c r="U29" s="53"/>
      <c r="V29" s="53"/>
      <c r="W29" s="28" t="s">
        <v>2</v>
      </c>
      <c r="X29" s="29">
        <f>X26*19%</f>
        <v>296084396.6695981</v>
      </c>
      <c r="Y29" s="49"/>
      <c r="Z29" s="49"/>
      <c r="AA29" s="53"/>
      <c r="AB29" s="28" t="s">
        <v>2</v>
      </c>
      <c r="AC29" s="30">
        <f>AC26*19%</f>
        <v>205906693.59999999</v>
      </c>
      <c r="AD29" s="57"/>
      <c r="AE29" s="57"/>
      <c r="AF29" s="53"/>
      <c r="AG29" s="53"/>
      <c r="AH29" s="53"/>
      <c r="AI29" s="12" t="s">
        <v>2</v>
      </c>
      <c r="AJ29" s="12">
        <f>AJ27</f>
        <v>58477006.280000001</v>
      </c>
    </row>
    <row r="30" spans="4:36" ht="22.5" thickBot="1" x14ac:dyDescent="0.3">
      <c r="D30" s="1"/>
      <c r="E30" s="52"/>
      <c r="F30" s="1"/>
      <c r="G30" s="1"/>
      <c r="H30" s="1"/>
      <c r="I30" s="1"/>
      <c r="J30" s="1"/>
      <c r="K30" s="53"/>
      <c r="L30" s="53"/>
      <c r="M30" s="53"/>
      <c r="N30" s="53"/>
      <c r="O30" s="53"/>
      <c r="P30" s="53"/>
      <c r="Q30" s="53"/>
      <c r="R30" s="28" t="s">
        <v>1</v>
      </c>
      <c r="S30" s="23">
        <f>S27*19%</f>
        <v>31823237.260469452</v>
      </c>
      <c r="T30" s="53"/>
      <c r="U30" s="53"/>
      <c r="V30" s="53"/>
      <c r="W30" s="28" t="s">
        <v>1</v>
      </c>
      <c r="X30" s="23">
        <f>X27*19%</f>
        <v>32569283.633655787</v>
      </c>
      <c r="Y30" s="49"/>
      <c r="Z30" s="49"/>
      <c r="AA30" s="53"/>
      <c r="AB30" s="28" t="s">
        <v>1</v>
      </c>
      <c r="AC30" s="24">
        <f>AC27*19%</f>
        <v>22649736.296</v>
      </c>
      <c r="AD30" s="50"/>
      <c r="AE30" s="50"/>
      <c r="AF30" s="53"/>
      <c r="AG30" s="53"/>
      <c r="AH30" s="53"/>
      <c r="AI30" s="12" t="s">
        <v>1</v>
      </c>
      <c r="AJ30" s="12">
        <f>AJ27*19%</f>
        <v>11110631.1932</v>
      </c>
    </row>
    <row r="31" spans="4:36" ht="66" thickBot="1" x14ac:dyDescent="0.3">
      <c r="D31" s="1"/>
      <c r="E31" s="52"/>
      <c r="F31" s="1"/>
      <c r="G31" s="1"/>
      <c r="H31" s="1"/>
      <c r="I31" s="1"/>
      <c r="J31" s="1"/>
      <c r="K31" s="53"/>
      <c r="L31" s="53"/>
      <c r="M31" s="53"/>
      <c r="N31" s="53"/>
      <c r="O31" s="53"/>
      <c r="P31" s="53"/>
      <c r="Q31" s="53"/>
      <c r="R31" s="28" t="s">
        <v>0</v>
      </c>
      <c r="S31" s="31">
        <f>S28+S30</f>
        <v>1721956890.8069332</v>
      </c>
      <c r="T31" s="53"/>
      <c r="U31" s="53"/>
      <c r="V31" s="53"/>
      <c r="W31" s="28" t="s">
        <v>0</v>
      </c>
      <c r="X31" s="31">
        <f>X28+X30</f>
        <v>1762325495.7560446</v>
      </c>
      <c r="Y31" s="49"/>
      <c r="Z31" s="49"/>
      <c r="AA31" s="53"/>
      <c r="AB31" s="28" t="s">
        <v>0</v>
      </c>
      <c r="AC31" s="32">
        <f>AC28+AC30</f>
        <v>1225578314.6960001</v>
      </c>
      <c r="AD31" s="58"/>
      <c r="AE31" s="58"/>
      <c r="AF31" s="53"/>
      <c r="AG31" s="53"/>
      <c r="AH31" s="53"/>
      <c r="AI31" s="12" t="s">
        <v>0</v>
      </c>
      <c r="AJ31" s="12">
        <f>AJ28+AJ30</f>
        <v>601196785.47319996</v>
      </c>
    </row>
    <row r="33" spans="14:25" x14ac:dyDescent="0.25">
      <c r="S33" s="63"/>
    </row>
    <row r="34" spans="14:25" x14ac:dyDescent="0.25">
      <c r="S34" s="63"/>
    </row>
    <row r="37" spans="14:25" x14ac:dyDescent="0.25">
      <c r="N37" s="61"/>
    </row>
    <row r="38" spans="14:25" x14ac:dyDescent="0.25">
      <c r="N38" s="62"/>
    </row>
    <row r="39" spans="14:25" ht="26.25" customHeight="1" x14ac:dyDescent="0.25">
      <c r="N39" s="62"/>
      <c r="O39" s="59"/>
    </row>
    <row r="40" spans="14:25" x14ac:dyDescent="0.25">
      <c r="N40" s="61"/>
      <c r="O40" s="59"/>
      <c r="V40" s="65" t="s">
        <v>60</v>
      </c>
      <c r="W40" s="65"/>
      <c r="X40" s="65"/>
      <c r="Y40" s="65"/>
    </row>
    <row r="41" spans="14:25" x14ac:dyDescent="0.25">
      <c r="N41" s="62"/>
      <c r="O41" s="59"/>
      <c r="V41" s="66"/>
      <c r="W41" s="66"/>
      <c r="X41" s="66"/>
      <c r="Y41" s="66"/>
    </row>
    <row r="42" spans="14:25" ht="25.5" x14ac:dyDescent="0.25">
      <c r="N42" s="61"/>
      <c r="O42" s="59"/>
      <c r="V42" s="67" t="s">
        <v>61</v>
      </c>
      <c r="W42" s="67"/>
      <c r="X42" s="67"/>
      <c r="Y42" s="67"/>
    </row>
    <row r="43" spans="14:25" x14ac:dyDescent="0.25">
      <c r="S43" s="59"/>
      <c r="X43" s="59"/>
      <c r="Y43" s="60"/>
    </row>
    <row r="44" spans="14:25" x14ac:dyDescent="0.25">
      <c r="N44" s="63"/>
      <c r="P44" s="63"/>
    </row>
    <row r="46" spans="14:25" x14ac:dyDescent="0.25">
      <c r="S46" s="60"/>
      <c r="X46" s="60"/>
    </row>
  </sheetData>
  <dataConsolidate/>
  <mergeCells count="8">
    <mergeCell ref="V40:Y41"/>
    <mergeCell ref="V42:Y42"/>
    <mergeCell ref="E3:L5"/>
    <mergeCell ref="M5:AO5"/>
    <mergeCell ref="O7:S7"/>
    <mergeCell ref="T7:X7"/>
    <mergeCell ref="Y7:AC7"/>
    <mergeCell ref="AF7:AJ7"/>
  </mergeCells>
  <printOptions horizontalCentered="1" verticalCentered="1"/>
  <pageMargins left="0.23622047244094491" right="0.23622047244094491" top="0.74803149606299213" bottom="0.74803149606299213" header="0.31496062992125984" footer="0.31496062992125984"/>
  <pageSetup paperSize="5" scale="22" fitToHeight="0" orientation="landscape" r:id="rId1"/>
  <rowBreaks count="2" manualBreakCount="2">
    <brk id="16" max="37" man="1"/>
    <brk id="22" max="37" man="1"/>
  </rowBreaks>
  <drawing r:id="rId2"/>
</worksheet>
</file>

<file path=docMetadata/LabelInfo.xml><?xml version="1.0" encoding="utf-8"?>
<clbl:labelList xmlns:clbl="http://schemas.microsoft.com/office/2020/mipLabelMetadata">
  <clbl:label id="{ae525757-89ba-4d30-a2f7-49796ef8c604}" enabled="0" method="" siteId="{ae525757-89ba-4d30-a2f7-49796ef8c60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ESTUDIO DE MERCADO</vt:lpstr>
      <vt:lpstr>'ESTUDIO DE MERCADO'!Área_de_impresión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Cañon Paez</dc:creator>
  <cp:lastModifiedBy>alcaldia ubate</cp:lastModifiedBy>
  <cp:lastPrinted>2025-01-21T14:21:36Z</cp:lastPrinted>
  <dcterms:created xsi:type="dcterms:W3CDTF">2025-01-16T16:38:57Z</dcterms:created>
  <dcterms:modified xsi:type="dcterms:W3CDTF">2025-01-22T21:51:29Z</dcterms:modified>
</cp:coreProperties>
</file>