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bogado\Desktop\ANA MARIA BOTERO LONDOÑO\2025\CONTRATACION\PROCESO SELECCION SEGUROS\RESPUESTA OBSERVACIONES\"/>
    </mc:Choice>
  </mc:AlternateContent>
  <bookViews>
    <workbookView xWindow="0" yWindow="0" windowWidth="7470" windowHeight="1200" tabRatio="728" activeTab="3"/>
  </bookViews>
  <sheets>
    <sheet name="Todo Riesgo Daños Materiales" sheetId="1" r:id="rId1"/>
    <sheet name="RELACION DE BIENES " sheetId="21" r:id="rId2"/>
    <sheet name="Manejo" sheetId="3" r:id="rId3"/>
    <sheet name="RCE" sheetId="2" r:id="rId4"/>
    <sheet name="FORMA DE PAGO" sheetId="6" state="hidden" r:id="rId5"/>
    <sheet name="RC Servidores Públicos" sheetId="14" r:id="rId6"/>
    <sheet name="RC Clínicas y Hospitales" sheetId="15" r:id="rId7"/>
    <sheet name="Automoviles" sheetId="7" r:id="rId8"/>
    <sheet name="Relacion Automoviles" sheetId="8" r:id="rId9"/>
    <sheet name="Soat" sheetId="16" r:id="rId10"/>
    <sheet name="Vida Grupo" sheetId="19" r:id="rId11"/>
    <sheet name="Relacion Vida grupo" sheetId="22" r:id="rId12"/>
  </sheets>
  <externalReferences>
    <externalReference r:id="rId13"/>
  </externalReferences>
  <definedNames>
    <definedName name="_1_b_1">#REF!</definedName>
    <definedName name="_1Excel_BuiltIn_Print_Area_1_1">#REF!</definedName>
    <definedName name="_2_m_1">#REF!</definedName>
    <definedName name="_3Excel_BuiltIn_Print_Area_2_1">#REF!</definedName>
    <definedName name="_b">#REF!</definedName>
    <definedName name="_DAT1">#REF!</definedName>
    <definedName name="_DIA1">#REF!</definedName>
    <definedName name="_DIA2">#REF!</definedName>
    <definedName name="_EE1">#REF!</definedName>
    <definedName name="_xlnm._FilterDatabase" localSheetId="1" hidden="1">'RELACION DE BIENES '!$A$3:$F$38</definedName>
    <definedName name="_xlnm._FilterDatabase" localSheetId="11" hidden="1">'Relacion Vida grupo'!$A$9:$H$110</definedName>
    <definedName name="_GT1">#REF!</definedName>
    <definedName name="_GTO1">#REF!</definedName>
    <definedName name="_INC1">#REF!</definedName>
    <definedName name="_INI1">#REF!</definedName>
    <definedName name="_m">#REF!</definedName>
    <definedName name="_MA1">#REF!</definedName>
    <definedName name="_MES1">#REF!</definedName>
    <definedName name="_RC">#REF!</definedName>
    <definedName name="_Toc124048707_1" localSheetId="11">'[1]Todo Riesgo Daños Materiales'!#REF!</definedName>
    <definedName name="_Toc124048707_1">'Todo Riesgo Daños Materiales'!#REF!</definedName>
    <definedName name="A">#REF!</definedName>
    <definedName name="A_impresión_IM" localSheetId="1">#REF!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_xlnm.Print_Area" localSheetId="7">Automoviles!$A$1:$F$91</definedName>
    <definedName name="_xlnm.Print_Area" localSheetId="2">Manejo!$A$1:$F$77</definedName>
    <definedName name="_xlnm.Print_Area" localSheetId="3">RCE!$A$1:$F$101</definedName>
    <definedName name="_xlnm.Print_Area" localSheetId="8">'Relacion Automoviles'!$A$1:$R$22</definedName>
    <definedName name="_xlnm.Print_Area" localSheetId="0">'Todo Riesgo Daños Materiales'!$A$1:$E$168</definedName>
    <definedName name="ASEG">#REF!</definedName>
    <definedName name="AU">#REF!</definedName>
    <definedName name="B">#REF!</definedName>
    <definedName name="BASE">#REF!</definedName>
    <definedName name="_xlnm.Database" localSheetId="1">#REF!</definedName>
    <definedName name="_xlnm.Database">#REF!</definedName>
    <definedName name="BBB">#REF!</definedName>
    <definedName name="BuiltIn_AutoFilter___10" localSheetId="1">#REF!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FASECOLDA">#REF!</definedName>
    <definedName name="g">#REF!</definedName>
    <definedName name="GILDARDO">#REF!</definedName>
    <definedName name="GT">#REF!</definedName>
    <definedName name="GTO">#REF!</definedName>
    <definedName name="INC">#REF!</definedName>
    <definedName name="INI">#REF!</definedName>
    <definedName name="JA">#REF!</definedName>
    <definedName name="LC">#REF!</definedName>
    <definedName name="LC_">#REF!</definedName>
    <definedName name="M">#REF!</definedName>
    <definedName name="M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_xlnm.Print_Titles" localSheetId="7">Automoviles!$1:$8</definedName>
    <definedName name="_xlnm.Print_Titles" localSheetId="2">Manejo!$2:$8</definedName>
    <definedName name="_xlnm.Print_Titles" localSheetId="3">RCE!$1:$11</definedName>
    <definedName name="_xlnm.Print_Titles" localSheetId="0">'Todo Riesgo Daños Materiales'!$2:$8</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22" l="1"/>
  <c r="E3" i="22"/>
  <c r="E5" i="22"/>
  <c r="F10" i="22"/>
  <c r="G10" i="22" s="1"/>
  <c r="I10" i="22"/>
  <c r="K10" i="22"/>
  <c r="K11" i="22"/>
  <c r="K12" i="22"/>
  <c r="K13" i="22"/>
  <c r="K14" i="22"/>
  <c r="K15" i="22"/>
  <c r="K16" i="22"/>
  <c r="K17" i="22"/>
  <c r="K18" i="22"/>
  <c r="K19" i="22"/>
  <c r="K20" i="22"/>
  <c r="K21" i="22"/>
  <c r="K22" i="22"/>
  <c r="K23" i="22"/>
  <c r="K24" i="22"/>
  <c r="K25" i="22"/>
  <c r="K26" i="22"/>
  <c r="K27" i="22"/>
  <c r="K28" i="22"/>
  <c r="K29" i="22"/>
  <c r="K30" i="22"/>
  <c r="K31" i="22"/>
  <c r="K32" i="22"/>
  <c r="K33" i="22"/>
  <c r="K34" i="22"/>
  <c r="K35" i="22"/>
  <c r="K36" i="22"/>
  <c r="K37" i="22"/>
  <c r="K38" i="22"/>
  <c r="K39" i="22"/>
  <c r="K40" i="22"/>
  <c r="K41" i="22"/>
  <c r="K42" i="22"/>
  <c r="K43" i="22"/>
  <c r="K44" i="22"/>
  <c r="K45" i="22"/>
  <c r="K46" i="22"/>
  <c r="K47" i="22"/>
  <c r="K48" i="22"/>
  <c r="K49" i="22"/>
  <c r="K50" i="22"/>
  <c r="K51" i="22"/>
  <c r="K52" i="22"/>
  <c r="K53" i="22"/>
  <c r="K54" i="22"/>
  <c r="K55" i="22"/>
  <c r="K56" i="22"/>
  <c r="K57" i="22"/>
  <c r="K58" i="22"/>
  <c r="K59" i="22"/>
  <c r="K60" i="22"/>
  <c r="K61" i="22"/>
  <c r="K62" i="22"/>
  <c r="K63" i="22"/>
  <c r="K64" i="22"/>
  <c r="K65" i="22"/>
  <c r="K66" i="22"/>
  <c r="K67" i="22"/>
  <c r="K68" i="22"/>
  <c r="K69" i="22"/>
  <c r="K70" i="22"/>
  <c r="K71" i="22"/>
  <c r="K72" i="22"/>
  <c r="K73" i="22"/>
  <c r="K74" i="22"/>
  <c r="K75" i="22"/>
  <c r="K76" i="22"/>
  <c r="K77" i="22"/>
  <c r="K78" i="22"/>
  <c r="K79" i="22"/>
  <c r="K80" i="22"/>
  <c r="K81" i="22"/>
  <c r="K82" i="22"/>
  <c r="K83" i="22"/>
  <c r="K84" i="22"/>
  <c r="K85" i="22"/>
  <c r="K86" i="22"/>
  <c r="K87" i="22"/>
  <c r="K88" i="22"/>
  <c r="K89" i="22"/>
  <c r="K90" i="22"/>
  <c r="K91" i="22"/>
  <c r="K92" i="22"/>
  <c r="K93" i="22"/>
  <c r="K94" i="22"/>
  <c r="K95" i="22"/>
  <c r="K96" i="22"/>
  <c r="K97" i="22"/>
  <c r="K98" i="22"/>
  <c r="K99" i="22"/>
  <c r="K100" i="22"/>
  <c r="K101" i="22"/>
  <c r="K102" i="22"/>
  <c r="K103" i="22"/>
  <c r="K104" i="22"/>
  <c r="K105" i="22"/>
  <c r="K106" i="22"/>
  <c r="K107" i="22"/>
  <c r="K108" i="22"/>
  <c r="K109" i="22"/>
  <c r="K110" i="22"/>
  <c r="K111" i="22"/>
  <c r="K112" i="22"/>
  <c r="K113" i="22"/>
  <c r="K114" i="22"/>
  <c r="K115" i="22"/>
  <c r="K116" i="22"/>
  <c r="K117" i="22"/>
  <c r="K118" i="22"/>
  <c r="K119" i="22"/>
  <c r="K120" i="22"/>
  <c r="K121" i="22"/>
  <c r="K122" i="22"/>
  <c r="K123" i="22"/>
  <c r="K124" i="22"/>
  <c r="K125" i="22"/>
  <c r="K126" i="22"/>
  <c r="K127" i="22"/>
  <c r="K128" i="22"/>
  <c r="K129" i="22"/>
  <c r="K135" i="22"/>
  <c r="L10" i="22"/>
  <c r="M10" i="22"/>
  <c r="F11" i="22"/>
  <c r="G11" i="22" s="1"/>
  <c r="I11" i="22"/>
  <c r="L11" i="22"/>
  <c r="M11" i="22"/>
  <c r="M12" i="22"/>
  <c r="M13" i="22"/>
  <c r="M14" i="22"/>
  <c r="M15" i="22"/>
  <c r="M16" i="22"/>
  <c r="M17" i="22"/>
  <c r="M18" i="22"/>
  <c r="M19" i="22"/>
  <c r="M20" i="22"/>
  <c r="M21" i="22"/>
  <c r="M22" i="22"/>
  <c r="M23" i="22"/>
  <c r="M24" i="22"/>
  <c r="M25" i="22"/>
  <c r="M26" i="22"/>
  <c r="M27" i="22"/>
  <c r="M28" i="22"/>
  <c r="M29" i="22"/>
  <c r="M30" i="22"/>
  <c r="M31" i="22"/>
  <c r="M32" i="22"/>
  <c r="M33" i="22"/>
  <c r="M34" i="22"/>
  <c r="M35" i="22"/>
  <c r="M36" i="22"/>
  <c r="M37" i="22"/>
  <c r="M38" i="22"/>
  <c r="M39" i="22"/>
  <c r="M40" i="22"/>
  <c r="M41" i="22"/>
  <c r="M42" i="22"/>
  <c r="M43" i="22"/>
  <c r="M44" i="22"/>
  <c r="M45" i="22"/>
  <c r="M46" i="22"/>
  <c r="M47" i="22"/>
  <c r="M48" i="22"/>
  <c r="M49" i="22"/>
  <c r="M50" i="22"/>
  <c r="M51" i="22"/>
  <c r="M52" i="22"/>
  <c r="M53" i="22"/>
  <c r="M54" i="22"/>
  <c r="M55" i="22"/>
  <c r="M56" i="22"/>
  <c r="M57" i="22"/>
  <c r="M58" i="22"/>
  <c r="M59" i="22"/>
  <c r="M60" i="22"/>
  <c r="M61" i="22"/>
  <c r="M62" i="22"/>
  <c r="M63" i="22"/>
  <c r="M64" i="22"/>
  <c r="M65" i="22"/>
  <c r="M66" i="22"/>
  <c r="M67" i="22"/>
  <c r="M68" i="22"/>
  <c r="M69" i="22"/>
  <c r="M70" i="22"/>
  <c r="M71" i="22"/>
  <c r="M72" i="22"/>
  <c r="M73" i="22"/>
  <c r="M74" i="22"/>
  <c r="M75" i="22"/>
  <c r="M76" i="22"/>
  <c r="M77" i="22"/>
  <c r="M78" i="22"/>
  <c r="M79" i="22"/>
  <c r="M80" i="22"/>
  <c r="M81" i="22"/>
  <c r="M82" i="22"/>
  <c r="M83" i="22"/>
  <c r="M84" i="22"/>
  <c r="M85" i="22"/>
  <c r="M86" i="22"/>
  <c r="M87" i="22"/>
  <c r="M88" i="22"/>
  <c r="M89" i="22"/>
  <c r="M90" i="22"/>
  <c r="M91" i="22"/>
  <c r="M92" i="22"/>
  <c r="M93" i="22"/>
  <c r="M94" i="22"/>
  <c r="M95" i="22"/>
  <c r="M96" i="22"/>
  <c r="M97" i="22"/>
  <c r="M98" i="22"/>
  <c r="M99" i="22"/>
  <c r="M100" i="22"/>
  <c r="M101" i="22"/>
  <c r="M102" i="22"/>
  <c r="M103" i="22"/>
  <c r="M104" i="22"/>
  <c r="M105" i="22"/>
  <c r="M106" i="22"/>
  <c r="M107" i="22"/>
  <c r="M108" i="22"/>
  <c r="M109" i="22"/>
  <c r="M110" i="22"/>
  <c r="M111" i="22"/>
  <c r="M112" i="22"/>
  <c r="M113" i="22"/>
  <c r="M114" i="22"/>
  <c r="M115" i="22"/>
  <c r="M116" i="22"/>
  <c r="M117" i="22"/>
  <c r="M118" i="22"/>
  <c r="M119" i="22"/>
  <c r="M120" i="22"/>
  <c r="M121" i="22"/>
  <c r="M122" i="22"/>
  <c r="M123" i="22"/>
  <c r="M124" i="22"/>
  <c r="M125" i="22"/>
  <c r="M126" i="22"/>
  <c r="M127" i="22"/>
  <c r="M128" i="22"/>
  <c r="M129" i="22"/>
  <c r="M130" i="22"/>
  <c r="M131" i="22"/>
  <c r="M132" i="22"/>
  <c r="M133" i="22"/>
  <c r="M134" i="22"/>
  <c r="M135" i="22"/>
  <c r="F12" i="22"/>
  <c r="G12" i="22" s="1"/>
  <c r="I12" i="22"/>
  <c r="L12" i="22"/>
  <c r="F13" i="22"/>
  <c r="G13" i="22" s="1"/>
  <c r="I13" i="22"/>
  <c r="L13" i="22"/>
  <c r="F14" i="22"/>
  <c r="G14" i="22"/>
  <c r="I14" i="22"/>
  <c r="L14" i="22"/>
  <c r="F15" i="22"/>
  <c r="G15" i="22" s="1"/>
  <c r="I15" i="22"/>
  <c r="L15" i="22"/>
  <c r="F16" i="22"/>
  <c r="G16" i="22" s="1"/>
  <c r="I16" i="22"/>
  <c r="L16" i="22"/>
  <c r="F17" i="22"/>
  <c r="G17" i="22" s="1"/>
  <c r="I17" i="22"/>
  <c r="L17" i="22"/>
  <c r="F18" i="22"/>
  <c r="G18" i="22" s="1"/>
  <c r="I18" i="22"/>
  <c r="L18" i="22"/>
  <c r="F19" i="22"/>
  <c r="G19" i="22" s="1"/>
  <c r="I19" i="22"/>
  <c r="L19" i="22"/>
  <c r="F20" i="22"/>
  <c r="G20" i="22" s="1"/>
  <c r="I20" i="22"/>
  <c r="L20" i="22"/>
  <c r="F21" i="22"/>
  <c r="G21" i="22" s="1"/>
  <c r="I21" i="22"/>
  <c r="L21" i="22"/>
  <c r="F22" i="22"/>
  <c r="G22" i="22" s="1"/>
  <c r="I22" i="22"/>
  <c r="L22" i="22"/>
  <c r="F23" i="22"/>
  <c r="G23" i="22" s="1"/>
  <c r="I23" i="22"/>
  <c r="L23" i="22"/>
  <c r="F24" i="22"/>
  <c r="G24" i="22" s="1"/>
  <c r="I24" i="22"/>
  <c r="L24" i="22"/>
  <c r="F25" i="22"/>
  <c r="G25" i="22" s="1"/>
  <c r="I25" i="22"/>
  <c r="L25" i="22"/>
  <c r="F26" i="22"/>
  <c r="G26" i="22" s="1"/>
  <c r="I26" i="22"/>
  <c r="L26" i="22"/>
  <c r="F27" i="22"/>
  <c r="G27" i="22" s="1"/>
  <c r="I27" i="22"/>
  <c r="L27" i="22"/>
  <c r="F28" i="22"/>
  <c r="G28" i="22" s="1"/>
  <c r="I28" i="22"/>
  <c r="L28" i="22"/>
  <c r="F29" i="22"/>
  <c r="G29" i="22" s="1"/>
  <c r="I29" i="22"/>
  <c r="L29" i="22"/>
  <c r="F30" i="22"/>
  <c r="G30" i="22" s="1"/>
  <c r="I30" i="22"/>
  <c r="L30" i="22"/>
  <c r="F31" i="22"/>
  <c r="G31" i="22" s="1"/>
  <c r="I31" i="22"/>
  <c r="L31" i="22"/>
  <c r="F32" i="22"/>
  <c r="G32" i="22" s="1"/>
  <c r="I32" i="22"/>
  <c r="L32" i="22"/>
  <c r="F33" i="22"/>
  <c r="G33" i="22" s="1"/>
  <c r="I33" i="22"/>
  <c r="L33" i="22"/>
  <c r="F34" i="22"/>
  <c r="G34" i="22" s="1"/>
  <c r="I34" i="22"/>
  <c r="L34" i="22"/>
  <c r="F35" i="22"/>
  <c r="G35" i="22" s="1"/>
  <c r="I35" i="22"/>
  <c r="L35" i="22"/>
  <c r="F36" i="22"/>
  <c r="G36" i="22" s="1"/>
  <c r="I36" i="22"/>
  <c r="L36" i="22"/>
  <c r="F37" i="22"/>
  <c r="G37" i="22" s="1"/>
  <c r="I37" i="22"/>
  <c r="L37" i="22"/>
  <c r="F38" i="22"/>
  <c r="G38" i="22" s="1"/>
  <c r="I38" i="22"/>
  <c r="L38" i="22"/>
  <c r="F39" i="22"/>
  <c r="G39" i="22" s="1"/>
  <c r="I39" i="22"/>
  <c r="L39" i="22"/>
  <c r="F40" i="22"/>
  <c r="G40" i="22" s="1"/>
  <c r="I40" i="22"/>
  <c r="L40" i="22"/>
  <c r="F41" i="22"/>
  <c r="G41" i="22" s="1"/>
  <c r="I41" i="22"/>
  <c r="L41" i="22"/>
  <c r="F42" i="22"/>
  <c r="G42" i="22" s="1"/>
  <c r="I42" i="22"/>
  <c r="L42" i="22"/>
  <c r="F43" i="22"/>
  <c r="G43" i="22" s="1"/>
  <c r="I43" i="22"/>
  <c r="L43" i="22"/>
  <c r="F44" i="22"/>
  <c r="G44" i="22" s="1"/>
  <c r="I44" i="22"/>
  <c r="L44" i="22"/>
  <c r="F45" i="22"/>
  <c r="G45" i="22" s="1"/>
  <c r="I45" i="22"/>
  <c r="L45" i="22"/>
  <c r="F46" i="22"/>
  <c r="G46" i="22" s="1"/>
  <c r="I46" i="22"/>
  <c r="L46" i="22"/>
  <c r="F47" i="22"/>
  <c r="G47" i="22" s="1"/>
  <c r="I47" i="22"/>
  <c r="L47" i="22"/>
  <c r="F48" i="22"/>
  <c r="G48" i="22" s="1"/>
  <c r="I48" i="22"/>
  <c r="L48" i="22"/>
  <c r="F49" i="22"/>
  <c r="G49" i="22" s="1"/>
  <c r="I49" i="22"/>
  <c r="L49" i="22"/>
  <c r="F50" i="22"/>
  <c r="G50" i="22" s="1"/>
  <c r="I50" i="22"/>
  <c r="L50" i="22"/>
  <c r="F51" i="22"/>
  <c r="G51" i="22" s="1"/>
  <c r="I51" i="22"/>
  <c r="L51" i="22"/>
  <c r="F52" i="22"/>
  <c r="G52" i="22" s="1"/>
  <c r="I52" i="22"/>
  <c r="L52" i="22"/>
  <c r="F53" i="22"/>
  <c r="G53" i="22" s="1"/>
  <c r="I53" i="22"/>
  <c r="L53" i="22"/>
  <c r="F54" i="22"/>
  <c r="G54" i="22" s="1"/>
  <c r="I54" i="22"/>
  <c r="L54" i="22"/>
  <c r="F55" i="22"/>
  <c r="G55" i="22" s="1"/>
  <c r="I55" i="22"/>
  <c r="L55" i="22"/>
  <c r="F56" i="22"/>
  <c r="G56" i="22" s="1"/>
  <c r="I56" i="22"/>
  <c r="L56" i="22"/>
  <c r="F57" i="22"/>
  <c r="G57" i="22" s="1"/>
  <c r="I57" i="22"/>
  <c r="L57" i="22"/>
  <c r="F58" i="22"/>
  <c r="G58" i="22" s="1"/>
  <c r="I58" i="22"/>
  <c r="L58" i="22"/>
  <c r="F59" i="22"/>
  <c r="G59" i="22" s="1"/>
  <c r="I59" i="22"/>
  <c r="L59" i="22"/>
  <c r="F60" i="22"/>
  <c r="G60" i="22" s="1"/>
  <c r="I60" i="22"/>
  <c r="L60" i="22"/>
  <c r="F61" i="22"/>
  <c r="G61" i="22" s="1"/>
  <c r="I61" i="22"/>
  <c r="L61" i="22"/>
  <c r="F62" i="22"/>
  <c r="G62" i="22" s="1"/>
  <c r="I62" i="22"/>
  <c r="L62" i="22"/>
  <c r="F63" i="22"/>
  <c r="G63" i="22" s="1"/>
  <c r="I63" i="22"/>
  <c r="L63" i="22"/>
  <c r="F64" i="22"/>
  <c r="G64" i="22" s="1"/>
  <c r="I64" i="22"/>
  <c r="L64" i="22"/>
  <c r="F65" i="22"/>
  <c r="G65" i="22" s="1"/>
  <c r="I65" i="22"/>
  <c r="L65" i="22"/>
  <c r="F66" i="22"/>
  <c r="G66" i="22" s="1"/>
  <c r="I66" i="22"/>
  <c r="L66" i="22"/>
  <c r="F67" i="22"/>
  <c r="G67" i="22" s="1"/>
  <c r="I67" i="22"/>
  <c r="L67" i="22"/>
  <c r="F68" i="22"/>
  <c r="G68" i="22" s="1"/>
  <c r="I68" i="22"/>
  <c r="L68" i="22"/>
  <c r="F69" i="22"/>
  <c r="G69" i="22" s="1"/>
  <c r="I69" i="22"/>
  <c r="L69" i="22"/>
  <c r="F70" i="22"/>
  <c r="G70" i="22" s="1"/>
  <c r="I70" i="22"/>
  <c r="L70" i="22"/>
  <c r="F71" i="22"/>
  <c r="G71" i="22" s="1"/>
  <c r="I71" i="22"/>
  <c r="L71" i="22"/>
  <c r="F72" i="22"/>
  <c r="G72" i="22" s="1"/>
  <c r="I72" i="22"/>
  <c r="L72" i="22"/>
  <c r="F73" i="22"/>
  <c r="G73" i="22" s="1"/>
  <c r="I73" i="22"/>
  <c r="L73" i="22"/>
  <c r="F74" i="22"/>
  <c r="G74" i="22" s="1"/>
  <c r="I74" i="22"/>
  <c r="L74" i="22"/>
  <c r="F75" i="22"/>
  <c r="G75" i="22" s="1"/>
  <c r="I75" i="22"/>
  <c r="L75" i="22"/>
  <c r="F76" i="22"/>
  <c r="G76" i="22" s="1"/>
  <c r="I76" i="22"/>
  <c r="L76" i="22"/>
  <c r="F77" i="22"/>
  <c r="G77" i="22" s="1"/>
  <c r="I77" i="22"/>
  <c r="L77" i="22"/>
  <c r="F78" i="22"/>
  <c r="G78" i="22" s="1"/>
  <c r="I78" i="22"/>
  <c r="L78" i="22"/>
  <c r="F79" i="22"/>
  <c r="G79" i="22" s="1"/>
  <c r="I79" i="22"/>
  <c r="L79" i="22"/>
  <c r="F80" i="22"/>
  <c r="G80" i="22" s="1"/>
  <c r="I80" i="22"/>
  <c r="L80" i="22"/>
  <c r="F81" i="22"/>
  <c r="G81" i="22" s="1"/>
  <c r="I81" i="22"/>
  <c r="L81" i="22"/>
  <c r="F82" i="22"/>
  <c r="G82" i="22" s="1"/>
  <c r="I82" i="22"/>
  <c r="L82" i="22"/>
  <c r="F83" i="22"/>
  <c r="G83" i="22" s="1"/>
  <c r="I83" i="22"/>
  <c r="L83" i="22"/>
  <c r="F84" i="22"/>
  <c r="G84" i="22" s="1"/>
  <c r="I84" i="22"/>
  <c r="L84" i="22"/>
  <c r="F85" i="22"/>
  <c r="G85" i="22" s="1"/>
  <c r="I85" i="22"/>
  <c r="L85" i="22"/>
  <c r="F86" i="22"/>
  <c r="G86" i="22" s="1"/>
  <c r="I86" i="22"/>
  <c r="L86" i="22"/>
  <c r="F87" i="22"/>
  <c r="G87" i="22" s="1"/>
  <c r="I87" i="22"/>
  <c r="L87" i="22"/>
  <c r="F88" i="22"/>
  <c r="G88" i="22" s="1"/>
  <c r="I88" i="22"/>
  <c r="L88" i="22"/>
  <c r="F89" i="22"/>
  <c r="G89" i="22" s="1"/>
  <c r="I89" i="22"/>
  <c r="L89" i="22"/>
  <c r="F90" i="22"/>
  <c r="G90" i="22" s="1"/>
  <c r="I90" i="22"/>
  <c r="L90" i="22"/>
  <c r="F91" i="22"/>
  <c r="G91" i="22" s="1"/>
  <c r="I91" i="22"/>
  <c r="L91" i="22"/>
  <c r="F92" i="22"/>
  <c r="G92" i="22" s="1"/>
  <c r="I92" i="22"/>
  <c r="L92" i="22"/>
  <c r="F93" i="22"/>
  <c r="G93" i="22" s="1"/>
  <c r="I93" i="22"/>
  <c r="L93" i="22"/>
  <c r="F94" i="22"/>
  <c r="G94" i="22" s="1"/>
  <c r="I94" i="22"/>
  <c r="L94" i="22"/>
  <c r="F95" i="22"/>
  <c r="G95" i="22" s="1"/>
  <c r="I95" i="22"/>
  <c r="L95" i="22"/>
  <c r="F96" i="22"/>
  <c r="G96" i="22" s="1"/>
  <c r="I96" i="22"/>
  <c r="L96" i="22"/>
  <c r="F97" i="22"/>
  <c r="G97" i="22" s="1"/>
  <c r="I97" i="22"/>
  <c r="L97" i="22"/>
  <c r="F98" i="22"/>
  <c r="G98" i="22" s="1"/>
  <c r="I98" i="22"/>
  <c r="L98" i="22"/>
  <c r="F99" i="22"/>
  <c r="G99" i="22" s="1"/>
  <c r="I99" i="22"/>
  <c r="L99" i="22"/>
  <c r="F100" i="22"/>
  <c r="G100" i="22" s="1"/>
  <c r="I100" i="22"/>
  <c r="L100" i="22"/>
  <c r="F101" i="22"/>
  <c r="G101" i="22" s="1"/>
  <c r="I101" i="22"/>
  <c r="L101" i="22"/>
  <c r="F102" i="22"/>
  <c r="G102" i="22" s="1"/>
  <c r="I102" i="22"/>
  <c r="L102" i="22"/>
  <c r="F103" i="22"/>
  <c r="G103" i="22" s="1"/>
  <c r="I103" i="22"/>
  <c r="L103" i="22"/>
  <c r="F104" i="22"/>
  <c r="G104" i="22" s="1"/>
  <c r="I104" i="22"/>
  <c r="L104" i="22"/>
  <c r="F105" i="22"/>
  <c r="G105" i="22" s="1"/>
  <c r="I105" i="22"/>
  <c r="L105" i="22"/>
  <c r="F106" i="22"/>
  <c r="G106" i="22" s="1"/>
  <c r="I106" i="22"/>
  <c r="L106" i="22"/>
  <c r="F107" i="22"/>
  <c r="G107" i="22" s="1"/>
  <c r="I107" i="22"/>
  <c r="L107" i="22"/>
  <c r="F108" i="22"/>
  <c r="G108" i="22" s="1"/>
  <c r="I108" i="22"/>
  <c r="L108" i="22"/>
  <c r="F109" i="22"/>
  <c r="G109" i="22" s="1"/>
  <c r="I109" i="22"/>
  <c r="L109" i="22"/>
  <c r="F110" i="22"/>
  <c r="G110" i="22" s="1"/>
  <c r="L110" i="22"/>
  <c r="F111" i="22"/>
  <c r="G111" i="22" s="1"/>
  <c r="L111" i="22"/>
  <c r="F112" i="22"/>
  <c r="G112" i="22" s="1"/>
  <c r="L112" i="22"/>
  <c r="F113" i="22"/>
  <c r="G113" i="22" s="1"/>
  <c r="L113" i="22"/>
  <c r="F114" i="22"/>
  <c r="G114" i="22" s="1"/>
  <c r="L114" i="22"/>
  <c r="F115" i="22"/>
  <c r="G115" i="22" s="1"/>
  <c r="L115" i="22"/>
  <c r="F116" i="22"/>
  <c r="G116" i="22" s="1"/>
  <c r="L116" i="22"/>
  <c r="F117" i="22"/>
  <c r="G117" i="22" s="1"/>
  <c r="L117" i="22"/>
  <c r="F118" i="22"/>
  <c r="G118" i="22" s="1"/>
  <c r="L118" i="22"/>
  <c r="F119" i="22"/>
  <c r="G119" i="22" s="1"/>
  <c r="L119" i="22"/>
  <c r="F120" i="22"/>
  <c r="G120" i="22" s="1"/>
  <c r="L120" i="22"/>
  <c r="F121" i="22"/>
  <c r="G121" i="22" s="1"/>
  <c r="L121" i="22"/>
  <c r="F122" i="22"/>
  <c r="G122" i="22" s="1"/>
  <c r="L122" i="22"/>
  <c r="F123" i="22"/>
  <c r="G123" i="22" s="1"/>
  <c r="L123" i="22"/>
  <c r="F124" i="22"/>
  <c r="G124" i="22" s="1"/>
  <c r="L124" i="22"/>
  <c r="F125" i="22"/>
  <c r="G125" i="22" s="1"/>
  <c r="L125" i="22"/>
  <c r="F126" i="22"/>
  <c r="G126" i="22" s="1"/>
  <c r="L126" i="22"/>
  <c r="F127" i="22"/>
  <c r="G127" i="22" s="1"/>
  <c r="L127" i="22"/>
  <c r="F128" i="22"/>
  <c r="G128" i="22" s="1"/>
  <c r="L128" i="22"/>
  <c r="F129" i="22"/>
  <c r="G129" i="22" s="1"/>
  <c r="L129" i="22"/>
  <c r="F130" i="22"/>
  <c r="G130" i="22" s="1"/>
  <c r="F131" i="22"/>
  <c r="G131" i="22" s="1"/>
  <c r="F132" i="22"/>
  <c r="G132" i="22" s="1"/>
  <c r="F133" i="22"/>
  <c r="G133" i="22" s="1"/>
  <c r="F134" i="22"/>
  <c r="G134" i="22" s="1"/>
  <c r="J135" i="22"/>
  <c r="N135" i="22"/>
  <c r="O135" i="22"/>
  <c r="L135" i="22"/>
  <c r="E4" i="22"/>
  <c r="D17" i="15"/>
  <c r="N18" i="8"/>
  <c r="B24" i="1"/>
  <c r="C24" i="1"/>
  <c r="B8" i="1"/>
  <c r="D36" i="2"/>
  <c r="D37" i="2"/>
  <c r="D38" i="2"/>
  <c r="D35" i="2"/>
  <c r="D38" i="21"/>
  <c r="E4" i="21"/>
  <c r="B12" i="1"/>
  <c r="E5" i="21"/>
  <c r="B13" i="1"/>
  <c r="B14" i="1"/>
  <c r="B15" i="1"/>
  <c r="B17" i="1"/>
  <c r="B18" i="1"/>
  <c r="B19" i="1"/>
  <c r="B21" i="1"/>
  <c r="E14" i="21"/>
  <c r="B22" i="1"/>
  <c r="B28" i="1"/>
  <c r="C22" i="1"/>
  <c r="B8" i="19"/>
  <c r="B23" i="1"/>
  <c r="B20" i="1"/>
  <c r="B16" i="1"/>
  <c r="L19" i="8"/>
  <c r="M16" i="8"/>
  <c r="N16" i="8"/>
  <c r="M15" i="8"/>
  <c r="N15" i="8"/>
  <c r="M14" i="8"/>
  <c r="N14" i="8"/>
  <c r="M12" i="8"/>
  <c r="M10" i="8"/>
  <c r="C15" i="14"/>
  <c r="C14" i="14"/>
  <c r="B6" i="3"/>
  <c r="M19" i="8"/>
  <c r="B47" i="1"/>
  <c r="B45" i="1"/>
  <c r="C14" i="1"/>
  <c r="C15" i="1"/>
  <c r="C16" i="1"/>
  <c r="C17" i="1"/>
  <c r="C18" i="1"/>
  <c r="C19" i="1"/>
  <c r="C20" i="1"/>
  <c r="C21" i="1"/>
  <c r="C23" i="1"/>
  <c r="C46" i="21"/>
  <c r="C13" i="1"/>
  <c r="E20" i="21"/>
  <c r="E17" i="21"/>
  <c r="B25" i="1"/>
  <c r="C25" i="1"/>
  <c r="E18" i="21"/>
  <c r="B5" i="15"/>
  <c r="C72" i="14"/>
  <c r="E19" i="21"/>
  <c r="E21" i="21"/>
  <c r="B26" i="1"/>
  <c r="C26" i="1"/>
  <c r="B27" i="1"/>
  <c r="C12" i="1"/>
  <c r="H39" i="19"/>
  <c r="B6" i="15"/>
  <c r="B6" i="14"/>
  <c r="C16" i="19"/>
  <c r="C15" i="19"/>
  <c r="B5" i="19"/>
  <c r="B2" i="19"/>
  <c r="B3" i="19"/>
  <c r="G62" i="19"/>
  <c r="F62" i="19"/>
  <c r="F17" i="19"/>
  <c r="E62" i="19"/>
  <c r="C11" i="19"/>
  <c r="C14" i="19"/>
  <c r="B4" i="19"/>
  <c r="F5" i="16"/>
  <c r="F2" i="16"/>
  <c r="F4" i="16"/>
  <c r="F3" i="16"/>
  <c r="D5" i="8"/>
  <c r="D2" i="8"/>
  <c r="D4" i="8"/>
  <c r="N13" i="8"/>
  <c r="N17" i="8"/>
  <c r="N11" i="8"/>
  <c r="N12" i="8"/>
  <c r="N10" i="8"/>
  <c r="B2" i="7"/>
  <c r="B2" i="15"/>
  <c r="B5" i="14"/>
  <c r="B2" i="14"/>
  <c r="B2" i="2"/>
  <c r="B3" i="2" s="1"/>
  <c r="B2" i="3"/>
  <c r="C45" i="1"/>
  <c r="N19" i="8"/>
  <c r="D3" i="8"/>
  <c r="C28" i="1"/>
  <c r="B29" i="1"/>
  <c r="C27" i="1"/>
  <c r="C29" i="1"/>
  <c r="B4" i="14"/>
  <c r="D8" i="8"/>
  <c r="B8" i="15"/>
  <c r="F47" i="15"/>
  <c r="G41" i="15"/>
  <c r="H41" i="15"/>
  <c r="G40" i="15"/>
  <c r="H40" i="15"/>
  <c r="G38" i="15"/>
  <c r="B3" i="15"/>
  <c r="B8" i="14"/>
  <c r="B8" i="7"/>
  <c r="B8" i="2"/>
  <c r="B8" i="3"/>
  <c r="A11" i="8"/>
  <c r="A12" i="8"/>
  <c r="A13" i="8"/>
  <c r="A14" i="8"/>
  <c r="A15" i="8"/>
  <c r="A16" i="8"/>
  <c r="C47" i="1"/>
  <c r="B3" i="7"/>
  <c r="B4" i="7"/>
  <c r="A31" i="3"/>
  <c r="B3" i="3"/>
  <c r="B4" i="3"/>
  <c r="B6" i="7"/>
  <c r="B7" i="19"/>
  <c r="G77" i="7"/>
  <c r="G79" i="7"/>
  <c r="G81" i="7"/>
  <c r="A2" i="6"/>
  <c r="F21" i="3"/>
  <c r="C19" i="3"/>
  <c r="C20" i="3"/>
  <c r="G68" i="3"/>
  <c r="B6" i="2"/>
  <c r="G88" i="2"/>
  <c r="G91" i="2"/>
  <c r="G97" i="2" s="1"/>
  <c r="G92" i="2"/>
  <c r="G95" i="2"/>
  <c r="B3" i="1"/>
  <c r="B4" i="1"/>
  <c r="B5" i="2"/>
  <c r="C44" i="1"/>
  <c r="E108" i="1"/>
  <c r="E109" i="1"/>
  <c r="E110" i="1"/>
  <c r="E111" i="1"/>
  <c r="E112" i="1"/>
  <c r="E113" i="1"/>
  <c r="E114" i="1"/>
  <c r="E115" i="1"/>
  <c r="E116" i="1"/>
  <c r="F85" i="7"/>
  <c r="F96" i="2"/>
  <c r="G96" i="2"/>
  <c r="F6" i="16"/>
  <c r="D6" i="8"/>
  <c r="G47" i="15"/>
  <c r="H38" i="15"/>
  <c r="B46" i="1"/>
  <c r="F22" i="3"/>
  <c r="F23" i="3"/>
  <c r="B5" i="7"/>
  <c r="B5" i="3"/>
  <c r="C43" i="1"/>
  <c r="C46" i="1"/>
  <c r="C12" i="19"/>
  <c r="C13" i="19"/>
</calcChain>
</file>

<file path=xl/comments1.xml><?xml version="1.0" encoding="utf-8"?>
<comments xmlns="http://schemas.openxmlformats.org/spreadsheetml/2006/main">
  <authors>
    <author>Nomina2</author>
  </authors>
  <commentList>
    <comment ref="H11" authorId="0" shapeId="0">
      <text>
        <r>
          <rPr>
            <b/>
            <sz val="8"/>
            <color indexed="81"/>
            <rFont val="Tahoma"/>
            <family val="2"/>
          </rPr>
          <t>Nomina2:</t>
        </r>
        <r>
          <rPr>
            <sz val="8"/>
            <color indexed="81"/>
            <rFont val="Tahoma"/>
            <family val="2"/>
          </rPr>
          <t xml:space="preserve">
SALARIO 2.006 AÑO EN QUE SE INCAPACITO</t>
        </r>
      </text>
    </comment>
    <comment ref="H15" authorId="0" shapeId="0">
      <text>
        <r>
          <rPr>
            <b/>
            <sz val="8"/>
            <color indexed="81"/>
            <rFont val="Tahoma"/>
            <family val="2"/>
          </rPr>
          <t>Nomina2:</t>
        </r>
        <r>
          <rPr>
            <sz val="8"/>
            <color indexed="81"/>
            <rFont val="Tahoma"/>
            <family val="2"/>
          </rPr>
          <t xml:space="preserve">
CAMBIA SEGÚN CONVENCION COLECTIVA</t>
        </r>
      </text>
    </comment>
    <comment ref="H34" authorId="0" shapeId="0">
      <text>
        <r>
          <rPr>
            <b/>
            <sz val="8"/>
            <color indexed="81"/>
            <rFont val="Tahoma"/>
            <family val="2"/>
          </rPr>
          <t>Nomina2:</t>
        </r>
        <r>
          <rPr>
            <sz val="8"/>
            <color indexed="81"/>
            <rFont val="Tahoma"/>
            <family val="2"/>
          </rPr>
          <t xml:space="preserve">
VARIA POR CONCENCION COLECTIVA</t>
        </r>
      </text>
    </comment>
    <comment ref="H37" authorId="0" shapeId="0">
      <text>
        <r>
          <rPr>
            <b/>
            <sz val="8"/>
            <color indexed="81"/>
            <rFont val="Tahoma"/>
            <family val="2"/>
          </rPr>
          <t>Nomina2:</t>
        </r>
        <r>
          <rPr>
            <sz val="8"/>
            <color indexed="81"/>
            <rFont val="Tahoma"/>
            <family val="2"/>
          </rPr>
          <t xml:space="preserve">
VARIA DE ACUERDO A LA CONVENCION COLECTIVA</t>
        </r>
      </text>
    </comment>
  </commentList>
</comments>
</file>

<file path=xl/sharedStrings.xml><?xml version="1.0" encoding="utf-8"?>
<sst xmlns="http://schemas.openxmlformats.org/spreadsheetml/2006/main" count="1326" uniqueCount="1005">
  <si>
    <t>ANEXO Nº 1  (ESPECIFICACIONES TECNICAS POLIZA TODO RIESGO DANO MATERIAL)</t>
  </si>
  <si>
    <t>TOMADOR:</t>
  </si>
  <si>
    <t>RED SALUD ARMENIA E.S.E</t>
  </si>
  <si>
    <t>ASEGURADO:</t>
  </si>
  <si>
    <t>BENEFICIARIO:</t>
  </si>
  <si>
    <t>NIT:</t>
  </si>
  <si>
    <t>801.001.440-8</t>
  </si>
  <si>
    <t>PROCESO</t>
  </si>
  <si>
    <t>PROCESO DE CONTRATACION SIMPLIFICADA O INVITACION</t>
  </si>
  <si>
    <t>POLIZA:</t>
  </si>
  <si>
    <t>TODO RIESGO DAÑOS MATERIALES</t>
  </si>
  <si>
    <t>VIGENCIA:</t>
  </si>
  <si>
    <t>CONDICIONES MINIMAS REQUERIDAS OBLIGATORIAS</t>
  </si>
  <si>
    <t>BIENES ASEGURADOS</t>
  </si>
  <si>
    <t>VALOR ASEGURABLE</t>
  </si>
  <si>
    <t>VALOR ASEGURADO</t>
  </si>
  <si>
    <t>PROPUESTA DE LA COMPAÑÍA</t>
  </si>
  <si>
    <t>TASA</t>
  </si>
  <si>
    <t>PRIMA SIN IVA</t>
  </si>
  <si>
    <t>EDIFICIOS</t>
  </si>
  <si>
    <t>CONTENIDOS</t>
  </si>
  <si>
    <t>EQUIPOS ELECTRICOS Y ELECTRONICO</t>
  </si>
  <si>
    <t>EQUIPOS MOVILES Y PORTATILES</t>
  </si>
  <si>
    <t>LICENCIAS Y SOFTWARE</t>
  </si>
  <si>
    <r>
      <t>MAQUINARIA Y EQUIPO C</t>
    </r>
    <r>
      <rPr>
        <sz val="10"/>
        <rFont val="Arial"/>
        <family val="2"/>
      </rPr>
      <t>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</si>
  <si>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t>EQUIPO BIOMEDICO</t>
  </si>
  <si>
    <t>INSTRUENTOS MEDICOS QUIRURGICOS Y DE LABORATORIO</t>
  </si>
  <si>
    <t xml:space="preserve">MERCANCIAS  (FRIGORIFICOS O BIENES REFRIGERADOS) </t>
  </si>
  <si>
    <t>HABITACULOS AMBULANCIAS</t>
  </si>
  <si>
    <t>BIENES RECIBIDOS EN COMODATO</t>
  </si>
  <si>
    <t>VEHICULOS INMOVILIZADOS</t>
  </si>
  <si>
    <t>DINEROS DENTRO Y FUERA DE CAJAS FUERTES</t>
  </si>
  <si>
    <t>ADECUACIONES NORMA SISMORESISTENCIA (15% VALOR DE EDIFICIOS)</t>
  </si>
  <si>
    <t>ADECUACION DE TERRENOS (10% VALOR DE EDIFICIOS)</t>
  </si>
  <si>
    <t>Totales</t>
  </si>
  <si>
    <t>Total Indice Variable 5%</t>
  </si>
  <si>
    <t>TOTAL</t>
  </si>
  <si>
    <t xml:space="preserve">PRIMA NETA </t>
  </si>
  <si>
    <t>IVA</t>
  </si>
  <si>
    <t xml:space="preserve">TOTAL </t>
  </si>
  <si>
    <t>OBJETO DEL SEGURO</t>
  </si>
  <si>
    <t>Amparar las pérdidas y/o daños materiales que sufran los bienes de propiedad del ASEGURADO, o que esten bajo su responsabilidad, tenencia o control y en general dados y recibidos a cualquier título y/o por los que tenga algún interés asegurable.</t>
  </si>
  <si>
    <t>COBERTURA OBLIGATORIA</t>
  </si>
  <si>
    <r>
      <t>MODALIDAD DE LA POLIZA: TODO RIESGO PERDIDA Y/O DAÑO MATERIAL CON EXCLUSIONES</t>
    </r>
    <r>
      <rPr>
        <sz val="10"/>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</si>
  <si>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t>BIENES ASEGURADOS(  INTERES ASEGURABLE) OBLIGATORIA</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</si>
  <si>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discos duros,  muebles e inmuebles  de todo tipo y descripción. enseres, equipos de construcción, aviso, ,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y demás bienes que aunque no hayan sido mencionados  específicamente se encuentren localizados dentro o fuera de los predios asegurados y/o   donde el asegurado desarrolle su actividad dentro del territorio de la republica de Colombia..  </t>
  </si>
  <si>
    <t>DIRECCION UBICACIÓN RIESGOS</t>
  </si>
  <si>
    <t>Avenida Montecarlo Urb. Guaduales de la Villa,Armenia - Quindio y demas riesgos donde el asegurado ejerce su actividad, aunque no esten determinados especificamente ubicados en el territorio Colombiano.</t>
  </si>
  <si>
    <t>COBERTURAS SUBLIMITADAS</t>
  </si>
  <si>
    <t>Terremoto, temblor, erupcion volcanica</t>
  </si>
  <si>
    <t>Actos Mal intencionados de terceros ,sabotaje , Terrorismo, Huelga, Motín, Asonada, conmoción o popular.</t>
  </si>
  <si>
    <t>SUSTRACCION CON Y SIN VIOLENCIA</t>
  </si>
  <si>
    <r>
      <rPr>
        <b/>
        <sz val="10"/>
        <rFont val="Arial"/>
        <family val="2"/>
      </rPr>
      <t>Consistente principalmente pero no limitado a:</t>
    </r>
    <r>
      <rPr>
        <sz val="10"/>
        <rFont val="Arial"/>
        <family val="2"/>
      </rPr>
      <t xml:space="preserve"> Muebles enseres, herramienta, maquinaria, Repuestos, mercancias, Mercancias propias y en consignacion, inventarios de medicamentos de almacen y farmacia, </t>
    </r>
  </si>
  <si>
    <t>DINERO EN EFECTIVO (Dentro y o fuera de caja fuerte)</t>
  </si>
  <si>
    <t>TOTAL SUSTRACCION</t>
  </si>
  <si>
    <t>ROTURA DE MAQUINARIA</t>
  </si>
  <si>
    <r>
      <rPr>
        <b/>
        <sz val="10"/>
        <rFont val="Arial"/>
        <family val="2"/>
      </rPr>
      <t>TODO RIESGO SUSTRACCION</t>
    </r>
    <r>
      <rPr>
        <sz val="10"/>
        <rFont val="Arial"/>
        <family val="2"/>
      </rPr>
      <t xml:space="preserve"> (Para equipos medicos y equipos manuales de dotacion en ambulancia) con sublimite de</t>
    </r>
  </si>
  <si>
    <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en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</si>
  <si>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t xml:space="preserve">DOCUMENTO PARA SUSTENTAR RECLAMO: </t>
    </r>
    <r>
      <rPr>
        <sz val="10"/>
        <rFont val="Arial"/>
        <family val="2"/>
      </rPr>
      <t>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t>
    </r>
  </si>
  <si>
    <r>
      <rPr>
        <b/>
        <sz val="10"/>
        <rFont val="Arial"/>
        <family val="2"/>
      </rPr>
      <t xml:space="preserve">FORMATO: </t>
    </r>
    <r>
      <rPr>
        <sz val="10"/>
        <rFont val="Arial"/>
        <family val="2"/>
      </rPr>
      <t xml:space="preserve"> ACEPTACION CLAUSULAS Y CONDICIONES OBLIGATORIAS</t>
    </r>
  </si>
  <si>
    <r>
      <rPr>
        <b/>
        <sz val="10"/>
        <rFont val="Arial"/>
        <family val="2"/>
      </rPr>
      <t>GARANTIAS</t>
    </r>
    <r>
      <rPr>
        <sz val="10"/>
        <rFont val="Arial"/>
        <family val="2"/>
      </rPr>
      <t>: La compañía Aseguradora acepta como cumplimiento de garantía, el mantenimiento preventivo y correctivo realizado a los equipos y/o instalaciones directamente por empleados del asegurado o personal a su servicio siempre y cuando este mantenimiento este de acuerdo con las instrucciones del mantenimiento del fabricante del equipo.  con  Excepto los equipos en garantía para los cuales será prestado por el proveedor o fabricante cuando así lo exija el contrato.</t>
    </r>
  </si>
  <si>
    <r>
      <t>La cobertura de sustraccion con violencia para equipos electronicos se extiende a amparar las areas y oficinas internas de</t>
    </r>
    <r>
      <rPr>
        <b/>
        <sz val="10"/>
        <rFont val="Arial"/>
        <family val="2"/>
      </rPr>
      <t xml:space="preserve"> RED SALUD ARMENIA E.S.E</t>
    </r>
    <r>
      <rPr>
        <sz val="10"/>
        <rFont val="Arial"/>
        <family val="2"/>
      </rPr>
      <t>, se aclara que se aseguran  bienes de terceros recibidos en comodato por la entidad. se aclara que se aseguran  bienes de terceros recibidos en comodato por la entidad.</t>
    </r>
  </si>
  <si>
    <t>Queda expresamente declarado y convenido que dentro de los contenidos se amparan mercancìas azarosas necesarias para el normal funcionamiento del establecimiento.</t>
  </si>
  <si>
    <r>
      <t xml:space="preserve">DEDUCIBLES PARA EQUIPOS MOVILES: </t>
    </r>
    <r>
      <rPr>
        <sz val="10"/>
        <rFont val="Arial"/>
        <family val="2"/>
      </rPr>
      <t xml:space="preserve">El deducible que figura en la póliza para equipos móviles y portátiles solo opera cuando dichos bienes se encuentran fuera de los predios descritos en la póliza. En los demas casos se aplicará el que corresponda a los equipos dentro de los predios. </t>
    </r>
  </si>
  <si>
    <r>
      <t xml:space="preserve">HURTO CALIFICADO Y HURTO EN PREDIOS: </t>
    </r>
    <r>
      <rPr>
        <sz val="10"/>
        <rFont val="Arial"/>
        <family val="2"/>
      </rPr>
      <t xml:space="preserve">Queda convenido que la definición de establecimiento comprende los predios que forman parte de dicho establecimiento así no esté descrito en la presente poliza.  
</t>
    </r>
  </si>
  <si>
    <r>
      <t>HURTO SIMPLE</t>
    </r>
    <r>
      <rPr>
        <sz val="10"/>
        <rFont val="Arial"/>
        <family val="2"/>
      </rPr>
      <t>: Para equipos móviles fuera de los predios del asegurado.</t>
    </r>
  </si>
  <si>
    <r>
      <t>TERREMOTO, TEMBLOR Y ERUPCION VOLCANICA, MAREMOTO, TSUNAMI :</t>
    </r>
    <r>
      <rPr>
        <sz val="10"/>
        <rFont val="Arial"/>
        <family val="2"/>
      </rPr>
      <t xml:space="preserve"> SE AMPARA AL 100% MENOS EL DEDUCIBLE RESPECTIVO</t>
    </r>
  </si>
  <si>
    <t>SE AMPARAN LOS HUNDIMIENTOS, DESPLAZAMIENTOS, AGRIETAMIENTOS O ASENTAMIENTOS DE CIMIENTOS, MUROS, PISOS, TECHOS Y PAVIMENTOS, VIBRACIONES O MOVIMIENTOS NATURALES DEL SUELO,   SIEMPRE Y CUANDO SEAN CONSECUENCIA DE UN HECHO ACCIDENTAL, SUBITO E IMPREVISTO CUBIERTO EN LA PÓLIZA</t>
  </si>
  <si>
    <r>
      <t xml:space="preserve">BIENES A LA INTEMPERIE: </t>
    </r>
    <r>
      <rPr>
        <sz val="10"/>
        <rFont val="Arial"/>
        <family val="2"/>
      </rPr>
      <t>Se ampara todo tipo de bien de propiedad del asegurado y/o bajo su responsabilidad, cuidado, tenencia o control que por su naturaleza deban permanecer a la intemperie. Tales como pero no limitados a: cercas, avisos, vallas y similares. SUBLIMITE $500.000.000</t>
    </r>
  </si>
  <si>
    <r>
      <t>RESTABLECIMIENTO AUTOMATICO DEL VALOR ASEGURADO  POR PAGO DE  SINIESTRO, NO APLICA  PARA HAMCCOP, AMIT Y TERRORISMO</t>
    </r>
    <r>
      <rPr>
        <sz val="10"/>
        <rFont val="Arial"/>
        <family val="2"/>
      </rPr>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r>
  </si>
  <si>
    <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</si>
  <si>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t xml:space="preserve"> </t>
    </r>
    <r>
      <rPr>
        <b/>
        <sz val="10"/>
        <rFont val="Arial"/>
        <family val="2"/>
      </rP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</si>
  <si>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 xml:space="preserve">CLAUSULA DE ANTICIPO DE LA INDEMNIZACION HASTA 50%: </t>
    </r>
    <r>
      <rPr>
        <sz val="10"/>
        <rFont val="Arial"/>
        <family val="2"/>
      </rPr>
      <t>la Aseguradora anticipara la indemnización, hasta por el 50%, con la demostración de la ocurrencia del siniestro por parte del asegurado, el valor de los daños y la comprobación de que existe cobertura y mientras se formaliza a cabalidad la indemnización Correspondiente. SUJETO A LA APROBACION POR PARTE DEL AJUSTADOR.</t>
    </r>
  </si>
  <si>
    <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</si>
  <si>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t>DEFINICION DE EDIFICIOS:</t>
    </r>
    <r>
      <rPr>
        <sz val="10"/>
        <rFont val="Arial"/>
        <family val="2"/>
      </rPr>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r>
  </si>
  <si>
    <r>
      <t>DEFINICION DE MAQUINARIA Y EQUIPO :</t>
    </r>
    <r>
      <rPr>
        <sz val="10"/>
        <rFont val="Arial"/>
        <family val="2"/>
      </rPr>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r>
  </si>
  <si>
    <r>
      <t>DEFINICION DE MERCANCIAS</t>
    </r>
    <r>
      <rPr>
        <sz val="10"/>
        <rFont val="Arial"/>
        <family val="2"/>
      </rPr>
      <t xml:space="preserve">: Consistentes principalmente en pero no limitados a: toda clase de repuestos, accesorios, material de empaque, y propaganda, suministros, herramientas, maquinaria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r>
  </si>
  <si>
    <r>
      <t>DEFINICION DE EQUIPOS MOVILES Y PORTATILES :</t>
    </r>
    <r>
      <rPr>
        <sz val="10"/>
        <rFont val="Arial"/>
        <family val="2"/>
      </rPr>
      <t xml:space="preserve"> :En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r>
  </si>
  <si>
    <r>
      <t>DEFINICION DE EQUIPO ELECTRICO Y/O ELECTRONICO</t>
    </r>
    <r>
      <rPr>
        <sz val="10"/>
        <rFont val="Arial"/>
        <family val="2"/>
      </rPr>
      <t xml:space="preserve">: 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r>
  </si>
  <si>
    <r>
      <t xml:space="preserve">ACUERDO PARA AJUSTE EN CASO DE SINIESTRO: </t>
    </r>
    <r>
      <rPr>
        <sz val="10"/>
        <rFont val="Arial"/>
        <family val="2"/>
      </rPr>
      <t xml:space="preserve">Por medio de la presente Cláusula se conviene que todos los siniestros serán ajustados conforme al procedimiento especial de ajuste que se acuerde entre el Asegurador y Asegurado, y que bajo estas condiciones, operará el Ajustador que se designe cuando sea necesario. </t>
    </r>
    <r>
      <rPr>
        <b/>
        <sz val="10"/>
        <rFont val="Arial"/>
        <family val="2"/>
      </rPr>
      <t>SUJETO A INFORMAR DE QUE SE TRATA EL PROCEDIMIENTO.</t>
    </r>
  </si>
  <si>
    <r>
      <t>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
</t>
    </r>
  </si>
  <si>
    <r>
      <t>GASTOS ADICIONALES Y/O REPARACIONES TRANSITORIAS</t>
    </r>
    <r>
      <rPr>
        <sz val="10"/>
        <rFont val="Arial"/>
        <family val="2"/>
      </rPr>
      <t>: Se reconocen los gastos en que incurra el asegurado, con el fin de efectura reparaciones transitorias que tengan como objetivo acelerar la reparacion o el reemplazo del bien danado o destruido  a consecuencia de la realizacion  de un evento amparado, siempre y cuando contribuya a la reparacion o reposicion definitiva, hasta por la suma de $ 500.000.000</t>
    </r>
  </si>
  <si>
    <r>
      <t xml:space="preserve">PERDIDA DE CONTENIDOS EN TANQUES : </t>
    </r>
    <r>
      <rPr>
        <sz val="10"/>
        <rFont val="Arial"/>
        <family val="2"/>
      </rPr>
      <t xml:space="preserve"> Este contrato de seguro se extiende a cubrir las pérdidas ó daños de bienes contenidos en tanques, frigoríficos o similares, como consecuencia de eventos cubiertos bajo la póliza, que afecten los equipos que la contienen (no aplica deducible). HASTA 500.000.000. </t>
    </r>
    <r>
      <rPr>
        <b/>
        <sz val="10"/>
        <rFont val="Arial"/>
        <family val="2"/>
      </rPr>
      <t>Siempre y cuando el valor de los contenidos se encuentren inlcuidos en el valor asegurado.</t>
    </r>
  </si>
  <si>
    <r>
      <rPr>
        <b/>
        <sz val="10"/>
        <rFont val="Arial"/>
        <family val="2"/>
      </rPr>
      <t>DESIGNACIÓN DE BIENES :</t>
    </r>
    <r>
      <rPr>
        <sz val="10"/>
        <rFont val="Arial"/>
        <family val="2"/>
      </rPr>
      <t xml:space="preserve">  En adición a los términos y condiciones contenidas en la póliza y sus anexos, la Aseguradora acepta el titulo, nombre, denominación, nomenclatura con que el Asegurado identifica o describe los bienes asegurados en sus registros o libros de comercio o contabilidad</t>
    </r>
  </si>
  <si>
    <r>
      <t xml:space="preserve">NO CONCURRENCIA DE DEDUCIBLES: </t>
    </r>
    <r>
      <rPr>
        <sz val="10"/>
        <rFont val="Arial"/>
        <family val="2"/>
      </rPr>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</si>
  <si>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t xml:space="preserve"> AVISO DE PÉRDIDA90 DÍAS</t>
    </r>
    <r>
      <rPr>
        <sz val="10"/>
        <rFont val="Arial"/>
        <family val="2"/>
      </rPr>
      <t xml:space="preserve">: No obstante lo dispuesto en las condiciones la Póliza o en sus anexos,  por la presente cláusula se conviene entre las partes, un término noventa (90) días habiles para que el Asegurado de aviso al Asegurador de cualquier evento que afecte a la presente Póliza, contados a partir de la fecha en que haya tenido conocimiento de dicho evento, sin perjuicio de lo establecido en el artículo 1081 del Código de Comercio. </t>
    </r>
  </si>
  <si>
    <r>
      <t xml:space="preserve"> ACTOS DE AUTORIDAD: </t>
    </r>
    <r>
      <rPr>
        <sz val="10"/>
        <rFont val="Arial"/>
        <family val="2"/>
      </rPr>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t>
    </r>
  </si>
  <si>
    <r>
      <rPr>
        <b/>
        <sz val="10"/>
        <rFont val="Arial"/>
        <family val="2"/>
      </rPr>
      <t>DEDUCIBLE PARA LOS EVENTOS CATASTROFICOS (TERREMOTO, TEMBLOR, ERUPCION VOLCANICA, MAREMOTO, TSUNAMI, ANEGACIÓN, INUNDACIÓN Y/Ó OTROS EVENTOS DE LA NATURALEZA</t>
    </r>
    <r>
      <rPr>
        <sz val="10"/>
        <rFont val="Arial"/>
        <family val="2"/>
      </rPr>
      <t>: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r>
  </si>
  <si>
    <r>
      <rPr>
        <b/>
        <sz val="10"/>
        <rFont val="Arial"/>
        <family val="2"/>
      </rPr>
      <t xml:space="preserve"> PRIMERA OPCIÓN DE COMPRA DEL SALVAMENTO:</t>
    </r>
    <r>
      <rPr>
        <sz val="10"/>
        <rFont val="Arial"/>
        <family val="2"/>
      </rPr>
      <t xml:space="preserve">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</si>
  <si>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t>COBERTURA PARA DAÑOS EN EL EQUIPO DE CLIMATIZACIÓN</t>
    </r>
    <r>
      <rPr>
        <sz val="10"/>
        <rFont val="Arial"/>
        <family val="2"/>
      </rPr>
      <t xml:space="preserve">.: Este seguro se extiende a cubrir los daños o pérdidas de los bienes asegurados causados por un daño en el equipo de climatización. </t>
    </r>
  </si>
  <si>
    <r>
      <rPr>
        <b/>
        <sz val="10"/>
        <rFont val="Arial"/>
        <family val="2"/>
      </rPr>
      <t>PAGO DE INDEMNIZACIONES :</t>
    </r>
    <r>
      <rPr>
        <sz val="10"/>
        <rFont val="Arial"/>
        <family val="2"/>
      </rPr>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r>
  </si>
  <si>
    <r>
      <t xml:space="preserve">Gastos adicionales y extraordinarios por horas extra, trabajo en dias festivos, trabajo nocturno, flete expreso:  </t>
    </r>
    <r>
      <rPr>
        <sz val="10"/>
        <rFont val="Arial"/>
        <family val="2"/>
      </rPr>
      <t>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HASTA: $2.000.000.000</t>
    </r>
  </si>
  <si>
    <r>
      <t>DOMICILIO</t>
    </r>
    <r>
      <rPr>
        <sz val="10"/>
        <rFont val="Arial"/>
        <family val="2"/>
      </rPr>
      <t xml:space="preserve"> Sin perjuicios de las disposiciones procesales para los efectos relacionados con el presente contrato, se fija como domicilio de las partes la ciudad de Armenia, en la República de Colombia.</t>
    </r>
  </si>
  <si>
    <r>
      <t>INCREMENTO POR COSTO DE OPERACIONES E.E:</t>
    </r>
    <r>
      <rPr>
        <sz val="10"/>
        <rFont val="Arial"/>
        <family val="2"/>
      </rPr>
      <t xml:space="preserve"> hasta por la suma de $  50.000.000: 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TRES (3)  meses convenido como  periodo de  indemnización .El  periodo de  indemnización comenzara en el momento en que se  ponga  en uso el  sistema suplente.Sin aplicacion de deducible. </t>
    </r>
  </si>
  <si>
    <r>
      <t xml:space="preserve"> REPOSICION DE TITULOS VALORES :</t>
    </r>
    <r>
      <rPr>
        <sz val="10"/>
        <rFont val="Arial"/>
        <family val="2"/>
      </rPr>
      <t xml:space="preserve">  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r>
  </si>
  <si>
    <r>
      <t xml:space="preserve">SUSPENSIÓN DE ENERGÍA., AGUA, GAS O TELECOMUNICACIONES: </t>
    </r>
    <r>
      <rPr>
        <sz val="10"/>
        <rFont val="Arial"/>
        <family val="2"/>
      </rPr>
      <t xml:space="preserve">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$50.000.000. </t>
    </r>
  </si>
  <si>
    <r>
      <t>REPOSICIÓN Ó REEMPLAZO EN PÉRDIDAS TOTALES POR DAÑOS MATERIALES</t>
    </r>
    <r>
      <rPr>
        <sz val="10"/>
        <rFont val="Arial"/>
        <family val="2"/>
      </rPr>
      <t xml:space="preserve">:  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
                                                                                                                                                                                                                                                                                                                                                                                                                                                                                 </t>
    </r>
    <r>
      <rPr>
        <b/>
        <sz val="10"/>
        <rFont val="Arial"/>
        <family val="2"/>
      </rPr>
      <t>NOTA:</t>
    </r>
    <r>
      <rPr>
        <sz val="10"/>
        <rFont val="Arial"/>
        <family val="2"/>
      </rPr>
      <t xml:space="preserve">   Esta clausula no debe ser aplicada  para las herramientas que tengan componentes eléctricos  y/o electrónicos Así mismo se tendra en cuenta para su aplicación  no la fecha de adquisición , si no la fecha de entrada en funcionamiento, o de repotenciación o actualización del equipo y/o maquinaria.  </t>
    </r>
  </si>
  <si>
    <t>Cláusula de tabla unificada de  demerito y mejora tecnologica en el evento de no otorgarse la cobertura de no aplicación de descuento de ninguna clase, solamente podra la aseguradora, descontar hasta el monto máximo señalado en la siguiente tabla. Los descuentos aquí indicados no son acumulables</t>
  </si>
  <si>
    <r>
      <rPr>
        <b/>
        <sz val="10"/>
        <rFont val="Arial"/>
        <family val="2"/>
      </rPr>
      <t>Tabla  de demerito a aplicar</t>
    </r>
    <r>
      <rPr>
        <sz val="10"/>
        <rFont val="Arial"/>
        <family val="2"/>
      </rPr>
      <t xml:space="preserve">
La siguiente tabla de demeritos que se aplicará en los reclamos que afecten la presente póliza y la cual es requisito  mínimo obligatorio. 
</t>
    </r>
  </si>
  <si>
    <r>
      <rPr>
        <b/>
        <sz val="10"/>
        <rFont val="Arial"/>
        <family val="2"/>
      </rPr>
      <t>AUTORIZACIÓN PARA REPARACIONES EN CASO DE SINIESTRO:</t>
    </r>
    <r>
      <rPr>
        <sz val="10"/>
        <rFont val="Arial"/>
        <family val="2"/>
      </rPr>
      <t xml:space="preserve"> 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 el deducible pactado y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t>
    </r>
  </si>
  <si>
    <r>
      <rPr>
        <b/>
        <sz val="10"/>
        <rFont val="Arial"/>
        <family val="2"/>
      </rPr>
      <t xml:space="preserve">EXTENSION DE COBERTURA PARA EQUIPOS QUE ESTEN O NO TRABAJANDO: </t>
    </r>
    <r>
      <rPr>
        <sz val="10"/>
        <rFont val="Arial"/>
        <family val="2"/>
      </rP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 $200.000.000. </t>
    </r>
    <r>
      <rPr>
        <b/>
        <sz val="10"/>
        <rFont val="Arial"/>
        <family val="2"/>
      </rPr>
      <t>SIEMPRE Y CUANDO LA AFECTACIÓN SEA POR UN EVENTO AMPARADO POR LA PÓLIZA Y ESTEN BAJO EL CONTROL DEL ASEGURADO.</t>
    </r>
  </si>
  <si>
    <r>
      <t xml:space="preserve">INCREMENTO  EN COSTOS DE CONSTRUCCIÓN POR ADECUACIÓN A LA NORMA DE SISMO RESISTENCIA: </t>
    </r>
    <r>
      <rPr>
        <sz val="10"/>
        <rFont val="Arial"/>
        <family val="2"/>
      </rPr>
      <t>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r>
    <r>
      <rPr>
        <b/>
        <sz val="10"/>
        <rFont val="Arial"/>
        <family val="2"/>
      </rPr>
      <t xml:space="preserve"> sublimite de $50.000,000</t>
    </r>
  </si>
  <si>
    <r>
      <t>CLAUSULA DE TUBOS Y VALVULAS</t>
    </r>
    <r>
      <rPr>
        <sz val="10"/>
        <rFont val="Arial"/>
        <family val="2"/>
      </rPr>
      <t xml:space="preserve">: El seguro se extiende a cubrir daños en los tubos de rayos x, válvulas, tubos de vacío, tubos amplificadores de imagen, etc limitado al valor actual 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r>
    <r>
      <rPr>
        <b/>
        <sz val="10"/>
        <rFont val="Arial"/>
        <family val="2"/>
      </rPr>
      <t>(EL VALOR REAL SE OBTENDRÁ DEDUCIENDO DEL VALOR DE REPOSICIÓN DEL BIEN ASEGURADO LA DEPRECIACIÓN POR SU USO, CÁLCULADA EN FUNCIÓN DE SU VIDA UTIL Y AL ESTADO DE CONSERVACIÓN AL MOMENTO DEL SINIESTRO) Y SE ENCUENTREN INCLUIDOS EN EL VALOR TOTAL ASEGURABLE.</t>
    </r>
  </si>
  <si>
    <r>
      <t>DEFINICION DE MUEBLES Y ENSERES:</t>
    </r>
    <r>
      <rPr>
        <sz val="10"/>
        <rFont val="Arial"/>
        <family val="2"/>
      </rPr>
      <t xml:space="preserve">  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r>
  </si>
  <si>
    <r>
      <t>DEFINICION Y DE MÁQUINAS EQUIPOS DE OFICINA EN GENERA</t>
    </r>
    <r>
      <rPr>
        <sz val="10"/>
        <rFont val="Arial"/>
        <family val="2"/>
      </rPr>
      <t>L: 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r>
  </si>
  <si>
    <r>
      <t>DINERO Y TITULOS VALORES</t>
    </r>
    <r>
      <rPr>
        <sz val="10"/>
        <rFont val="Arial"/>
        <family val="2"/>
      </rPr>
      <t xml:space="preserve">: Dinero liquido representado por billetes y/o monedas  de cualquier pais. Bajo este concepto se incluye a su vez titulos valores, tales como: letras de cambio, pagares, certificados de deposito,  bonos, acciones, cheques bancarios, y otros titulos que representen garantia en dinero.  </t>
    </r>
    <r>
      <rPr>
        <b/>
        <sz val="10"/>
        <rFont val="Arial"/>
        <family val="2"/>
      </rPr>
      <t>SIEMPRE Y CUANDO ESTEN EN CAJA FUERTE.</t>
    </r>
  </si>
  <si>
    <r>
      <t>PROPIEDAD HORIZONTAL :</t>
    </r>
    <r>
      <rPr>
        <sz val="10"/>
        <rFont val="Arial"/>
        <family val="2"/>
      </rPr>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r>
  </si>
  <si>
    <r>
      <t xml:space="preserve">COBERTURA DE INUNDACION O ENLODAMIENTO: </t>
    </r>
    <r>
      <rPr>
        <sz val="10"/>
        <rFont val="Arial"/>
        <family val="2"/>
      </rPr>
      <t xml:space="preserve">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</si>
  <si>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r>
  </si>
  <si>
    <r>
      <t>BIENES DE TERCEROS BAJO CUIDADO, CONTROL Y/O CUSTODIA :</t>
    </r>
    <r>
      <rPr>
        <sz val="10"/>
        <rFont val="Arial"/>
        <family val="2"/>
      </rPr>
      <t xml:space="preserve"> Por medio del presente anexo, hasta un límite del valor asegurado de $ </t>
    </r>
    <r>
      <rPr>
        <b/>
        <sz val="10"/>
        <rFont val="Arial"/>
        <family val="2"/>
      </rPr>
      <t>150.000.000</t>
    </r>
    <r>
      <rPr>
        <sz val="10"/>
        <rFont val="Arial"/>
        <family val="2"/>
      </rPr>
      <t xml:space="preserve">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r>
  </si>
  <si>
    <r>
      <t>DEMOLICION POR ORDEN DE AUTORIDAD COMPETENTE:</t>
    </r>
    <r>
      <rPr>
        <sz val="10"/>
        <rFont val="Arial"/>
        <family val="2"/>
      </rPr>
      <t xml:space="preserve"> Se extiende a cubrir hasta concurrencia de la suma asegurada, la demolición del bien asegurado ordenado por la autoridad competente, como consecuencia de daños producidos  por un evento cubierto por la póliza. </t>
    </r>
  </si>
  <si>
    <r>
      <t>FERIAS Y EXPOSICIONES</t>
    </r>
    <r>
      <rPr>
        <sz val="10"/>
        <rFont val="Arial"/>
        <family val="2"/>
      </rPr>
      <t xml:space="preserve">: se  amparan automaticamente los bienes asegurados que sean trasladados temporalemten  a otro (s) sitio (s), a los predios donde el asegurado ejerce su actividad, con destino a participar en ferias y/o exposiciones dentro del territorio de la Republica de Colombia. </t>
    </r>
    <r>
      <rPr>
        <b/>
        <sz val="10"/>
        <rFont val="Arial"/>
        <family val="2"/>
      </rPr>
      <t>POR UN PERIODO NO MAYOR A 60 DÍAS Y CON UN SUBLIMITE DE COL$300.000.000.</t>
    </r>
  </si>
  <si>
    <r>
      <t>COBERTURA EN MOTORES DE COMBUSTION INTERNA Y GENERADORES REFRIGERADOS POR HIDROGENO</t>
    </r>
    <r>
      <rPr>
        <sz val="10"/>
        <rFont val="Arial"/>
        <family val="2"/>
      </rPr>
      <t>:  Se amparan las perdidas y/o daños  debido a explosiones  en motores de combustión interna o generadores refrigerados por hidrogeno, con un sublímite de $500.000.000</t>
    </r>
  </si>
  <si>
    <r>
      <t xml:space="preserve">NO APLICACION DE GARANTIAS: </t>
    </r>
    <r>
      <rPr>
        <sz val="10"/>
        <rFont val="Arial"/>
        <family val="2"/>
      </rPr>
      <t>Queda  expresamente  acordado  y  aceptado  que   la  aseguradora  no   establecerá  garantías  a   cumplir  sin previo acuerdo con la entidad tomadora y/o asegurada.
Para tal efecto, queda expresamente acordado que para la determinación de garantías, la aseguradora presentará previamente para aceptación de la entidad,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r>
  </si>
  <si>
    <r>
      <rPr>
        <b/>
        <sz val="10"/>
        <rFont val="Arial"/>
        <family val="2"/>
      </rPr>
      <t xml:space="preserve"> DEDUCIBLE PARA LOS EVENTOS  HUELGA, MOTÍN, ASONADA, CONMOCIÓN CIVIL TERRORISMO Y ACTOS MAL INTENCIONADOS DE TERCEROS):</t>
    </r>
    <r>
      <rPr>
        <sz val="10"/>
        <rFont val="Arial"/>
        <family val="2"/>
      </rPr>
      <t xml:space="preserve">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 </t>
    </r>
  </si>
  <si>
    <r>
      <t xml:space="preserve">REVOCACIÓN, NO RENOVACIÓN O MODIFICACIONES DE LA PÓLIZA Y SUS ANEXOS: </t>
    </r>
    <r>
      <rPr>
        <sz val="10"/>
        <rFont val="Arial"/>
        <family val="2"/>
      </rPr>
      <t>La Aseguradora deberá dar aviso por escrito aL ASEGURADO, con una anticipación de TREINTA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r>
  </si>
  <si>
    <r>
      <rPr>
        <b/>
        <sz val="10"/>
        <rFont val="Arial"/>
        <family val="2"/>
      </rPr>
      <t>VALORES ASEGURADOS GLOBALES:</t>
    </r>
    <r>
      <rPr>
        <sz val="10"/>
        <rFont val="Arial"/>
        <family val="2"/>
      </rPr>
      <t xml:space="preserve"> (PARCIALES SOLO PARA LIQUIDACION DE RECLAMOS POR TERREMOTO) Se deja aclarado y convenido que los proponentes que participen en la presente solicitud de ofertas, aceptan el manejo de valores asegurados globales. </t>
    </r>
  </si>
  <si>
    <r>
      <t xml:space="preserve">DAÑOS POR TERREMOTO :  </t>
    </r>
    <r>
      <rPr>
        <sz val="10"/>
        <rFont val="Arial"/>
        <family val="2"/>
      </rPr>
      <t xml:space="preserve">Las pérdidas o daños por terremoto, temblor y/o erupción volcánica se indemnizarán al 100 % del valor asegurado (el cual incluye el mayor valor por adecuación a la normatividad vigente sobre sismo resistencia) menos el deducible respectivo, y siempre hasta el límite asegurado.
 También se amparan  tanques,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 </t>
    </r>
  </si>
  <si>
    <t xml:space="preserve">La cobertura se extiende a cubrir  torres, toldos, avisos, chimeneas, aditamentos temporales de los techos, o de techos de paja, madera o carton. Edificio (los contenidos de los mismos  en curso de construccion , de reconstruccion. </t>
  </si>
  <si>
    <r>
      <rPr>
        <b/>
        <sz val="10"/>
        <rFont val="Arial"/>
        <family val="2"/>
      </rPr>
      <t xml:space="preserve">AMPARO DE EXTENDED COVERAGE, ( ampliacion de la cobertura): </t>
    </r>
    <r>
      <rPr>
        <sz val="10"/>
        <rFont val="Arial"/>
        <family val="2"/>
      </rPr>
      <t xml:space="preserve">  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r>
  </si>
  <si>
    <r>
      <t xml:space="preserve">MAQUINARIA , HERRAMIENTAS, EQUIPO MOVIL Y PORTATIL FUERA DE LOS PREDIOS: </t>
    </r>
    <r>
      <rPr>
        <sz val="10"/>
        <rFont val="Arial"/>
        <family val="2"/>
      </rPr>
      <t xml:space="preserve">Ampara las perdidas o daños que sufra la maquinaria, herramientas y equipo, movil o portatil   como consecuencia directa de cuaoquiera de los eventos cubiertos contratados por el asegurado, Incluido el hurto simple. </t>
    </r>
  </si>
  <si>
    <r>
      <t>NO TASACION DE LA PROPIEDAD DAñADA</t>
    </r>
    <r>
      <rPr>
        <sz val="10"/>
        <rFont val="Arial"/>
        <family val="2"/>
      </rPr>
      <t>: En caso  de siniestro cuando la cuantia reclamada sea igual  inferior a   $ 50.000.000, no se realizara tasacion de la propiedad danada.</t>
    </r>
    <r>
      <rPr>
        <b/>
        <sz val="10"/>
        <rFont val="Arial"/>
        <family val="2"/>
      </rPr>
      <t xml:space="preserve">  </t>
    </r>
  </si>
  <si>
    <r>
      <t>FRIGORIFICOS</t>
    </r>
    <r>
      <rPr>
        <sz val="10"/>
        <rFont val="Arial"/>
        <family val="2"/>
      </rPr>
      <t xml:space="preserve">: Se cubre las perdidas y daños ocasionados a los productos que se encuentren dentro de las camaras frigorificas, por falta de funcionamiento de los aparatos frigorificos, por mas de 48 horas consecutivas, causado directamente por cualquiera de los eventos amparados en la poliza. </t>
    </r>
  </si>
  <si>
    <r>
      <t>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</si>
  <si>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t>AUTORIZACION PARA REPARACIONES TEMPORALES</t>
    </r>
    <r>
      <rPr>
        <sz val="10"/>
        <rFont val="Arial"/>
        <family val="2"/>
      </rPr>
      <t>:  HASTA POR LA SUMA DE  $ 1.000.000.000: No obstante cualquier estipulación en contrario en las condiciones generales y particulares de la póliza se autoriza al asegurado para efectuar las alteraciones y/o reparaciones temporales tendientes a disminuir la pérdida transitorias.</t>
    </r>
    <r>
      <rPr>
        <b/>
        <sz val="10"/>
        <rFont val="Arial"/>
        <family val="2"/>
      </rPr>
      <t xml:space="preserve"> 
</t>
    </r>
  </si>
  <si>
    <t>Se ampara la apropiación por terceros de los bienes asegurados durante el siniestro o después del mismo. Hasta por las suma de $200,000,000</t>
  </si>
  <si>
    <r>
      <rPr>
        <b/>
        <sz val="10"/>
        <rFont val="Arial"/>
        <family val="2"/>
      </rPr>
      <t xml:space="preserve">COBERTURA GASTOS PARA REINSTALACIÓN DE SOFTWARE, </t>
    </r>
    <r>
      <rPr>
        <sz val="10"/>
        <rFont val="Arial"/>
        <family val="2"/>
      </rPr>
      <t>como consecuencia de un evento amparado bajo la póliza. Sublímite de $200.000.000 Bajo este amparo se cubren los gastos en que debe incurrir el asegurado para la reinstalación y/o recuperación del software, incluidas pruebas y ajustes, los cuales se generen como consecuencia de daños o pérdidas producidas por un evento amparado en la póliza.</t>
    </r>
  </si>
  <si>
    <r>
      <t xml:space="preserve"> 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t>
    </r>
    <r>
      <rPr>
        <b/>
        <sz val="10"/>
        <rFont val="Arial"/>
        <family val="2"/>
      </rPr>
      <t xml:space="preserve"> </t>
    </r>
  </si>
  <si>
    <r>
      <t xml:space="preserve">COBERTURA DE CONJUNTOS: </t>
    </r>
    <r>
      <rPr>
        <sz val="10"/>
        <rFont val="Arial"/>
        <family val="2"/>
      </rPr>
      <t xml:space="preserve">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 </t>
    </r>
  </si>
  <si>
    <r>
      <t xml:space="preserve">PARA LOS SIGUIENTES AMPAROS ADICIONALES SUBLIMITADOS NO HAY APLICACIÓN DE DEDUCIBLE </t>
    </r>
    <r>
      <rPr>
        <b/>
        <u/>
        <sz val="10"/>
        <color indexed="9"/>
        <rFont val="Arial"/>
        <family val="2"/>
      </rPr>
      <t>OBLIGATORIA</t>
    </r>
  </si>
  <si>
    <t xml:space="preserve">AMPAROS ADICIONALES SUBLIMITADOS </t>
  </si>
  <si>
    <r>
      <t xml:space="preserve">GASTOS PARA LA OBTENCION DE LICENCIAS Y PERMISOS PARA RECONSTRUIR EL EDIFICIO: </t>
    </r>
    <r>
      <rPr>
        <sz val="10"/>
        <rFont val="Arial"/>
        <family val="2"/>
      </rPr>
      <t xml:space="preserve">Se cubre el costo razonable de los honorarios y materiales necesarios  pra obtener las licencias y permisos  necesarios para reconstruir el edificio, siempre y cuando dichos gastos se hayan generado  en conexion con cualquier perdida  o dano amterial  indemnizable a los bienes inmuebles asegurados bajo la poliza, hasta por la suma de $500.000.000.  </t>
    </r>
  </si>
  <si>
    <r>
      <t>REMOCION DE ESCOMBROS</t>
    </r>
    <r>
      <rPr>
        <sz val="10"/>
        <rFont val="Arial"/>
        <family val="2"/>
      </rPr>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polizas, hasta por la suma de: $2.000.000.000.  </t>
    </r>
  </si>
  <si>
    <r>
      <t>PROPIEDAD PERSONAL DE EMPLEADOS</t>
    </r>
    <r>
      <rPr>
        <sz val="10"/>
        <rFont val="Arial"/>
        <family val="2"/>
      </rPr>
      <t xml:space="preserve"> ( Excluye vehiculos, joyas y dinero),  Ampara las perdidas o danos materiales  que sufran los bienes de propiedad  de los empleados del asegurado, excluyendo especificamente  vehiculos, joyas, dinero,  como consecuencia de cualquier evento amparado bajo la presente poliza hasta la suma de: $10.000.000 PERSONA Y $100.000.000 VIGENCIA.   </t>
    </r>
  </si>
  <si>
    <r>
      <t>GASTOS PARA LA DEMOSTRACION Y CUANTIFICACION DE LA PERDIDA</t>
    </r>
    <r>
      <rPr>
        <sz val="10"/>
        <rFont val="Arial"/>
        <family val="2"/>
      </rPr>
      <t xml:space="preserve"> :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 hasta la suma de:  $500.000.000.   </t>
    </r>
  </si>
  <si>
    <r>
      <t>GASTOS PARA LA EXTINCION Y EVITAR LA PROPAGACION  DEL SINIESTRO</t>
    </r>
    <r>
      <rPr>
        <sz val="10"/>
        <rFont val="Arial"/>
        <family val="2"/>
      </rPr>
      <t xml:space="preserve">: Gastos en que incurra el asegurado por la utilizacion de productos y sustancias  dirigidas a la extincion del siniestro  o evitar su propagacion, asi como los elementos o equipos dstaruidos  total o parcialmente  como consecuencia de la actividad dirigida a este proposito, hasta la suma de: $2.000.000.000.   </t>
    </r>
  </si>
  <si>
    <r>
      <t>GASTOS PRESERVACION DE BIENES</t>
    </r>
    <r>
      <rPr>
        <sz val="10"/>
        <rFont val="Arial"/>
        <family val="2"/>
      </rPr>
      <t xml:space="preserve">: 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la suma de: COL$ 500.000.000.  </t>
    </r>
  </si>
  <si>
    <r>
      <t>HONORARIOS PROFESIONALES  INCLUIDOS VIAJES DE ESTADIA:</t>
    </r>
    <r>
      <rPr>
        <sz val="10"/>
        <rFont val="Arial"/>
        <family val="2"/>
      </rPr>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 Hasta la suma de$500.000.000 .</t>
    </r>
  </si>
  <si>
    <r>
      <t>FLETE AEREO</t>
    </r>
    <r>
      <rPr>
        <sz val="10"/>
        <rFont val="Arial"/>
        <family val="2"/>
      </rPr>
      <t xml:space="preserve">: Se reconocen  los gastos adicionales por concepto de flete aero siempre y cuando dichos gastos  se generen en conexion con cualquier perdida o dano indemnizable respecto de los bienes amparados, hasta por la suma de: $500.000.000.  </t>
    </r>
  </si>
  <si>
    <r>
      <t>AMPARO AUTOMATICO PARA EQUIPOS EN DEMOSTRACION HASTA POR LA SUMA DE $ 250.000.000.</t>
    </r>
    <r>
      <rPr>
        <sz val="10"/>
        <rFont val="Arial"/>
        <family val="2"/>
      </rPr>
      <t xml:space="preserve">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póliza.</t>
    </r>
  </si>
  <si>
    <r>
      <t>ROTURA DE VIDRIOS</t>
    </r>
    <r>
      <rPr>
        <sz val="10"/>
        <rFont val="Arial"/>
        <family val="2"/>
      </rPr>
      <t xml:space="preserve">: Incluyendo los generados por Hmacc, Amit y terrorismo , hasta la suma de: $500.000.000.   </t>
    </r>
  </si>
  <si>
    <r>
      <t>GASTOS POR REPOSICION DE INFORMACION, ARCHIVOS Y DOCUMENTOS</t>
    </r>
    <r>
      <rPr>
        <sz val="10"/>
        <rFont val="Arial"/>
        <family val="2"/>
      </rPr>
      <t xml:space="preserve">:  HASTA POR $  250.000.000: 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r>
  </si>
  <si>
    <r>
      <t>GASTOS DE SALVAMENTO, PRESERVACION O MANTENIMIENTO DE LOS BIENES ASEGURADOS:</t>
    </r>
    <r>
      <rPr>
        <sz val="10"/>
        <rFont val="Arial"/>
        <family val="2"/>
      </rPr>
      <t xml:space="preserve"> 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la suma de: $2.000.000.000   </t>
    </r>
  </si>
  <si>
    <r>
      <t>SEGURO PORTADOR EXTERNO DE DATOS (excluye software)</t>
    </r>
    <r>
      <rPr>
        <sz val="10"/>
        <rFont val="Arial"/>
        <family val="2"/>
      </rPr>
      <t xml:space="preserve">  Ampara  las perdidas o danos materiales  que sufran los portadores externos  de datos,  excluyendo la informacion en ellos contenidas, que se hallen dentro y/o fuera de los predios  asegurados como consecuencia directa de cualquiera  de los eventos amparados bajo la presente poliza HASTA LA SUMA DE: $250,000,000</t>
    </r>
  </si>
  <si>
    <t>FRIGORIFICOS O BIENES REFRIGERADOS $450.000.000 para todos lo predios del asegurado.</t>
  </si>
  <si>
    <r>
      <t>LABORES Y MATERIALES, CONSTRUCCIONES Y ALTERACIONES EN CURSO A PROPIEDAD EXISTENTE</t>
    </r>
    <r>
      <rPr>
        <sz val="10"/>
        <rFont val="Arial"/>
        <family val="2"/>
      </rPr>
      <t xml:space="preserve">: $ 500.000.000, No obstante cualquier estipulación en contrario en las condiciones generales de la póliza se autoriza al asegurado para efectuar las alteraciones y/o reparaciones dentro del riesgo, que juzgue necesarias para el funcionamiento de la industria o negocio. En este caso el asegurado estará obligado a avisar por escrito a la  compañía dentro de los sesenta (120) días comunes contados a partir de la iniciación de estas modificaciones para conservar el amparo, siempre y cuando la modificación y/ó alteración agrave el riesgo asegurado y tenga una relación de causalidad con el origen del daño.  </t>
    </r>
  </si>
  <si>
    <r>
      <t>COBERTURA AUTOMÁTICA PARA EQUIPOS DE REEMPLAZO</t>
    </r>
    <r>
      <rPr>
        <sz val="10"/>
        <rFont val="Arial"/>
        <family val="2"/>
      </rPr>
      <t xml:space="preserve"> AVISO DE 60 DIAS, hasta  $  250.000.000: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</si>
  <si>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t>TRASLADO TEMPORAL DE BIENES DE CUALQUIER NATURALEZA TEMPORAL</t>
    </r>
    <r>
      <rPr>
        <sz val="10"/>
        <rFont val="Arial"/>
        <family val="2"/>
      </rPr>
      <t xml:space="preserve">.   $ 500.000.000 :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t>
    </r>
  </si>
  <si>
    <r>
      <t>AMPARO AUTOMÁTICO DE BIENES, NUEVOS PREDIOS Y PROPIEDADES</t>
    </r>
    <r>
      <rPr>
        <sz val="10"/>
        <rFont val="Arial"/>
        <family val="2"/>
      </rPr>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(30) días calendarios contados a partir de la fecha de su adquisición para el correspondiente cobro de prima, siempre y cuando el valor total de reposición de dichos bienes no sea superior a COL $ 1.000.000.000.   </t>
    </r>
  </si>
  <si>
    <t xml:space="preserve">CLAUSULAS PARTICULARES OPCIONALES  REQUERIDAS </t>
  </si>
  <si>
    <t>S/N/D</t>
  </si>
  <si>
    <t>PUNTOS</t>
  </si>
  <si>
    <r>
      <t xml:space="preserve">COBRO POSTERIOR DE DEDUCIBLE: </t>
    </r>
    <r>
      <rPr>
        <sz val="10"/>
        <rFont val="Arial"/>
        <family val="2"/>
      </rPr>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r>
  </si>
  <si>
    <r>
      <t>COBERTURA DE CADENAS Y CINTAS TRANSPORTADORAS:</t>
    </r>
    <r>
      <rPr>
        <sz val="10"/>
        <rFont val="Arial"/>
        <family val="2"/>
      </rPr>
      <t xml:space="preserve"> La cobertura se extiende a cubrir las perdidas de o daños  a cadenas y cintas transportadoras, siempre y cuando tales perdidas  de o daños sean causados pro un accidente indemnizable bajo la presente póliza. </t>
    </r>
  </si>
  <si>
    <t>PARA LAS COBERTURAS DE ROTURA DE MAQUINARIA Y EQUIPO ELECTRÓNICO, ESTE SEGURO SE EXTIENDE A PAGAR EL IMPORTE  DE LA PRIMA DEL SEGURO  DE TRANSPORTE QUE EL ASEGURADO DEBA TOMAR PARA AMPARAR LA MAQUINARIA DAÑADA O AFECTADA POR EL SINIESTRO  AMPARADO, DURANTE EL TRASLADO  DE ESTA AL TALLER  EN DONDE SE LLEVARA A CABO LA REPARACIÓN Y DE AQUÍ A SU LUGAR DE MONTAJE ORIGINAL.  NO SE OTORGA. EXCLUYE LOS DAÑOS O PÉRDIDAS DURANTE, EL TRANSPORTE, CARGUE Y DESCARGUE.</t>
  </si>
  <si>
    <r>
      <t xml:space="preserve"> ASONADA, MOTIN, CONMOCION CIVIL O POPULAR, HUELGA, CONFLICTOS COLECTIVOS DE TRABAJO, ACTOS MAL INTENCIONADOS DE TERCEROS, INCLUYENDO LOS ACTOS TERRORISTAS Y DE MOVIMIENTOS SUBVERSIVOS</t>
    </r>
    <r>
      <rPr>
        <sz val="10"/>
        <rFont val="Arial"/>
        <family val="2"/>
      </rPr>
      <t xml:space="preserve"> : 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 u organo competente que lo represente. </t>
    </r>
  </si>
  <si>
    <r>
      <t>COBERTURA DE CABLES METALICOS Y CABLES NO ELECTRICOS</t>
    </r>
    <r>
      <rPr>
        <sz val="10"/>
        <rFont val="Arial"/>
        <family val="2"/>
      </rPr>
      <t xml:space="preserve">: La cobertura se extiende a cubrir las perdidas de o daños  a cables metálicos y cables no eléctricos, siempre y cuando tales perdidas  de o daños sean causados por un accidente indemnizable  bajo la presente póliza </t>
    </r>
  </si>
  <si>
    <r>
      <rPr>
        <b/>
        <sz val="10"/>
        <rFont val="Arial"/>
        <family val="2"/>
      </rPr>
      <t>EQUIPOS DESCONTINUADOS</t>
    </r>
    <r>
      <rPr>
        <sz val="10"/>
        <rFont val="Arial"/>
        <family val="2"/>
      </rPr>
      <t xml:space="preserve">: Para aquellos equipos que ya no se fabrican y que por lo tanto ya no se encuentran en el mercado, para efectos del valor asegurado este se entenderá como el valor real  del modelo del  equipo  que lo reemplace , producido por el mismo fabricante.  </t>
    </r>
  </si>
  <si>
    <t xml:space="preserve">NO APLICACION  DE DEMERITO PARA REBOBINADO O NUCLEOS  DE EQUIPO ELECTRONICO Y/O ELECTRICO.  </t>
  </si>
  <si>
    <r>
      <t>MARCAS DE FABRICA</t>
    </r>
    <r>
      <rPr>
        <sz val="10"/>
        <rFont val="Arial"/>
        <family val="2"/>
      </rPr>
      <t xml:space="preserve">: La aseguradora no podra  exigir la enajenacion o entrega de los bienes  objeto del salvamento,  en aquellos casos  en que, de hacerlo, se creen conflictos o se produzcan perjuicios para el asegurado, en razon del secreto industrial o la proteccion de marcas .                                                                                                                                                                                                                                                                                                                          En virtud  del presente anexo , si cualquier propiedad asegurada que sufriere perdida o dano proveniente  de los riesgos amparados por la poliza y sus  anexos, ostentan marcas  de fabrica, placa, rotulos, etiquetas, sellos, u otras indicaciones similares  que signifiquen o representen en cualquier forma garantia de la calidad del producto o comprometan la responabilidad del asegurado o alteren la buena presentacion del producto, el alcance  de dicha perdida  o dano se determinara asi:                                                                                                                                                                                                                                                           A-) Si el asegurado puede reacondicionar tal propiedad  a igual calidad y clase a  la que tenia antes del siniestro, la cuantia de la indemnizacion  sera el costo de dicho reacondicionamiento.                                                                                                                                                                                                                                                        B-) Si no puede reacondicionar tal propiedad, la cuantia de la indemnizacion  sera el costo total de lo afectado.                                                                                                                                                                                                                                                                                                                                                C-) La aseguradora podra disponer  del salvamento  siempre que previamente  y a su costa retire o remueva completa y totalmente  de la propiedad perdida o danada las marcas de fabrica, placas, rotulos, etiquetas, sellos u otras indicaciones que ostente.                                                                                                                                                                                                                                                                                                                          D-) La aseguradora no podra disponer  del salvamenteo sin la autorizacion previa del asegurado. </t>
    </r>
    <r>
      <rPr>
        <b/>
        <sz val="10"/>
        <rFont val="Arial"/>
        <family val="2"/>
      </rPr>
      <t xml:space="preserve"> </t>
    </r>
  </si>
  <si>
    <r>
      <t>OTROS REEMBOLSOS</t>
    </r>
    <r>
      <rPr>
        <sz val="10"/>
        <rFont val="Arial"/>
        <family val="2"/>
      </rPr>
      <t xml:space="preserve">: Se reconoceran los gastos en que razonablemente incurra el asegurado para alquiler de inmuebles, equipos y maquinaria temporal siempre que todo se efectue con el fin de salvar, preservar o conservar los bienes amparados, hasta por la suma de $  100.000.000 </t>
    </r>
    <r>
      <rPr>
        <b/>
        <sz val="10"/>
        <rFont val="Arial"/>
        <family val="2"/>
      </rPr>
      <t xml:space="preserve">  </t>
    </r>
  </si>
  <si>
    <r>
      <t>AMPARO DE HURTO DE ELEMENTOS Y PARTES DE EDIFICIOS</t>
    </r>
    <r>
      <rPr>
        <sz val="10"/>
        <rFont val="Arial"/>
        <family val="2"/>
      </rPr>
      <t xml:space="preserve">:  Se amplia la cobertura para cubrir el hurto  de elementos y partes de las edificaciones aseguradas, hasta  el 10% del valor asegurado para cada edificio maximo 2.000 SMMLV.  </t>
    </r>
    <r>
      <rPr>
        <b/>
        <sz val="10"/>
        <rFont val="Arial"/>
        <family val="2"/>
      </rPr>
      <t xml:space="preserve">  </t>
    </r>
  </si>
  <si>
    <r>
      <t xml:space="preserve">COBERTURA PARA REMODELACIONES, NUEVAS EDIFICACIONES,MONTAJE DE  NUEVAS PLANTAS Y/O MAQUINARIA Y EQUIPO </t>
    </r>
    <r>
      <rPr>
        <sz val="10"/>
        <rFont val="Arial"/>
        <family val="2"/>
      </rPr>
      <t xml:space="preserve">que no haya  estado previamente operando dentro de los predios asegurados, siempre que el valor final  de dichas edificaciones, plantas, maquinario o equipo no superen los $ 2,000.000.000. </t>
    </r>
  </si>
  <si>
    <r>
      <t>DAÑOS POR TERREMOTO</t>
    </r>
    <r>
      <rPr>
        <sz val="10"/>
        <rFont val="Arial"/>
        <family val="2"/>
      </rPr>
      <t xml:space="preserve"> :  Las pérdidas o daños por terremoto, temblor y/o erupción volcánica se indemnizarán al 100 % del valor asegurado (el cual incluye el mayor valor por adecuación a la normatividad vigente sobre sismo resistencia) menos el deducible respectivo, y siempre hasta el límite asegurado. 
                                                                                                                                                                                                                                                          También se amparan  tanques,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 </t>
    </r>
  </si>
  <si>
    <t xml:space="preserve">La cobertura se extiende a cubrir  torres, toldos, avisos,chimeneas, aditamentos temporales de llos techos, , o de techos de paja, madera o carton. Edificio ( o e; contenidos de los mismos  en curso de construccion , de reconstruccion. </t>
  </si>
  <si>
    <r>
      <rPr>
        <b/>
        <sz val="10"/>
        <rFont val="Arial"/>
        <family val="2"/>
      </rPr>
      <t xml:space="preserve">AMPARO DE EXTENDED COVERAGE, ( ampliacion de la cobertura): </t>
    </r>
    <r>
      <rPr>
        <sz val="10"/>
        <rFont val="Arial"/>
        <family val="2"/>
      </rPr>
      <t xml:space="preserve">  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incluidos los que ocurran como consecuencia de vicio propio del suelo ó de errores de construcción que se presenten después de los doce(12) meses siguientes a la puesta en marcha del bien afectado. </t>
    </r>
  </si>
  <si>
    <r>
      <t>COBERTURA DE MAQUINARIA Y EQUIPO BAJO TIERRA</t>
    </r>
    <r>
      <rPr>
        <sz val="10"/>
        <rFont val="Arial"/>
        <family val="2"/>
      </rPr>
      <t>: Cubre la  perdida y/o daños  debidos a avenidas, inundaciones,  corrimientos de tierra, o caída de rocas, hundimientos, asentamientos, enlodamientos, hundimientos de minas, galerías, túneles, etc.</t>
    </r>
  </si>
  <si>
    <r>
      <t xml:space="preserve"> COBERTURA DE BOMBAS SUMERGIDAS Y BOMBAS PARA POZOS PROFUNDOS:</t>
    </r>
    <r>
      <rPr>
        <sz val="10"/>
        <rFont val="Arial"/>
        <family val="2"/>
      </rPr>
      <t xml:space="preserve"> Cubre las perdidas y/o daños  causados por erosión de arena  y daños resultantes  de falta de agua.   </t>
    </r>
    <r>
      <rPr>
        <b/>
        <sz val="10"/>
        <rFont val="Arial"/>
        <family val="2"/>
      </rPr>
      <t xml:space="preserve"> </t>
    </r>
  </si>
  <si>
    <r>
      <t>COBERTURA DE ACEITES LUBRICANTES  O REFRIGERANTES</t>
    </r>
    <r>
      <rPr>
        <sz val="10"/>
        <rFont val="Arial"/>
        <family val="2"/>
      </rPr>
      <t>: Se cubren las perdidas de aceites lubricante o refrigerantes  causados por un accidente indemnizable  a los equipos amparados bajo la presente póliza, siempre y cuando sea cubierto por un hecho súbito accidental e imprevisto cubierto por la presente póliza.</t>
    </r>
  </si>
  <si>
    <r>
      <t>NO TASACION DE LA PROPIEDAD DANADA</t>
    </r>
    <r>
      <rPr>
        <sz val="10"/>
        <rFont val="Arial"/>
        <family val="2"/>
      </rPr>
      <t>: En caso  de siniestro cuando la cuantia reclamada sea igual  inferior a   $ 50.000.000, no se realizara tasacion de la propiedad danada.</t>
    </r>
    <r>
      <rPr>
        <b/>
        <sz val="10"/>
        <rFont val="Arial"/>
        <family val="2"/>
      </rPr>
      <t xml:space="preserve">  </t>
    </r>
  </si>
  <si>
    <r>
      <rPr>
        <b/>
        <sz val="10"/>
        <rFont val="Arial"/>
        <family val="2"/>
      </rPr>
      <t>CLAUSULAS PARTICULARES SOLICITADAS :</t>
    </r>
    <r>
      <rPr>
        <sz val="10"/>
        <rFont val="Arial"/>
        <family val="2"/>
      </rPr>
      <t xml:space="preserve"> Si la clausula es aceptada anotar una S, si es negada una N o si es aceptada con desviacion, indicar en el formato de desviaciones el texto propuesto. </t>
    </r>
  </si>
  <si>
    <t>DEDUCIBLES REQUERIDOS</t>
  </si>
  <si>
    <t>DEDUCIBLES MINIMOS REQUERIDOS</t>
  </si>
  <si>
    <t xml:space="preserve">PROPUESTA DE LA COMPAÑÍA </t>
  </si>
  <si>
    <t>Terremoto, temblor, erupcion volcanica % del  valor  de la perdida Minimo   SMMLV</t>
  </si>
  <si>
    <t>Asonada, motín, conmoción civil o popular o huelgas: % del  valor  de la perdida minimo   SMMLV</t>
  </si>
  <si>
    <t>Actos mal intencionados de Terceros, sabotaje y terrorismo: % del  valor  de la perdida Minimo   SMMLV</t>
  </si>
  <si>
    <t>10% del valor de la pérdida mínimo 1SMMLV</t>
  </si>
  <si>
    <t>HURTO SIMPLE Y HURTO CALIFICADO: % del  valor  de la perdida minimo   SMMLV</t>
  </si>
  <si>
    <t>ROTURA DE MAQUINARIA: % del  valor  de la perdida minimo   SMMLV</t>
  </si>
  <si>
    <t>Demas amparos:  % del  valor  de la perdidaminimo   SMMLV</t>
  </si>
  <si>
    <t>Sin deducible</t>
  </si>
  <si>
    <t xml:space="preserve">EQUIPO ELECTRICO Y ELECTRONICO, MOVIL Y PORTATIL, EQUIPOS MEDICOS </t>
  </si>
  <si>
    <r>
      <t xml:space="preserve">REGISTRO SUPERBANCARIA - POLIZA: </t>
    </r>
    <r>
      <rPr>
        <sz val="10"/>
        <rFont val="Arial"/>
        <family val="2"/>
      </rPr>
      <t>ANEXAR CONDICIONADO Y TEXTOS DE CLAUSULAS</t>
    </r>
  </si>
  <si>
    <t xml:space="preserve">NOTA: SE DEBE DILIGENCIAR UNICAMENTE LA PARTE SOMBREADA EN GRIS. LAS DEMAS AREAS DEL CUADRO NO DEBEN SER MODIFICADAS   </t>
  </si>
  <si>
    <t>REDSALUD ARMENIA E.S.E</t>
  </si>
  <si>
    <t>ANEXO No. 1 - RELACION BIENES Y VALORES ASEGURADOS - TODO RIESGO DAÑOS MATERIALES</t>
  </si>
  <si>
    <t>Articulo</t>
  </si>
  <si>
    <t xml:space="preserve">Valor Asegurado </t>
  </si>
  <si>
    <t>Índice Variable</t>
  </si>
  <si>
    <t>SI</t>
  </si>
  <si>
    <t>NO</t>
  </si>
  <si>
    <t xml:space="preserve">MAQUINARIA Y EQUIPO </t>
  </si>
  <si>
    <t>INDICE VARIABLE</t>
  </si>
  <si>
    <t>TOTAL VALOR ASEGURADO</t>
  </si>
  <si>
    <t>RELACION DE INMUEBLES</t>
  </si>
  <si>
    <t>EDIFICIO</t>
  </si>
  <si>
    <t xml:space="preserve">DIRECCION </t>
  </si>
  <si>
    <t>AREA CONS m2</t>
  </si>
  <si>
    <t>UIS - HOSPITAL DEL SUR</t>
  </si>
  <si>
    <t>Avenida Montecarlo Urb. Guaduales de la Villa, Armenia, Quindio</t>
  </si>
  <si>
    <t>Centro de Salud La Milagrosa, Armenia, Quindio</t>
  </si>
  <si>
    <t xml:space="preserve">Carrera 19 Calle 2 </t>
  </si>
  <si>
    <t>Centro de Salud Nueva Libertad, Armenia, Quindio</t>
  </si>
  <si>
    <t xml:space="preserve"> Carrera 40 Calle 43A - 44 </t>
  </si>
  <si>
    <t>Centro de Salud El Caimo, Armenia, Quindio</t>
  </si>
  <si>
    <t>Carrera 2 1 - 28 Corregimiento El Caimo</t>
  </si>
  <si>
    <t>Centro de Salud El Paraiso, Armenia, Quindio</t>
  </si>
  <si>
    <t>Barrio El Paraiso Mz M C</t>
  </si>
  <si>
    <t>Puesto de Salud correa Grillo, Armenia, Quindio</t>
  </si>
  <si>
    <t xml:space="preserve"> Km 1 Via Montenegro </t>
  </si>
  <si>
    <t xml:space="preserve"> Centro de Salud  La Clarita, Armenia, Quindio</t>
  </si>
  <si>
    <t xml:space="preserve">Calle 24 33 - 14 </t>
  </si>
  <si>
    <t>Centro de Salud  Piloto Uribe, Armenia, Quindio</t>
  </si>
  <si>
    <t xml:space="preserve">Cl. 25 #10-11 10-73 Barrio Rincon Santo </t>
  </si>
  <si>
    <t xml:space="preserve"> Centro de Salud CAA SUR, Armenia, Quindio</t>
  </si>
  <si>
    <t>Carrera 19 Calle 44 Esquina</t>
  </si>
  <si>
    <t xml:space="preserve"> Centro de Salud Fundadores, Armenia, Quindio</t>
  </si>
  <si>
    <t xml:space="preserve">Calle 4 Norte 13 - 61 </t>
  </si>
  <si>
    <t xml:space="preserve"> Centro de Salud Santa Rita, Armenia; Quindío.</t>
  </si>
  <si>
    <t>Barrio Santa Rita Mz 14, esquina.</t>
  </si>
  <si>
    <t>TOTALES</t>
  </si>
  <si>
    <t>DESCRIPCION</t>
  </si>
  <si>
    <t>PLACAS</t>
  </si>
  <si>
    <t>VALOR  ASEGURADO</t>
  </si>
  <si>
    <t>AMBULANCIA TOYOTA</t>
  </si>
  <si>
    <t>OJG405</t>
  </si>
  <si>
    <t>MAZDA B2200</t>
  </si>
  <si>
    <t>ONJ-005</t>
  </si>
  <si>
    <t>MAZDA B2600</t>
  </si>
  <si>
    <t>ONJ-006</t>
  </si>
  <si>
    <t>AMBULANCIA CHEVROLET MODELO 1996, PLACA OWR255.</t>
  </si>
  <si>
    <t>OWR255</t>
  </si>
  <si>
    <t>ANEXO Nº 2  ( ESPECIFICACIONES TECNICAS MANEJO SERVIDORES PUBLICOS)</t>
  </si>
  <si>
    <t>MANEJO GLOBAL SERVIDORES PUBLICOS</t>
  </si>
  <si>
    <t>INTERES ASEGURADO</t>
  </si>
  <si>
    <t>COBERTURAS</t>
  </si>
  <si>
    <t>PRIMA</t>
  </si>
  <si>
    <t>MINIMO REQUERIDO</t>
  </si>
  <si>
    <t>PROPUESTA CIA</t>
  </si>
  <si>
    <t>Se  amparan a las entidades estatales aseguradas contra los riesgos que impliquen menoscabode fondos y bienes, causados por sus empleados en el ejercicio de los cargos amparados, por actos que se tipifiquen como delitos contra la administración pública o fallos con responsabilidad fiscal, siempre y cuando el hecho sea cometido dentro de la vigencia de la póliza.</t>
  </si>
  <si>
    <t>Abuso de confianza, Estafa, Peculado</t>
  </si>
  <si>
    <t>Falsificación, Delitos contra la</t>
  </si>
  <si>
    <t>Administración Pública, Delitos contra</t>
  </si>
  <si>
    <t>el patrimonio economico, alcances fiscales</t>
  </si>
  <si>
    <t>Gastos de Rendiciòn y reconstrucciòn de cuentas, costo en juicio y honorarios</t>
  </si>
  <si>
    <t>Cajas menores</t>
  </si>
  <si>
    <t>Empleados no identificados</t>
  </si>
  <si>
    <t>50.000.000 evento/ 150.000.000 vigencia</t>
  </si>
  <si>
    <t>Protecciòn de Depósitos bancarios</t>
  </si>
  <si>
    <t>Empleados de firma especializada y temporales, cooperativas, agremiaciones sindicales y empresas asociativas</t>
  </si>
  <si>
    <t>PRIMA NETA</t>
  </si>
  <si>
    <t xml:space="preserve">PRIMA TOTAL </t>
  </si>
  <si>
    <t xml:space="preserve"> CONDICIONES ESPECIALES OBLIGATORIAS</t>
  </si>
  <si>
    <r>
      <t xml:space="preserve">AMPARO POR PECULADO: </t>
    </r>
    <r>
      <rPr>
        <sz val="10"/>
        <rFont val="Arial"/>
        <family val="2"/>
      </rPr>
      <t>Mediante la presente Cláusula se conviene en amparar al Asegurado las pérdidas o detrimentos patrimoniales que sufra por causa de peculado cometido por sus empleados de acuerdo con las denominaciones que para delitos cometidos por empleados oficiales o públicos contempla la ley</t>
    </r>
  </si>
  <si>
    <r>
      <t>AMPARO POR DELITOS CONTRA LA ADMINISTRACION PÚBLICA:</t>
    </r>
    <r>
      <rPr>
        <sz val="10"/>
        <rFont val="Arial"/>
        <family val="2"/>
      </rPr>
      <t xml:space="preserve"> Mediante la presente Cláusula se conviene en amparar AL ASEGURADO, las pérdidas o detrimentos patrimoniales que sufra por causa de los delitos cometidos por sus servidores públicos, empleados oficiales ó públicos, contemplados en la Ley</t>
    </r>
  </si>
  <si>
    <r>
      <t>EXTENSION DE COBERTURAS A EMPLEADOS TEMPORALES Y FIRMAS ESPECIALIZADAS: S</t>
    </r>
    <r>
      <rPr>
        <sz val="10"/>
        <rFont val="Arial"/>
        <family val="2"/>
      </rPr>
      <t>e  consideran cubiertas todas las perdidas y/o daños que ocasionen los empleados de firmas especializadas, temporales y provisionales, que pertenezcan o no a la firma especializada, estos últimos asesores, estudiantes en práctica, contratistas y subcontratistas, la cobertura opera siempre y cuando se encuentra bajo la inspeccion, vigilacia y control del asegurado</t>
    </r>
  </si>
  <si>
    <r>
      <t xml:space="preserve">PERDIDAS CAUSADAS POR EMPLEADOS NO IDENTIFICADOS: </t>
    </r>
    <r>
      <rPr>
        <sz val="10"/>
        <rFont val="Arial"/>
        <family val="2"/>
      </rPr>
      <t xml:space="preserve">Con sujecion a las condiciones genereales  de la poliza y no obstante lo que en contratio se diga en la misma  o en sus anexos, si una perdida cubierta se presume  haber sido causada  por uno o mas de los empleados y el asegurado no pudiere senalar  especdificamente el empelado o empleados causantes, dicha perdia se considera debidamene amparada, siempre y cuando  las pruebas que se presentern sean concluyente quedando entendido ademas la responsabilidad de la aseguradora no excedera en ningun caso el valor asegurado por cada evento.   </t>
    </r>
  </si>
  <si>
    <r>
      <t>PROTECCION DE DEPOSITOS BANCARIOS:  P</t>
    </r>
    <r>
      <rPr>
        <sz val="10"/>
        <rFont val="Arial"/>
        <family val="2"/>
      </rPr>
      <t>or medio del presente anexo, se cubren las pérdidas que el Asegurado sufra en cuanto a los dineros depositados en su cuenta corriente o de ahorros que mantenga con una entidad bancaria o financiera, siempre y cuando dicha pérdida se deba a falsificación de un cheque, letra de cambio, pagaré, carta de crédito o cualquier otra clase de titulo valor que el banco o la entidad financiera presuma que ha sido firmado, endosado o avalado por el Asegurado o por una persona que obre en su nombre o representación y que el banco o entidad financiera compruebe que no es responsable por dicho pago.  El amparo se hace extensivo a cualquiera de los siguientes eventos:
A. Cuando el cheque girado presuntamente por el Asegurado o su representante sea pagado a una persona ficticia.                                                                                                                                                                                                                                                                                                                                                            B. Cuando un cheque girado por el Asegurado o su representante a favor de un tercero y entregado a dicho tercero o a un representante de este, resulte endosado y cobrado por una persona distinta a dicho tercero o a aquella otra a quien ha debido hacerse el pago en virtud de una transferencia posterior que hubiese podido efectuarse respecto a dicho cheque.                                                                                                                                                                                                                                                                C. Cualquier cheque con destino al pago de salarios que habiendo sido girado u ordenado por el Asegurado, resultase endosado y cobrado por un tercero obrando supuestamente a nombre del girador, o de aquel a quien se debía hacer el pago.
                                                                                                                                                                                                                                                                                                       Es requisito indispensable para que sea procedente una indemnización bajo los literales a, b, y c, que exista falsificación o adulteración de conformidad con las disposiciones legales vigentes al momento del siniestro. Las firmas estampadas por medios mecánicos, serán consideradas como firmas autógrafas.</t>
    </r>
  </si>
  <si>
    <r>
      <t xml:space="preserve">FORMATO : </t>
    </r>
    <r>
      <rPr>
        <sz val="10"/>
        <rFont val="Arial"/>
        <family val="2"/>
      </rPr>
      <t>ACEPTACION CLAUSULAS Y CONDICIONES OBLIGATORIAS</t>
    </r>
  </si>
  <si>
    <r>
      <t xml:space="preserve">AMPARO AUTOMÁTICO PARA NUEVOS CARGOS : </t>
    </r>
    <r>
      <rPr>
        <sz val="10"/>
        <rFont val="Arial"/>
        <family val="2"/>
      </rPr>
      <t>No obstante cualquier estipulación en contrario en las condiciones generales de la póliza y sus anexos, este seguro se extiende a cubrir todo nuevo cargo creado por el Asegurado sin limite de plazo para reportar a la aseguradora.</t>
    </r>
  </si>
  <si>
    <r>
      <t>PERÍODO ADICIONAL DE COBERTURAS:</t>
    </r>
    <r>
      <rPr>
        <sz val="10"/>
        <rFont val="Arial"/>
        <family val="2"/>
      </rPr>
      <t xml:space="preserve"> 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 </t>
    </r>
  </si>
  <si>
    <r>
      <t xml:space="preserve">REVOCACIÓN ,  NO RENOVACIÓN O MODIFICACIONES DE LA PÓLIZA Y SUS ANEXOS  </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</si>
  <si>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RESTABLECIMIENTO AUTOMÁTICO DE VALOR ASEGURADO POR PAGO DE SINIESTRO</t>
    </r>
    <r>
      <rPr>
        <sz val="10"/>
        <rFont val="Arial"/>
        <family val="2"/>
      </rPr>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 el restablecimiento opera hasta una vez la suma incial </t>
    </r>
  </si>
  <si>
    <r>
      <t>MODIFICACIÓN DEL ESTADO DEL RIESGO</t>
    </r>
    <r>
      <rPr>
        <sz val="10"/>
        <rFont val="Arial"/>
        <family val="2"/>
      </rPr>
      <t>: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</si>
  <si>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CLAUSULA DE 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</si>
  <si>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t xml:space="preserve"> 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</si>
  <si>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 xml:space="preserve"> 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Armenia.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</si>
  <si>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t>DESIGNACION DE CARGOS</t>
    </r>
    <r>
      <rPr>
        <sz val="10"/>
        <rFont val="Arial"/>
        <family val="2"/>
      </rPr>
      <t>: En adición a los términos y condiciones contenidas en la póliza y sus anexos, la Aseguradora acepta el titulo, nombre, denominación, nomenclatura con que el Asegurado identifica o describe los cargos asegurados</t>
    </r>
  </si>
  <si>
    <r>
      <t xml:space="preserve"> NO CONCURRENCIA DE DEDUCIBLES:</t>
    </r>
    <r>
      <rPr>
        <sz val="10"/>
        <rFont val="Arial"/>
        <family val="2"/>
      </rPr>
      <t xml:space="preserve">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</si>
  <si>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t>COSTOS EN JUICIO Y HONORARIOS PROFESIONALES:</t>
    </r>
    <r>
      <rPr>
        <sz val="10"/>
        <rFont val="Arial"/>
        <family val="2"/>
      </rPr>
      <t xml:space="preserve"> Se extiende la cobertura para amparar e indemnizar a los costos de los procesos judiciales  y los honorarios de abogados, siempre y cuando  sean justificados y razonablemente para la defensa de cualquer procedimiento legal o pleito, en el caul sea demando el asegurado y con el se pretenda demostrar responsablemente por cualquier reclamacion, daño o perdida que pueda afectar la cobertura otorgada bajo este seguro, sublimitado  a $10.000.000 evento $50.000.000 vigencia</t>
    </r>
  </si>
  <si>
    <r>
      <t>AVISO DE PÉRDIDA 60 DÍAS:</t>
    </r>
    <r>
      <rPr>
        <sz val="10"/>
        <rFont val="Arial"/>
        <family val="2"/>
      </rPr>
      <t xml:space="preserve"> No obstante lo dispuesto en las condiciones la Póliza o en sus anexos,  por la presente cláusula se conviene entre las partes, un término de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</si>
  <si>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t>DOMICILIO:</t>
    </r>
    <r>
      <rPr>
        <sz val="10"/>
        <rFont val="Arial"/>
        <family val="2"/>
      </rPr>
      <t xml:space="preserve"> Sin perjuicios de las disposiciones procesales para los efectos relacionados con el presente contrato, se fija como domicilio de las partes la ciudad de Armenia, en la República de Colombia.</t>
    </r>
  </si>
  <si>
    <r>
      <t>ADHESION:</t>
    </r>
    <r>
      <rPr>
        <sz val="10"/>
        <rFont val="Arial"/>
        <family val="2"/>
      </rPr>
      <t xml:space="preserve">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</si>
  <si>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 xml:space="preserve">BIENES DE TERCEROS BAJO CUIDADO, CONTROL Y/O CUSTODIA ( Excluye joyas, dinero y vehiculos): </t>
    </r>
    <r>
      <rPr>
        <sz val="10"/>
        <rFont val="Arial"/>
        <family val="2"/>
      </rPr>
      <t>Por medio del presente anexo, hasta un límite del valor asegurado de $ 100.000.000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r>
  </si>
  <si>
    <r>
      <t xml:space="preserve"> DEFINICION DE EMPLEADO :</t>
    </r>
    <r>
      <rPr>
        <sz val="10"/>
        <rFont val="Arial"/>
        <family val="2"/>
      </rPr>
      <t xml:space="preserve"> 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con contrato de prestacion de servicios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t>
    </r>
  </si>
  <si>
    <r>
      <t xml:space="preserve">ACTOS DE AUTORIDAD: </t>
    </r>
    <r>
      <rPr>
        <sz val="10"/>
        <rFont val="Arial"/>
        <family val="2"/>
      </rPr>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r>
  </si>
  <si>
    <r>
      <t>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</si>
  <si>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t>CAMBIO EN LA DENOMINACION DEL CARGO</t>
    </r>
    <r>
      <rPr>
        <sz val="10"/>
        <rFont val="Arial"/>
        <family val="2"/>
      </rPr>
      <t xml:space="preserve">: La presene poliza se extiende a cubrir automaticamente todo cargo creado en reemplazo de cualesquiera de los cargos asegurados en la misma </t>
    </r>
  </si>
  <si>
    <r>
      <t>PAGO DE INDEMNIZACIONES</t>
    </r>
    <r>
      <rPr>
        <sz val="10"/>
        <rFont val="Arial"/>
        <family val="2"/>
      </rPr>
      <t xml:space="preserve"> :No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</si>
  <si>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t>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</si>
  <si>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t xml:space="preserve"> CLAUSULA DE COMPENSACION</t>
    </r>
    <r>
      <rPr>
        <sz val="10"/>
        <rFont val="Arial"/>
        <family val="2"/>
      </rPr>
      <t xml:space="preserve">. : Si al momento de descubrirse el ilícito o cuando se haya determinado el menoscabo de los fondos o bienes de la misma y antes de ser pagada la indemnización,  EL ASEGURADO es deudor del empleado o trabajador por cualquier concepto, la pérdida será reducida en el monto de dicha deuda siempre y cuando la compensación no este prohibida por las leyes.   </t>
    </r>
  </si>
  <si>
    <r>
      <rPr>
        <b/>
        <sz val="10"/>
        <rFont val="Arial"/>
        <family val="2"/>
      </rPr>
      <t xml:space="preserve">NO APLICACION DE GARANTIAS </t>
    </r>
    <r>
      <rPr>
        <sz val="10"/>
        <rFont val="Arial"/>
        <family val="2"/>
      </rPr>
      <t xml:space="preserve">Queda  expresamente  acordado  y  aceptado  que   la  aseguradora  no   establecerá  garantías  a   cumplir, sin previo acuerdo con la entidad tomadora y/o asegurada.
Para tal efecto, queda expresamente acordado que para la determinación de garantías, la aseguradora presentará previamente para aceptación de </t>
    </r>
    <r>
      <rPr>
        <b/>
        <sz val="10"/>
        <rFont val="Arial"/>
        <family val="2"/>
      </rPr>
      <t>la entidad</t>
    </r>
    <r>
      <rPr>
        <sz val="10"/>
        <rFont val="Arial"/>
        <family val="2"/>
      </rPr>
      <t>,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r>
  </si>
  <si>
    <r>
      <rPr>
        <b/>
        <sz val="10"/>
        <rFont val="Arial"/>
        <family val="2"/>
      </rPr>
      <t>AUSENCIA DE REQUISITO DE SENTENCIA</t>
    </r>
    <r>
      <rPr>
        <sz val="10"/>
        <rFont val="Arial"/>
        <family val="2"/>
      </rPr>
      <t>:  Queda entendido, convenido y aceptado,  que para la acceder a la indemnización en caso de siniestro, el asegurado no estará obligado a presentar sentencia condenatoria alguna en contra del empleado.</t>
    </r>
  </si>
  <si>
    <r>
      <rPr>
        <b/>
        <sz val="10"/>
        <rFont val="Arial"/>
        <family val="2"/>
      </rPr>
      <t>DESIGNACIÓN DE BIENES</t>
    </r>
    <r>
      <rPr>
        <sz val="10"/>
        <rFont val="Arial"/>
        <family val="2"/>
      </rPr>
      <t>: los oferentes deben aceptar el titulo, nombre, donominacion o nomenclatura con que el asegurado indentifica o describe los bienes asegurados en us registros o libros de comercio o contabilidad.</t>
    </r>
  </si>
  <si>
    <r>
      <rPr>
        <b/>
        <sz val="10"/>
        <rFont val="Arial"/>
        <family val="2"/>
      </rPr>
      <t>DETERMINACIÓN DE LA PÉRDIDA INDEMINIZABLE</t>
    </r>
    <r>
      <rPr>
        <sz val="10"/>
        <rFont val="Arial"/>
        <family val="2"/>
      </rPr>
      <t>:   El oferente debe contemplar en forma expresa que la determinacion del valor de perdida indeminizable de bienes, se efectuara con base en cotizaciones de bienes de la clase, capacidad, tipo y marca o de la caracteristicas mas similares que ofrezca el mercado.</t>
    </r>
  </si>
  <si>
    <r>
      <rPr>
        <b/>
        <sz val="10"/>
        <rFont val="Arial"/>
        <family val="2"/>
      </rPr>
      <t>MODIFICACION DE CONDICIONES</t>
    </r>
    <r>
      <rPr>
        <sz val="10"/>
        <rFont val="Arial"/>
        <family val="2"/>
      </rPr>
      <t xml:space="preserve"> :  Bajo esta clausula los cambio o modificacionesa las condiciones de la presente poliza seran acordados mutuamente entre la compañía y el asegurado, el certificado, documento comunicación que se expida para formalizarlos de ser fiamdo, en señal de aceptación, por un representante legal del asegurado o funcionario autorizado, prevalenciendo sobre las condiciones de la poliza </t>
    </r>
  </si>
  <si>
    <r>
      <rPr>
        <b/>
        <sz val="10"/>
        <rFont val="Arial"/>
        <family val="2"/>
      </rPr>
      <t>CLAUSULA DE APLICACION DE CONDICIONES PARTICULARES</t>
    </r>
    <r>
      <rPr>
        <sz val="10"/>
        <rFont val="Arial"/>
        <family val="2"/>
      </rPr>
      <t>: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</si>
  <si>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t xml:space="preserve"> CLAUSULAS PARTICULARES  OPCIONALES REQUERIDAS</t>
  </si>
  <si>
    <t xml:space="preserve">S/ N / D </t>
  </si>
  <si>
    <t xml:space="preserve"> PUNTOS </t>
  </si>
  <si>
    <r>
      <rPr>
        <b/>
        <sz val="10"/>
        <rFont val="Arial"/>
        <family val="2"/>
      </rPr>
      <t>COBRO POSTERIOR DE DEDUCIBLE</t>
    </r>
    <r>
      <rPr>
        <sz val="10"/>
        <rFont val="Arial"/>
        <family val="2"/>
      </rPr>
      <t>: 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TREINTA (30) días contados a partir del recibo de las facturas en sus dependencias, el monto ó porcentaje de la indemnización, correspondiente al deducible que quede a su cargo.</t>
    </r>
  </si>
  <si>
    <r>
      <t>PÉRDIDAS A TRAVÉS DE SISTEMAS COMPUTARIZADOS D</t>
    </r>
    <r>
      <rPr>
        <sz val="10"/>
        <rFont val="Arial"/>
        <family val="2"/>
      </rPr>
      <t>e acuerdo a las condiciones generales y particulares de la póliza se amparan las pérdidas y/o daños que se originen o sean ocasionados a través de sistemas computarizados.</t>
    </r>
  </si>
  <si>
    <t>Pago de siniestro sin necesidad de fallo administrativo o fiscal</t>
  </si>
  <si>
    <t xml:space="preserve"> </t>
  </si>
  <si>
    <r>
      <t>GASTOS ADICIONALES</t>
    </r>
    <r>
      <rPr>
        <sz val="10"/>
        <rFont val="Arial"/>
        <family val="2"/>
      </rPr>
      <t xml:space="preserve"> 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Estos costos hacen parte del valor asegurado y por ende no aplican en exceso de este</t>
    </r>
  </si>
  <si>
    <r>
      <rPr>
        <b/>
        <sz val="10"/>
        <rFont val="Arial"/>
        <family val="2"/>
      </rPr>
      <t>GASTOS POR PAGOS DE AUDITORES  REVISORES Y CONTADORES:</t>
    </r>
    <r>
      <rPr>
        <sz val="10"/>
        <rFont val="Arial"/>
        <family val="2"/>
      </rPr>
      <t xml:space="preserve"> Se otorga la cobertura para amparare indemnizar los costos de los procesos judiciales y los honorarios de abogados, siempre y cuando sean justificados y razonable para la defensa de cualquier procedimiento legal o pleito, en el cual  sea demandado el asegurado y con el que se pretenda demostrar responsabilidadpor cualquier reclamacion, daño o perdida que pueda afectar la cobertura otorgada bajo este seguro, sublimite 20%  del limite asegurado. -</t>
    </r>
  </si>
  <si>
    <r>
      <t xml:space="preserve">CLAUSULAS PARTICULARES SOLICITADAS: </t>
    </r>
    <r>
      <rPr>
        <sz val="10"/>
        <rFont val="Arial"/>
        <family val="2"/>
      </rPr>
      <t xml:space="preserve">Si la clausula es aceptada anotar una S, si es negada una N o si es aceptada con desviacion, indicar en el formato de desviaciones el texto propuesto. </t>
    </r>
  </si>
  <si>
    <t>DEDUCIBLES</t>
  </si>
  <si>
    <t>PROPUESTA ASEGURADORA</t>
  </si>
  <si>
    <t>Basico: % del  valor  de la perdida indemnizable minimo   SMMLV</t>
  </si>
  <si>
    <t>5% de la perdida minimo 0</t>
  </si>
  <si>
    <t>Empleados no identificados: % del valor de la perdida, minimo  SMMLV.</t>
  </si>
  <si>
    <t>Delitos contra la administración: % del valor de la perdida, minimo  SMMLV.</t>
  </si>
  <si>
    <t>Rendicion y reconstruccion: % del valor de la perdida, minimo  SMMLV.</t>
  </si>
  <si>
    <t xml:space="preserve">Caja Menor: Sin deducible </t>
  </si>
  <si>
    <t>REGISTRO SUPERBANCARIA - POLIZA: ANEXAR CONDICIONADO Y TEXTOS DE CLAUSULAS</t>
  </si>
  <si>
    <t xml:space="preserve">NOTA: SE DEBE DILIGENCIAR UNICAMENTE LA PARTE SOMBREADA EN GRIS. LAS DEMAS AREAS DEL CUADRO NO DEBEN SER MODIFICADAS  </t>
  </si>
  <si>
    <t xml:space="preserve">ANEXO Nº 3 (ESPECIFICACIONES  TECNICAS RESPONSABILIDAD CIVIL EXTRACONTRACTUAL) </t>
  </si>
  <si>
    <t>TERCEROS FECTADOS</t>
  </si>
  <si>
    <t xml:space="preserve">RESPONSABILIDAD CIVIL EXTRACONTRACTUAL   </t>
  </si>
  <si>
    <t>COBERTURAS  Y CONDICIONES MINIMAS REQUERIDAS OBLIGATORIAS</t>
  </si>
  <si>
    <t>OBJETO</t>
  </si>
  <si>
    <t>AMPAROS</t>
  </si>
  <si>
    <t>LIMITE ASEGURADO</t>
  </si>
  <si>
    <t>EVENTO</t>
  </si>
  <si>
    <t>VIGENCIA</t>
  </si>
  <si>
    <r>
      <t xml:space="preserve">Se amparan los perjuicios </t>
    </r>
    <r>
      <rPr>
        <b/>
        <sz val="10"/>
        <rFont val="Arial"/>
        <family val="2"/>
      </rPr>
      <t>patrimoniales y extrapatrimoniales</t>
    </r>
    <r>
      <rPr>
        <sz val="10"/>
        <rFont val="Arial"/>
        <family val="2"/>
      </rPr>
      <t xml:space="preserve">, incluyendo los perjuicios morales,  que el asegurado cause a terceros, con motivo de la responsabilidad civil en que incurra de acuerdo con la Ley, durante el giro normal de sus actividades, incluyendo las complementarias. 
Los perjuicios cubiertos son los derivados de: Lesiones ó muerte a personas,  Daños a bienes de propiedad de terceros,  Perjuicios morales,, perjuicios de dano en la vida relacion y fisiológicos. lucro cesante que se derive de un daño material y/o de un daño corporal.
</t>
    </r>
  </si>
  <si>
    <t>Predios, labores y operaciones.</t>
  </si>
  <si>
    <t xml:space="preserve">La posesion, el uso el mantenimiento de los predios en los cuales se desarrolla la actividad propia del asegurado. </t>
  </si>
  <si>
    <t>Las operaciones  que lleve a Cabo el asegurado en los predios  asegurados y donde desarrolle su actividad.</t>
  </si>
  <si>
    <t>Las actividades que razonablemente  forman parte del riesgo asegurado y que son inherentes al desarrollo del giro normal de su actividad.</t>
  </si>
  <si>
    <t>Incendio y explosión</t>
  </si>
  <si>
    <t>Uso de maquina y equipos de trabajo de carque, descarque y transporte dentro y/o fuera de  los predios del asegurado.</t>
  </si>
  <si>
    <t xml:space="preserve"> Actividades sociales, deportivas y culturales, asi como las instalaciones  sociales y deportivas  dentro y/o fuera de los predios del asegurado</t>
  </si>
  <si>
    <t>Participacion del asegurado en ferias y exposiciones nacionales.</t>
  </si>
  <si>
    <t>Viajes al exterior realizados por los representantes, directores y empleados al servicio del asegurado, en funciones inherentes al desarrollo de las actividades propias del asegurado. Excluye RC Profesional y RC Servidores Publicos</t>
  </si>
  <si>
    <t>viajes dentro del territorio nacional  de los representantes, directores y empleados al servicio del asegurado, en funciones  inherentes al desarrollo de las actividades propias del asegurado. Excluye RC Profesional y RC Servidores Publicos</t>
  </si>
  <si>
    <t>Posesion y uso de depositos, tanques, y tuberias dentro de los predios asegurados;</t>
  </si>
  <si>
    <t xml:space="preserve"> Cafeteria, restaurantes, casinos, bares</t>
  </si>
  <si>
    <t>Transporte de materias primas y productos azarosos, Manejo de combustible según decreto No. 1521 de 1996, en desarrollo de las activiades del asegurado</t>
  </si>
  <si>
    <t>Responsabilidad Civil derivada del servicio de vigilancia por personal del asegurado  y animales domesticos</t>
  </si>
  <si>
    <t>Responsabilidad civil extracontractual  de personal de empresas de Seguridad.  Opera en exceso de la poliza contratada, por dicha empresa</t>
  </si>
  <si>
    <t>Errores de punteria cometidos por vigilantes y/o celadores en el desempeno de sus funciones., personal de seguridad, escoltas, empelados del asegurado y/o empresas de vigilancia</t>
  </si>
  <si>
    <t>Posesion y uso de Avisos y vallas instalados por el asegurado</t>
  </si>
  <si>
    <t>Honorarios Profesionales</t>
  </si>
  <si>
    <t>Contaminacion accidental subita e imprevista</t>
  </si>
  <si>
    <t xml:space="preserve"> Ascensores, montacargas, escaleras automáticas</t>
  </si>
  <si>
    <t>Gastos de defensa y costas del proceso</t>
  </si>
  <si>
    <t>Contratistas y/o subcontratistas independientes</t>
  </si>
  <si>
    <t>POR EVENTO</t>
  </si>
  <si>
    <t>labores y operaciones de su empleados</t>
  </si>
  <si>
    <t xml:space="preserve">Patronal </t>
  </si>
  <si>
    <t xml:space="preserve">Bienes bajo cuidado tenencia y control </t>
  </si>
  <si>
    <t>Productos</t>
  </si>
  <si>
    <t>Vehículos propios y no propios</t>
  </si>
  <si>
    <t>Gastos medicos</t>
  </si>
  <si>
    <t>Responsabilidad Civil Cruzada</t>
  </si>
  <si>
    <t>Parqueaderos incluyendo daños y hurto vehiculos</t>
  </si>
  <si>
    <r>
      <t xml:space="preserve">UBICACIÓN </t>
    </r>
    <r>
      <rPr>
        <sz val="10"/>
        <rFont val="Arial"/>
        <family val="2"/>
      </rPr>
      <t xml:space="preserve"> Todos los predios propios y/o tomados en arrendamiento y/o comodato, utilizados por  la entidad, para el desarrollo de sus actividades en el territorio colombiano</t>
    </r>
  </si>
  <si>
    <r>
      <t xml:space="preserve">ACTIVIDADES SOCIALES, CULTURALES Y DEPORTIVAS: </t>
    </r>
    <r>
      <rPr>
        <sz val="10"/>
        <rFont val="Arial"/>
        <family val="2"/>
      </rPr>
      <t>Por la presente cláusula y no obstante lo que en contrario se diga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t>
    </r>
  </si>
  <si>
    <r>
      <t>USO DE ARMAS DE FUEGO Y ERRORES DE PUNTERÍA</t>
    </r>
    <r>
      <rPr>
        <sz val="10"/>
        <rFont val="Arial"/>
        <family val="2"/>
      </rPr>
      <t xml:space="preserve"> Por la presente cláusula y no obstante lo que en contrario se diga en las condiciones generales de la póliza o en sus anexos, la aseguradora ampara la responsabilidad civil del ASEGURADO, frente a terceros por las reclamaciones por daños, lesiones y perjuicios causados por los vigilantes y personas de seguridad en el cumplimiento de sus obligaciones y de los ocasionados por su negligencia o imprudencia incluso los que se ocasionen como consecuencia del uso de armas de fuego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r>
  </si>
  <si>
    <r>
      <t xml:space="preserve">ELEVADORES,ESCALERAS Y EQUIPOS SIMILARES </t>
    </r>
    <r>
      <rPr>
        <sz val="10"/>
        <rFont val="Arial"/>
        <family val="2"/>
      </rPr>
      <t xml:space="preserve">: Por la presente cláusula y no obstante lo que en contrario se diga en las condiciones generales de la póliza o en sus anexos, mediante el presente seguro, se ampara la responsabilidad civil por los perjuicios patrimoniales y extrapatrimoniales que debiere pagar EL ASEGURADO como consecuencia del uso o manejo de elevadores, ascensores, cabrias, montacargas, carretas, escaleras metálicas y equipos similares 
La palabra elevadores comprenderá: ascensores, cabrias, carretas, escaleras mecánicas montacargas, equipos similares así como los carros plataformas, pozos, cajas y maquinaria que de ellos forman parte. </t>
    </r>
  </si>
  <si>
    <r>
      <t xml:space="preserve">CONTRATISTA Y/O SUBCONTRATISTA INDEPENDIENTES: </t>
    </r>
    <r>
      <rPr>
        <sz val="10"/>
        <rFont val="Arial"/>
        <family val="2"/>
      </rPr>
      <t xml:space="preserve">Mediante la presente cláusula  y no obstante lo que se diga en contrario en las condiciones generales de la Póliza o en sus anexos, se reconocerán a los terceros afectados y/ó al asegurado, las sumas que debiere pagar EL ASEGURADO,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 de lo contrario operará la presente póliza como primera capa. </t>
    </r>
  </si>
  <si>
    <r>
      <t>VEHICULOS PROPIOS Y NO PROPIOS:</t>
    </r>
    <r>
      <rPr>
        <sz val="10"/>
        <rFont val="Arial"/>
        <family val="2"/>
      </rPr>
      <t xml:space="preserve"> 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establecidos en la póliza incluyendo equipos que no tengan tracción propia, hasta por los limites establecidos en la póliza.
Esta cobertura opera en exceso de los límites contratados en la Póliza de Automóviles si las hay. De no haber póliza de automóviles ó no haber sido indemnizado el reclamo, esta cobertura cubrirá como primera capa</t>
    </r>
  </si>
  <si>
    <r>
      <t>GASTOS MEDICOS:</t>
    </r>
    <r>
      <rPr>
        <sz val="10"/>
        <rFont val="Arial"/>
        <family val="2"/>
      </rPr>
      <t xml:space="preserve"> Queda entendido y convenido en adición a los términos y condiciones contenidas en la Póliza y sus anexos, que la Aseguradora reconocerá al Asegurado, a los terceros afectados, ó a la institución prestadora del servicio, los gastos médicos, hospitalarios, medicinas y demás gastos requeridos para la prestación de los servicios médicos y hospitalarios que se causen ó en que deba incurrir, hasta el límite convenido, como consecuencia de lesiones personales causadas a terceros, con ocasión del desarrollo de las actividades del Asegurado. 
Para efectos de la suma asegurada, sublímites y agregados anuales, los pagos que se  realizan por el concepto de gastos médicos son parte de la póliza de responsabilidad civil. 
Esta cobertura no esta sujeta a la aplicación de deducible, ni requiere fallo judicial. 
El amparo que mediante esta cláusula se otorga, es independiente del de Responsabilidad civil y por consiguiente los pagos que por dicho concepto se efectúen, en ningún caso pueden ser interpretados como aceptación tácita de responsabilidad civil.</t>
    </r>
  </si>
  <si>
    <r>
      <t xml:space="preserve">CONTAMINACION ACCIDENTAL SUBITA E IMPREVISTA: </t>
    </r>
    <r>
      <rPr>
        <sz val="10"/>
        <rFont val="Arial"/>
        <family val="2"/>
      </rPr>
      <t>No obstante cualquier estipulación en contrario de las condiciones generales y particulares de la póliza y sus anexos, esta póliza de seguro cubre la contaminación accidental, proveniente de cualquiera de las actividades desarrolladas por el asegurado, sus contratistas y subcontratistas</t>
    </r>
  </si>
  <si>
    <r>
      <t>USO DE CAFETERÍAS, RESTAURANTES, CASINOS Y BARES-AVISOS Y VALLAS:</t>
    </r>
    <r>
      <rPr>
        <sz val="10"/>
        <rFont val="Arial"/>
        <family val="2"/>
      </rPr>
      <t xml:space="preserve"> Por la presente cláusula  y no obstante lo que en contrario se diga en las condiciones generales de la póliza o en sus anexos, la Aseguradora cubre la responsabilidad civil del Asegurado, como consecuencia de la propiedad, posesión, tenencia, mantenimiento y uso de cafeterías, restaurantes, casinos y bares, así como de avisos, vallas  dentro y fuera de los predios del asegurado y en general bienes utilizados para propaganda y publicidad.</t>
    </r>
  </si>
  <si>
    <r>
      <t xml:space="preserve">RC CRUZADA: </t>
    </r>
    <r>
      <rPr>
        <sz val="10"/>
        <rFont val="Arial"/>
        <family val="2"/>
      </rPr>
      <t>Por la presente cláusula queda entendido y convenido en adición a los términos y condiciones contenidas en la Póliza o en sus anexos, que la cobertura de responsabilidad civil se aplicará al Asegurado y a los Contratistas y Subcontratistas  independientes, al servicio del Asegurado, en la misma forma que si a cada uno de ellos, se hubiera extendido una Póliza por separado, hasta los limites establecidos en la póliza.</t>
    </r>
  </si>
  <si>
    <r>
      <t>RCE DERIVADA DEL SERVICIO DE VIGILANCIA:</t>
    </r>
    <r>
      <rPr>
        <sz val="10"/>
        <rFont val="Arial"/>
        <family val="2"/>
      </rPr>
      <t xml:space="preserve"> Por la presente cláusula y no obstante lo que en contrario se diga en las condiciones generales de la Póliza o en sus anexos, la Aseguradora ampara la responsabilidad civil deL ASEGURADO,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para vigilantes propios sujetos al cumplimiento de los establecido en el Decreto 356/94; para vigilantes no propios en exceso del límite detallado en el Decreto 356/94 y otras normas complementarias y/ó vigentes.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 </t>
    </r>
  </si>
  <si>
    <r>
      <t xml:space="preserve">RESPONSABILIDAD CIVIL POR PERSONAL DE SEGURIDAD. </t>
    </r>
    <r>
      <rPr>
        <sz val="10"/>
        <rFont val="Arial"/>
        <family val="2"/>
      </rPr>
      <t>Cubre la Responsabilidad Civil  que pueda derivarse para el asegurado por los actos del personal de escolta que sean empleados suyos o personas particulares o pertenezcan a empresas de vigilancia contratadas por el, en cuyo caso operara en exceso de la póliza contratada por dicha empresa, cometidos en el desempeño de sus funciones en cualquier sitio del territorio colombiano-</t>
    </r>
  </si>
  <si>
    <r>
      <t>RC PATRONAL, EN EXCESO DE  LAS PRSTACIONES DE LEY</t>
    </r>
    <r>
      <rPr>
        <sz val="10"/>
        <rFont val="Arial"/>
        <family val="2"/>
      </rPr>
      <t>:  La aseguradora reconocera al ASEGURADO las sumas que debiere pagar  en virtud de la responsabilidad civil extracontractual, que le sea imputable por accidente de trabajo o enfermedades profesionales, que afecten a los trabajadores  a su servicio en el desarrollo  de las actividades  a ellos asignadas, en exceso de las prestaciones legales  incluyendo trabajadores de los contratistas y /o subcontratiatas</t>
    </r>
  </si>
  <si>
    <r>
      <t>RESPONSABILIDAD CIVIL POR TRANSPORTES Y MANEJO DE COMBUSTIBLES:</t>
    </r>
    <r>
      <rPr>
        <sz val="10"/>
        <rFont val="Arial"/>
        <family val="2"/>
      </rPr>
      <t xml:space="preserve"> No obstante cualquier estipulación en contrario en las condiciones generales y particulares de la póliza y sus anexos por la presente cláusula se deja establecido y convenido que para dar cumplimiento a lo dispuesto en el Decreto 283 de enero de 1990, y demás normas reglamentarias o complementarias, se cubren los perjuicios patrimoniales y extramatrimoniales causados a terceros y por los cuales sea responsable el  ASEGURADO.</t>
    </r>
  </si>
  <si>
    <t>LA COBERTURA DE RESPONSABILIDAD CIVIL EXTRACONTRACTUAL  AMPARA LOS PERJUICIOS PATRIMONIALES Y EXTRAPATRIMONIALES (DAÑO MORAL, LUCRO CESANTE Y PERJUICIO DE DAÑO EN LA VIDA RELACION.)</t>
  </si>
  <si>
    <r>
      <t>BIENES DE TERCEROS BAJO CUIDADO, CONTROL Y/O CUSTODIA :</t>
    </r>
    <r>
      <rPr>
        <sz val="10"/>
        <rFont val="Arial"/>
        <family val="2"/>
      </rPr>
      <t>Por medio del presente anexo, hasta un límite del valor asegurado de $ 100.000.000  y en los términos aquí previstos, se cubren perjuicios patrimoniales y extrapatrimoniales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r>
  </si>
  <si>
    <r>
      <t xml:space="preserve"> 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</si>
  <si>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</si>
  <si>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AVISO DE PÉRDIDA 60 DÍAS:</t>
    </r>
    <r>
      <rPr>
        <sz val="10"/>
        <rFont val="Arial"/>
        <family val="2"/>
      </rPr>
      <t xml:space="preserve"> No obstante lo dispuesto en las condiciones la Póliza o en sus anexos,  por la presente cláusula se conviene entre las partes, un término SESENTA ( 60) días HABILES para que el Asegurado de aviso al Asegurador de cualquier evento que afecte a la presente Póliza, contados a partir de la fecha en que haya tenido conocimiento de dicho evento, sin perjuicio de lo establecido en el artículo 1081 del Código de Comercio.</t>
    </r>
  </si>
  <si>
    <r>
      <t>CLAUSULA DE 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</si>
  <si>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</si>
  <si>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DOMICILIO:</t>
    </r>
    <r>
      <rPr>
        <sz val="10"/>
        <rFont val="Arial"/>
        <family val="2"/>
      </rPr>
      <t xml:space="preserve"> Sin perjuicios de las disposiciones procesales para los efectos relacionados con el presente contrato, se fija como domicilio de las partes la ciudad de  Armenia - Quindio, en la República de Colombia.</t>
    </r>
  </si>
  <si>
    <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</si>
  <si>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EXTENSION DEL SITIO O SITIOS DONDE SE ASEGURA EL RIESGO</t>
    </r>
    <r>
      <rPr>
        <sz val="10"/>
        <rFont val="Arial"/>
        <family val="2"/>
      </rPr>
      <t xml:space="preserve">: Por medio de la presente Cláusula se conviene en amparar en todas sus partes la Responsabilidad Civil del Asegurado, derivada de los perjuicios patrimoniales y extrapatrimoniales, causados a bienes de terceros, lesiones personales ó muerte a terceros, por empleados, personal a su servicio, durante el desempeño de sus funciones en el giro normal de sus negocios y en cualquier sitio o sitios, donde se hallen desempeñando las mismas. </t>
    </r>
  </si>
  <si>
    <r>
      <t xml:space="preserve">AMPARO AUTOMATICO PARA PREDIOS Y NUEVAS OPERACIONES </t>
    </r>
    <r>
      <rPr>
        <sz val="10"/>
        <rFont val="Arial"/>
        <family val="2"/>
      </rPr>
      <t xml:space="preserve">: 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 </t>
    </r>
  </si>
  <si>
    <r>
      <t>NO APLICACION DE DEDUCIBLES EN ARREGLOS TRANSACIONALES:</t>
    </r>
    <r>
      <rPr>
        <sz val="10"/>
        <rFont val="Arial"/>
        <family val="2"/>
      </rPr>
      <t xml:space="preserve"> No obstante las condiciones del deducible  de la poliza, por la presente clausula se conviene entre las partes, que en caso de transacion directa o conciliacion, ya sea judicial o extrajudicail, con los terceros afectados  que mejore en cualqueir circunstancia el monto de la pretension inicial, el valor que se convenga paga,contmeplara el deducible estipuLado </t>
    </r>
  </si>
  <si>
    <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</si>
  <si>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t>CONCILIACION POR RESPONSABILIDAD CIVIL:</t>
    </r>
    <r>
      <rPr>
        <sz val="10"/>
        <rFont val="Arial"/>
        <family val="2"/>
      </rPr>
      <t xml:space="preserve"> Por medio de la presente cláusula se deja constancia que en los casos donde la responsabilidad del asegurado sea evidente, la compañía de seguros se compromete a realizar el proceso de conciliación con los terceros afectados.  </t>
    </r>
  </si>
  <si>
    <r>
      <t xml:space="preserve"> PROPIETARIOS, COPROPIETARIOS, ARRENDATARIOS Y POSEEDORES : </t>
    </r>
    <r>
      <rPr>
        <sz val="10"/>
        <rFont val="Arial"/>
        <family val="2"/>
      </rPr>
      <t xml:space="preserve"> 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
• Defectos de mantenimiento o vicios de construcción del edificio asegurado, así como de los estanques, terrenos, muros, árboles, lagos, ríos y demás bienes  raíces que forman parte de la propiedad. 
• Hechos de porteros, conserjes, jardineros u otros dependientes del asegurado, con motivo de sus funciones al servicio del inmueble. 
• Reparaciones, modificaciones o construcciones dentro de los mismos inmuebles.</t>
    </r>
  </si>
  <si>
    <r>
      <rPr>
        <b/>
        <sz val="10"/>
        <rFont val="Arial"/>
        <family val="2"/>
      </rPr>
      <t xml:space="preserve">RESTABLECIMIENTO AUTOMÁTICO DE VALOR ASEGURADO POR PAGO DE SINIESTRO </t>
    </r>
    <r>
      <rPr>
        <sz val="10"/>
        <rFont val="Arial"/>
        <family val="2"/>
      </rPr>
      <t xml:space="preserve">: Una vez vigencia póliza, en caso de siniestro el límite asegurado se rebajará en la suma indemnizada a partir de la fecha en que se efectúe el pago y se restablecerá automáticamente a su límite inicial y el Asegurado pagará la prima adicional correspondiente a prorrata. </t>
    </r>
  </si>
  <si>
    <r>
      <t xml:space="preserve">NO APLICACION DE GARANTIAS: </t>
    </r>
    <r>
      <rPr>
        <sz val="10"/>
        <rFont val="Arial"/>
        <family val="2"/>
      </rPr>
      <t>Queda  expresamente  acordado  y  aceptado  que   la  aseguradora  no   establecerá  garantías  a   cumplir, sin previo acuerdo con la entidad tomadora y/o asegurada.
Para tal efecto, queda expresamente acordado que para la determinación de garantías, la aseguradora presentará previamente para aceptación de la entidad,  la propuesta en  la que  se detallen los terminos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t>
    </r>
  </si>
  <si>
    <r>
      <t xml:space="preserve">CLAUSULA DE APLICACION DE CONDICIONES PARTICULARES
</t>
    </r>
    <r>
      <rPr>
        <sz val="10"/>
        <rFont val="Arial"/>
        <family val="2"/>
      </rPr>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</si>
  <si>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r>
      <t>EXTENSION POR ACTOS DE EMPLEADOS :</t>
    </r>
    <r>
      <rPr>
        <sz val="10"/>
        <rFont val="Arial"/>
        <family val="2"/>
      </rPr>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r>
  </si>
  <si>
    <t>CLAUSULAS PARTICULARES OPCIONALES REQUERIDAS</t>
  </si>
  <si>
    <t>S / N / D</t>
  </si>
  <si>
    <r>
      <t xml:space="preserve">COBRO POSTERIOR DE DEDUCIBLE:  </t>
    </r>
    <r>
      <rPr>
        <sz val="10"/>
        <rFont val="Arial"/>
        <family val="2"/>
      </rPr>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presentarà oportunamente y dentro de los NOVENTA  (90) días contados a partir del recibo de las facturas en sus dependencias, el monto ó porcentaje de la indemnización, correspondiente al deducible que quede a su cargo.</t>
    </r>
  </si>
  <si>
    <r>
      <t>AMPARO DE CIMENTACIÓN Y/O ASENTAMIENTO DERRUMBAMIENTO A PROPIEDADES ADYACENTES :</t>
    </r>
    <r>
      <rPr>
        <sz val="10"/>
        <rFont val="Arial"/>
        <family val="2"/>
      </rPr>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t>
    </r>
  </si>
  <si>
    <r>
      <t xml:space="preserve">RESPONSABILIDAD CIVIL POR ENSANCHES O MONTAJES Y/O EJECUCION DE OBRAS : </t>
    </r>
    <r>
      <rPr>
        <sz val="10"/>
        <rFont val="Arial"/>
        <family val="2"/>
      </rPr>
      <t xml:space="preserve">Este seguro se extiende a cubrir la responsabilidad civil patrimonial ó extrapatrimonial en que incurra, el asegurado y/ó contratistas y subcontratistas, durante la ejecución de cualquier tipo de ensanche ó montaje de maquinaria y equipo y/ó ejecución de obra, que se realice dentro y/o fuera de los predios asegurados </t>
    </r>
  </si>
  <si>
    <r>
      <t>TRANSPORTE Y MANEJO DE PACIENTES, MATERIAS PRIMAS Y PRODUTOS:</t>
    </r>
    <r>
      <rPr>
        <sz val="10"/>
        <rFont val="Arial"/>
        <family val="2"/>
      </rPr>
      <t xml:space="preserve"> Por la presente cláusula queda aclarado y convenido que la Póliza ampara la responsabilidad civil, como consecuencia del transporte y manejo por parte del asegurado, contratistas ó subcontratistas, de pacientes, materias primas y productos de cualquier naturaleza, incluyendo cargue y descargue, entendiéndose que toda esta operación puede ser ejecutada directamente por EL ASEGURADO  ó contratada </t>
    </r>
  </si>
  <si>
    <r>
      <t>EXTENSION DE COBERTURA PARA APRENDICES. S</t>
    </r>
    <r>
      <rPr>
        <sz val="10"/>
        <rFont val="Arial"/>
        <family val="2"/>
      </rPr>
      <t>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r>
  </si>
  <si>
    <t>Responsabilidad civil extracontractual por  DAÑOS A CABLES Y/O TUBERIAS SUBTERRANEAS EXISTENTES</t>
  </si>
  <si>
    <r>
      <t xml:space="preserve">CLAUSULAS  PARTICULARES SOLICITADAS:  </t>
    </r>
    <r>
      <rPr>
        <sz val="10"/>
        <rFont val="Arial"/>
        <family val="2"/>
      </rPr>
      <t xml:space="preserve">Indicar con una S si es aceptada, con una N si es negada, con una D si es aceptada con desviacion, para lo cual debe estipular en el formato de desviaciones el texto propuesto.  </t>
    </r>
  </si>
  <si>
    <t>PROPUESTA</t>
  </si>
  <si>
    <t>TODAS LAS COBERTURAS  % del valor de la perdida, minimo  SMMLV.</t>
  </si>
  <si>
    <t>ALTERNATIVAS DE PAGO</t>
  </si>
  <si>
    <t>FORMA PARTE INTEGRAL DE LA COTIZACION DE LA POLIZA DE DAÑO MATERIAL</t>
  </si>
  <si>
    <t>CONTADO</t>
  </si>
  <si>
    <t>EFECTIVO</t>
  </si>
  <si>
    <t>CHEQUE</t>
  </si>
  <si>
    <t>TARJETA DE CREDITO</t>
  </si>
  <si>
    <t>CONVENDIO DE PAGO A 60 DIAS</t>
  </si>
  <si>
    <t>1. CONVENIO ESCRITO CON COMPROMISO DE PAGO EL LAS FECHAS INDICADAS A CONTINUACION.</t>
  </si>
  <si>
    <t>2.GIRO DE 3 CHEQUES  ASI:</t>
  </si>
  <si>
    <t>- EL PRIMERO AL DIA DE LA EXPEDICION DE LA POLIZA</t>
  </si>
  <si>
    <t>- EL SEGUNDO A 30 DIAS</t>
  </si>
  <si>
    <t>- EL TERCERO A 60 DIAS, EL CUAL NO DEBEN EXCEDER LOS 60 DIAS A PARTIR DE LA VIGENCIA DE LA POLIZA</t>
  </si>
  <si>
    <t>FINANCIACION CON LA COMPAÑÍA DE SEGUROS</t>
  </si>
  <si>
    <t>TERMINOS</t>
  </si>
  <si>
    <t>- 20% DE CUOTA INICIAL (APLICADO SOBRE LA PRIMA TOTAL)</t>
  </si>
  <si>
    <t>- EL SALDO A 10 CUOTAS MAXIMO</t>
  </si>
  <si>
    <t>PERSONA NATURAL</t>
  </si>
  <si>
    <t>- VALOR MINIMO A FINANCIAR $400.000</t>
  </si>
  <si>
    <t>- SOLICITUD DE CREDITO</t>
  </si>
  <si>
    <t>- CARTA DE DESEMBOLSO</t>
  </si>
  <si>
    <t>- FOTOCOPIA DE LA CEDULA DE CIUDADANIA</t>
  </si>
  <si>
    <t>- FOTOCOPIA DE LA POLIZA</t>
  </si>
  <si>
    <t>PERSONAL JURIDICA</t>
  </si>
  <si>
    <t>- VALOR MINIMO A FINANCIAR $2.000.000</t>
  </si>
  <si>
    <t>- FOTOCOPIA DEL NIT</t>
  </si>
  <si>
    <t>- FOTOCOPIA DE LA CEDULA DE CIUDADANIA DEL REPRESENTANTE LEGAL</t>
  </si>
  <si>
    <t>- CERTIFICADO DE CAMARA DE COMERCIO NO MAYOR A 45 DIAS DE EXPEDIDO</t>
  </si>
  <si>
    <t>ANEXO Nº 4 (ESPECIFICACIONES TECNICAS SEGURO DE RESPONSABILIDAD CIVIL SERVIDORES PUBLICOS)</t>
  </si>
  <si>
    <t>VER RELACION DE CARGOS ASEGURADOS</t>
  </si>
  <si>
    <t>RESPONSABILIDAD CIVIL SERVIDORES PUBLICOS</t>
  </si>
  <si>
    <t xml:space="preserve">AMPAROS </t>
  </si>
  <si>
    <t>Territorio Mundial</t>
  </si>
  <si>
    <t>Cobertura R.C. SERVIDORES PUBLICOS</t>
  </si>
  <si>
    <t>Actos Incorrectos</t>
  </si>
  <si>
    <t>Perjuicios ocasionados a terceros y/o la entidad asegurada,  consecuencia de acciones, fallas en la gestión o actos imputables a uno o varios funcionarios adminstradores y/o directivos que desempeñen los cargos asegurados en el ejercicio de sus funciones, asi como los perjuicios por responsabilidad fiscal y gastos de defensa en que incurran los directivos para su defensa.</t>
  </si>
  <si>
    <t>Actos que generen juicio de Responsabilidad</t>
  </si>
  <si>
    <t>Cauciones Judiciales</t>
  </si>
  <si>
    <t>Sublimite Gastos y Costos Judiciales</t>
  </si>
  <si>
    <r>
      <rPr>
        <b/>
        <sz val="10"/>
        <rFont val="Arial"/>
        <family val="2"/>
      </rPr>
      <t>CARGOS A ASEGURAR :</t>
    </r>
    <r>
      <rPr>
        <sz val="10"/>
        <rFont val="Arial"/>
        <family val="2"/>
      </rPr>
      <t xml:space="preserve">   Ver anexo</t>
    </r>
  </si>
  <si>
    <t>Responsabilidad civil  por detrimentos patrimoniales sufridos por el Estado o por terceros siempre que sean consecuencia de los actos incorrectos cometidos por los funcionarios asegurados en el desempeño de las funciones propias a su cargo, cuando fueren declarados civil o administrativamente responsables del detrimento patrimonial.</t>
  </si>
  <si>
    <r>
      <rPr>
        <b/>
        <sz val="11"/>
        <rFont val="Arial"/>
        <family val="2"/>
      </rPr>
      <t>MODALIDAD DE COBERTURA: Claims Made,</t>
    </r>
    <r>
      <rPr>
        <sz val="11"/>
        <rFont val="Arial"/>
        <family val="2"/>
      </rPr>
      <t xml:space="preserve">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</si>
  <si>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1"/>
        <rFont val="Arial"/>
        <family val="2"/>
      </rPr>
      <t xml:space="preserve">Definición de Evento: </t>
    </r>
    <r>
      <rPr>
        <sz val="11"/>
        <rFont val="Arial"/>
        <family val="2"/>
      </rPr>
      <t xml:space="preserve">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r>
  </si>
  <si>
    <t>CONDICIONES ESPECIALES OBLIGATORIAS</t>
  </si>
  <si>
    <t>LA POLIZA DEBE CONTENER LAS CONDICIONES PROPIAS PARA ENTIDADES ESTATALES</t>
  </si>
  <si>
    <r>
      <rPr>
        <b/>
        <sz val="10"/>
        <rFont val="Arial"/>
        <family val="2"/>
      </rPr>
      <t>AMPARO DE GASTOS DE DEFENSA EN INVESTIGACION PRELIMINAR,</t>
    </r>
    <r>
      <rPr>
        <sz val="10"/>
        <rFont val="Arial"/>
        <family val="2"/>
      </rPr>
      <t xml:space="preserve"> Siempre y cuando se identifique el cargo y el el mismo haga parte de los cargos asegurados</t>
    </r>
  </si>
  <si>
    <t>AMPARO DE DEFENSA PENAL ADMINISTRATIVA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pagarán por reembolso una vez se determine que el funcionario no obró dolosamente. (hacen parte del sublimite de gastos  y costos judiciales)</t>
  </si>
  <si>
    <r>
      <t>DEFINICION DE ASEGURADO:</t>
    </r>
    <r>
      <rPr>
        <sz val="10"/>
        <rFont val="Arial"/>
        <family val="2"/>
      </rPr>
      <t xml:space="preserve"> Se considera asegurado:   Los administradores de la entidad, cuyos cargos se detallan en el formulario de solicitud adjunto a estos Pliegos de Condiciones. Cuando se de un cambio de funcionario éste se cubre automáticamente, siempre y cuando el cargo que se ocupe se encuentre en la relación de los cargos asegurados.</t>
    </r>
  </si>
  <si>
    <r>
      <rPr>
        <b/>
        <sz val="10"/>
        <rFont val="Arial"/>
        <family val="2"/>
      </rPr>
      <t>CLAUSULA CLAIMS MADE -  FECHA DE RETROACTIVIDAD:</t>
    </r>
    <r>
      <rPr>
        <sz val="10"/>
        <rFont val="Arial"/>
        <family val="2"/>
      </rPr>
      <t xml:space="preserve"> </t>
    </r>
    <r>
      <rPr>
        <b/>
        <sz val="10"/>
        <rFont val="Arial"/>
        <family val="2"/>
      </rPr>
      <t>.(01 de enero de 2015)</t>
    </r>
  </si>
  <si>
    <r>
      <t>FORMATO 2</t>
    </r>
    <r>
      <rPr>
        <sz val="10"/>
        <rFont val="Arial"/>
        <family val="2"/>
      </rPr>
      <t xml:space="preserve"> : ACEPTACION CLAUSULAS Y CONDICIONES OBLIGATORIAS</t>
    </r>
  </si>
  <si>
    <r>
      <t>ACEPTACIÓN DE GASTOS JUDICIALES Y/O COSTOS DE DEFENSA DENTRO DE LOS SIETE(7) DÍAS HÁBILES.M</t>
    </r>
    <r>
      <rPr>
        <sz val="10"/>
        <rFont val="Arial"/>
        <family val="2"/>
      </rPr>
      <t>ediante esta condición queda expresamente acordado que la aseguradora se pronunciará sobre la cobertura o no de las reclamaciones y sobre la cotización de honorarios del abogado, gastos judiciales y/o costos de defensa en la mayor brevedad posible y dentro de los SIETE (7)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r>
  </si>
  <si>
    <r>
      <t>REVOCACIÓN ,  NO RENOVACIÓN O MODIFICACIONES DE LA PÓLIZA Y SUS ANEXOS</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</si>
  <si>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AVISO DE PÉRDIDA 30 DÍAS:</t>
    </r>
    <r>
      <rPr>
        <sz val="10"/>
        <rFont val="Arial"/>
        <family val="2"/>
      </rPr>
      <t xml:space="preserve"> No obstante lo dispuesto en las condiciones la Póliza o en sus anexos,  por la presente cláusula se conviene entre las partes, un término TREINTA ( 30)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</si>
  <si>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t>GASTOS DE DEFENSA :</t>
    </r>
    <r>
      <rPr>
        <sz val="10"/>
        <rFont val="Arial"/>
        <family val="2"/>
      </rPr>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r>
  </si>
  <si>
    <r>
      <t xml:space="preserve">GASTOS DE DEFENSA EN RECLAMACIONES  EXTRAJUDICIALES : </t>
    </r>
    <r>
      <rPr>
        <sz val="10"/>
        <rFont val="Arial"/>
        <family val="2"/>
      </rPr>
      <t>Por la presente cláusula queda establecido y convenido que la  presente póliza ampara los honorarios y gastos de defensa en los que incurra el asegurado para su defensa frente a reclamaciones extrajudiciales, previamente autorizados por la aseguradora (hacen parte del sublimite de gastos  y costos judiciales)</t>
    </r>
  </si>
  <si>
    <r>
      <t>GASTOS DE DEFENSA EN PROCESOS PENALES Y ADMNISTRATIVOS:</t>
    </r>
    <r>
      <rPr>
        <sz val="10"/>
        <rFont val="Arial"/>
        <family val="2"/>
      </rPr>
      <t xml:space="preserve">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pagarán por reembolso una vez se determine que el funcionario no obró dolosamente. (hacen parte del sublimite de gastos  y costos judiciales)</t>
    </r>
  </si>
  <si>
    <r>
      <t>AMPARO POR CULPA GRAVE</t>
    </r>
    <r>
      <rPr>
        <sz val="10"/>
        <rFont val="Arial"/>
        <family val="2"/>
      </rPr>
      <t>: No obstante lo establecido en las condiciones particulares y generales de la póliza y sus anexos, por la presente cláusula queda establecido y convenido que la presente póliza se extiende a amparar la culpa grave de los asegurados, siempre y cuando no se asemeje al dolo.</t>
    </r>
  </si>
  <si>
    <r>
      <t>COBERTURA PARA JUICIOS DE RESPONSABILIDAD FISCAL</t>
    </r>
    <r>
      <rPr>
        <sz val="10"/>
        <rFont val="Arial"/>
        <family val="2"/>
      </rPr>
      <t xml:space="preserve">: No obstante lo establecido en las condiciones generales y particulares de la  póliza y sus anexos, la póliza se extiende a amparar los perjuicios que sufra el Asegurado como consecuencia de las investigaciones y fallos de la contraloría, con alcance fiscal.(hacen parte del sublimite de gastos  y costos judiciales) </t>
    </r>
  </si>
  <si>
    <r>
      <t>CLAUSULA DE COBERTURA EN PROCESO PENAL</t>
    </r>
    <r>
      <rPr>
        <sz val="10"/>
        <rFont val="Arial"/>
        <family val="2"/>
      </rPr>
      <t>:Los costos y gastos derivados de los procesos penales se pagan por reembolso una vez se determine que el funcionario no obró dolosamente. (hacen parte del sublimite de gastos  y costos judiciales)</t>
    </r>
  </si>
  <si>
    <r>
      <t>DOMICILIO:</t>
    </r>
    <r>
      <rPr>
        <sz val="10"/>
        <rFont val="Arial"/>
        <family val="2"/>
      </rPr>
      <t xml:space="preserve"> Sin perjuicios de las disposiciones procesales para los efectos relacionados con el presente contrato, se fija como domicilio de las partes la ciudad  de Armenia - Quindio, en la República de Colombia.</t>
    </r>
  </si>
  <si>
    <r>
      <t>DESIGNACION DE CARGOS: :</t>
    </r>
    <r>
      <rPr>
        <sz val="10"/>
        <rFont val="Arial"/>
        <family val="2"/>
      </rPr>
      <t xml:space="preserve"> En adición a los términos y condiciones contenidas en la póliza y sus anexos, la Aseguradora acepta el titulo, nombre, denominación, nomenclatura con que el Asegurado identifica o describe los cargos asegurados</t>
    </r>
  </si>
  <si>
    <r>
      <t>ABOGADOS</t>
    </r>
    <r>
      <rPr>
        <sz val="10"/>
        <rFont val="Arial"/>
        <family val="2"/>
      </rPr>
      <t xml:space="preserve">:  Por la presente cláusula queda establecido y convenido que los asegurados podrán elegir libremente el abogado que asumirá su defensa. </t>
    </r>
  </si>
  <si>
    <r>
      <rPr>
        <b/>
        <sz val="10"/>
        <rFont val="Arial"/>
        <family val="2"/>
      </rPr>
      <t>GASTOS  Y COSTOS DE DEFENSA EN INSTANCIAS PREVIAS :</t>
    </r>
    <r>
      <rPr>
        <sz val="10"/>
        <rFont val="Arial"/>
        <family val="2"/>
      </rPr>
      <t xml:space="preserve"> La presente póliza se extiende a cubrir los gastos y costos de defensa que se ocasionen durante las instancias previas que se presenten una vez se dicte la Resolución o Auto que ordena la apertura de la respectiva instancia preliminar. hasta $20.000.000 (hacen parte del sublimite de gastos  y costos judiciales)</t>
    </r>
  </si>
  <si>
    <t xml:space="preserve"> puntos</t>
  </si>
  <si>
    <t xml:space="preserve"> SE AMPARA FALTA GRAVISIMAS CONTEMPLADAS EN LA LEY 734 de 2002 CUANDO SEAN COMETIDOS SIN DOLO</t>
  </si>
  <si>
    <r>
      <rPr>
        <b/>
        <sz val="11"/>
        <rFont val="Calibri"/>
        <family val="2"/>
      </rPr>
      <t>SILENCIO ADMINISTRATIVO POSITIVO</t>
    </r>
    <r>
      <rPr>
        <sz val="11"/>
        <rFont val="Calibri"/>
        <family val="2"/>
      </rPr>
      <t xml:space="preserve">: Por la presente cláusula queda establecido y convenido que la Aseguradora se compromete a indemnizar los perjuicios causados a terceros, a los socios y a la entidad estatal, provenientes de la responsabilidad civil de los administradores originada en cualquier reclamación iniciada por primera vez contra los asegurados durante la vigencia de la póliza, por la declaratoria del silencio administrativo positivo en contra de la empresa de la entidad ,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</si>
  <si>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t>LOS COSTOS Y GASTOS DERIVADOS DE LOS PROCESOS PENALES SE PAGAN SIN CONDICIONAMIENTO ALGUNO REFERENTE A LA INOCENCIA DEL ASEGURADO Y LA COBERTURA NO SE LIMITA HASTA EL FALLO EN PRIMERA INSTANCIA.</t>
  </si>
  <si>
    <r>
      <rPr>
        <b/>
        <sz val="11"/>
        <rFont val="Calibri"/>
        <family val="2"/>
      </rPr>
      <t>ACCION SOCIAL DE RESPONSABILIDAD CIVIL:</t>
    </r>
    <r>
      <rPr>
        <sz val="11"/>
        <rFont val="Calibri"/>
        <family val="2"/>
      </rPr>
      <t xml:space="preserve"> Queda establecido y convenido por la presente cláusula que la aseguradora indemnizará a la empresa de servicios públicos cuando se produzca una condena contra el ó los administradores como consecuencia de la acción instaurada con base en el artículo 25 de la Ley 222 de 1995.  </t>
    </r>
  </si>
  <si>
    <r>
      <rPr>
        <b/>
        <sz val="11"/>
        <rFont val="Calibri"/>
        <family val="2"/>
      </rPr>
      <t>RESTABLECIMIENTO AUTOMÁTICO DE VALOR ASEGURADO POR PAGO DE SINIESTRO :</t>
    </r>
    <r>
      <rPr>
        <sz val="11"/>
        <rFont val="Calibri"/>
        <family val="2"/>
      </rPr>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</si>
  <si>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rPr>
        <b/>
        <sz val="11"/>
        <rFont val="Calibri"/>
        <family val="2"/>
      </rPr>
      <t>SOCIEDAD TOMADORA :</t>
    </r>
    <r>
      <rPr>
        <sz val="11"/>
        <rFont val="Calibri"/>
        <family val="2"/>
      </rPr>
      <t xml:space="preserve"> Por la presente cláusula queda establecido y convenido que la presente póliza ampara la totalidad de los gastos procesales y de defensa en los casos en los que la reclamación se haga también contra EL ASEGURADO sin exceder del límite asegurado pactado en la póliza. </t>
    </r>
  </si>
  <si>
    <r>
      <rPr>
        <b/>
        <sz val="11"/>
        <rFont val="Calibri"/>
        <family val="2"/>
      </rPr>
      <t>RECLAMACIONES:</t>
    </r>
    <r>
      <rPr>
        <sz val="11"/>
        <rFont val="Calibri"/>
        <family val="2"/>
      </rPr>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t>
    </r>
  </si>
  <si>
    <r>
      <rPr>
        <b/>
        <sz val="11"/>
        <rFont val="Calibri"/>
        <family val="2"/>
      </rPr>
      <t>RECLAMACION DIRECTA:</t>
    </r>
    <r>
      <rPr>
        <sz val="11"/>
        <rFont val="Calibri"/>
        <family val="2"/>
      </rPr>
      <t xml:space="preserve"> Indemnizacion si fallo de Responabilidad Fiscal. Se debe presentar  acta de inicio de la investigacion e instarurar denuncia penal en contra del empleado</t>
    </r>
  </si>
  <si>
    <r>
      <rPr>
        <b/>
        <sz val="11"/>
        <rFont val="Calibri"/>
        <family val="2"/>
      </rPr>
      <t>GASTOS POR ACCIONES SINDICALES:</t>
    </r>
    <r>
      <rPr>
        <sz val="11"/>
        <rFont val="Calibri"/>
        <family val="2"/>
      </rPr>
      <t xml:space="preserve"> Se conviene entre las partes y no obstante lo establecido en las condiciones generales de la Póliza y sus anexos, que la Aseguradora cubrirá los gastos que se generen por los honorarios de mediadores que traten de apaciguar la huelga ó conflictos con los empleados del ASEGURADO, generado a causa de una acción del Directivo.   </t>
    </r>
  </si>
  <si>
    <r>
      <rPr>
        <b/>
        <sz val="11"/>
        <rFont val="Calibri"/>
        <family val="2"/>
      </rPr>
      <t>COBERTURA PARA GASTOS DE DEFENSA  DE LA SOCIEDAD TOMADORA Y/O SUBORDINADAS:</t>
    </r>
    <r>
      <rPr>
        <sz val="11"/>
        <rFont val="Calibri"/>
        <family val="2"/>
      </rPr>
      <t xml:space="preserve"> Por la presente clausula queda expresamente declarado y convenido  que la presente poliza ampara la totalidad  de los gastos procesales  y de defensa  en los casos en que la reclamacion se haga tambien contra la sociedad y/o sus subordinadas, sin exceder del limite asegurado pactado en la poliza.</t>
    </r>
  </si>
  <si>
    <r>
      <rPr>
        <b/>
        <sz val="11"/>
        <rFont val="Calibri"/>
        <family val="2"/>
      </rPr>
      <t>USO Y CONTROL DE NUEVOS PREDIOS Y EMPLEADOS</t>
    </r>
    <r>
      <rPr>
        <sz val="11"/>
        <rFont val="Calibri"/>
        <family val="2"/>
      </rPr>
      <t>: 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</si>
  <si>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1"/>
        <rFont val="Calibri"/>
        <family val="2"/>
      </rPr>
      <t xml:space="preserve"> GASTOS DE DEFENSA EN PROCESOS PENALES Y ADMNISTRATIVOS:</t>
    </r>
    <r>
      <rPr>
        <sz val="11"/>
        <rFont val="Calibri"/>
        <family val="2"/>
      </rPr>
      <t xml:space="preserve">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t>
    </r>
  </si>
  <si>
    <r>
      <rPr>
        <b/>
        <sz val="11"/>
        <rFont val="Calibri"/>
        <family val="2"/>
        <scheme val="minor"/>
      </rPr>
      <t xml:space="preserve">COBERTURA ADICIONAL POR 24 MESES </t>
    </r>
    <r>
      <rPr>
        <sz val="11"/>
        <rFont val="Calibri"/>
        <family val="2"/>
        <scheme val="minor"/>
      </rPr>
      <t>con cobro de prima siempre y cuando no sea mayor al 50% de la prima anual,  por cancelación o no renovación de la póliza por decisión de la aseguradora.</t>
    </r>
  </si>
  <si>
    <t>CARGOS ASEGURADOS</t>
  </si>
  <si>
    <t>CANTIDAD</t>
  </si>
  <si>
    <t>MIEMBROS JUNTA DIRECTIVA</t>
  </si>
  <si>
    <t>GERENTE</t>
  </si>
  <si>
    <t>SUBGERENTE DE PLANIFICACION</t>
  </si>
  <si>
    <t>SUBGERENTE CIENTIFICO</t>
  </si>
  <si>
    <t>ASESOR JURIDICO</t>
  </si>
  <si>
    <t xml:space="preserve">JEFE DE CONTROL INTERNO </t>
  </si>
  <si>
    <t>TESORERO</t>
  </si>
  <si>
    <t>CONTADOR</t>
  </si>
  <si>
    <t>TOTAL CARGOS ASEGURADOS</t>
  </si>
  <si>
    <t>ANEXO Nº 5 (ESPECIFICACIONES TECNICAS SEGURO DE RESPONSABILIDAD CIVIL PROFESIONAL CLINICAS Y HOSPITALES)</t>
  </si>
  <si>
    <t>TERCEROS AFECTADOS</t>
  </si>
  <si>
    <t>RESPONSABILIDAD CIVIL PROFESIONAL CLINICAS Y HOSPITALES</t>
  </si>
  <si>
    <t>Amparar la responsabilidad civil propia de la clínica, hospital y/u otro establecimiento o instituciones médicas bajo las limitaciones y exclusiones descritas en el clausulado general,  por la responsabilidad civil en que incurra la entidad asegurada exclusivamente como consecuencia de cualquier "acto médico" derivado de la prestación de servicios profesionales de atención en la salud de las pesonas, de eventos ocurridos y reclamados durante la vigecia de la presente póliza.</t>
  </si>
  <si>
    <t>Responsabilidad civil medica</t>
  </si>
  <si>
    <t>Uso de Equipos de Diagnostico y Terapia</t>
  </si>
  <si>
    <t xml:space="preserve">Errores u omisiones Profesionales </t>
  </si>
  <si>
    <t>Gastos judiciales</t>
  </si>
  <si>
    <t>Sublimite por evento de $20.000.000</t>
  </si>
  <si>
    <t>Perjuicios extrapatrimoniales al 100%</t>
  </si>
  <si>
    <t>COBERTURA:</t>
  </si>
  <si>
    <r>
      <t xml:space="preserve">     
</t>
    </r>
    <r>
      <rPr>
        <b/>
        <sz val="10"/>
        <rFont val="Arial"/>
        <family val="2"/>
      </rPr>
      <t>SECCION PRIMERA - COBERTURA BASICA
RESPONSABILIDAD CIVIL PROFESIONA</t>
    </r>
    <r>
      <rPr>
        <sz val="10"/>
        <rFont val="Arial"/>
        <family val="2"/>
      </rPr>
      <t xml:space="preserve">L
</t>
    </r>
    <r>
      <rPr>
        <b/>
        <sz val="10"/>
        <rFont val="Arial"/>
        <family val="2"/>
      </rPr>
      <t>Amparo</t>
    </r>
    <r>
      <rPr>
        <sz val="10"/>
        <rFont val="Arial"/>
        <family val="2"/>
      </rPr>
      <t xml:space="preserve">
1. La responsabilidad civil profesional del ASEGURADO por los perjuicios causados a terceros a consecuencia de un servicio médico, quirúrgico, dental, de enfermería, laboratorio, o asimilados, prestados durante la misma vigencia dentro de los predios asegurados.
Esta cobertura incluye la responsabilidad civil imputable al ASEGURADO como consecuencia de las acciones y omisiones profesionales, cometidos por personal médico, paramédico, médico auxiliar, farmaceuta, laboratorista, de enfermería o
asimilados, bajo relación laboral con el ASEGURADO o autorizados por este para trabajar en sus instalaciones mediante convenio especial, en el ejercicio de sus actividades al servicio del mismo.
2. La responsabilidad civil derivada de la posesión y el uso de aparatos y tratamientos médicos con fines de diagnóstico o de terapéutica, en cuanto dichos aparatos y tratamientos estén reconocidos por la ciencia médica.
3. La responsabilidad civil profesional del ASEGURADO como consecuencia de los daños causados por el suministro de bebidas y/o alimentos, materiales médicos, quirúrgicos, dentales, drogas o medicamentos, que hayan sido elaborados por el
asegurado bajo su supervisión directa o por otras personas naturales o jurídicas a quienes el asegurado haya delgado su elaboración mediante convenio especial que sean necesarios para el tratamiento y estén directamente registrados
mediante autoridad competente. La presente extensión aplica exclusivamente cuando dichos errores provengan de fallas del ASEGURADO en la elaboración y utilización de fórmulas, especificaciones o instrucciones incluyendo el suministro
de alimentos y bebidas a los pacientes en conexión con los servicios
profesionales descritos en el formulario o carátula de la póliza. Lo anterior sin perjuicio del derecho de subrogación consignado en el capítulo V, cuestiones fundamentales de carácter general.
4. La responsabilidad civil profesional del ASEGURADO por los perjuicios causados a terceros con ocasión de las cirugías reconstructivas requeridas posterior a un accidente, enfermedad o agresión, así como las cirugías correctivas de anomalías
congénitas y todas aquellas ordenadas por mandato legal siempre y cuando sean destinadas a preservar la salud de la persona. En cualquiera de estos casos quedan excluidas expresamente las reclamaciones relacionadas con el resultado
de la intervención.
5. La responsabilidad civil extracontractual del asegurado (PREDIOS, LABORES Y OPERACIONES), por los daños causados como consecuencia de la propiedad, posesión, uso de los predios en donde desarrolla su actividad y que aparecen en
la carátula de la póliza como predios asegurados.                                                                                                 </t>
    </r>
  </si>
  <si>
    <r>
      <rPr>
        <b/>
        <sz val="9"/>
        <rFont val="Arial"/>
        <family val="2"/>
      </rPr>
      <t>AMPARO RETROACTIVO:</t>
    </r>
    <r>
      <rPr>
        <sz val="9"/>
        <rFont val="Arial"/>
        <family val="2"/>
      </rPr>
      <t xml:space="preserve"> </t>
    </r>
    <r>
      <rPr>
        <b/>
        <sz val="9"/>
        <rFont val="Arial"/>
        <family val="2"/>
      </rPr>
      <t xml:space="preserve">CLAIMS MADE
Bajo la presente póliza se amparan las indemnizaciones por las reclamaciones escritas presentadas por los terceros afectados y por primera vez al asegurado o a la aseguradora durante la vigencia de la póliza, siempre y cuando se trate de hechos ocurridos durante la misma vigencia o dentro de las vigencias anteriores contadas a partir de AGOSTO 08 DE 2008  y por los cuales el asegurado sea civilmente responsable.Siempre y cuando la póliza haya estado vigente y sin interrupciones desde la mencionada fecha.
Modalidad CLAIMS MADE
</t>
    </r>
  </si>
  <si>
    <r>
      <rPr>
        <b/>
        <sz val="10"/>
        <rFont val="Arial"/>
        <family val="2"/>
      </rPr>
      <t>FORMATO 2 :</t>
    </r>
    <r>
      <rPr>
        <sz val="10"/>
        <rFont val="Arial"/>
        <family val="2"/>
      </rPr>
      <t xml:space="preserve"> ACEPTACION CLAUSULAS Y CONDICIONES OBLIGATORIAS</t>
    </r>
  </si>
  <si>
    <r>
      <rPr>
        <b/>
        <sz val="10"/>
        <rFont val="Arial"/>
        <family val="2"/>
      </rPr>
      <t xml:space="preserve">MODIFICACIONES A FAVOR DEL ASEGURADO : </t>
    </r>
    <r>
      <rPr>
        <sz val="10"/>
        <rFont val="Arial"/>
        <family val="2"/>
      </rPr>
      <t xml:space="preserve">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</si>
  <si>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HABILES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</si>
  <si>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</si>
  <si>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 xml:space="preserve">CONOCIMIENTO DEL RIESGO: </t>
    </r>
    <r>
      <rPr>
        <sz val="10"/>
        <rFont val="Arial"/>
        <family val="2"/>
      </rPr>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</si>
  <si>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GASTOS Y COSTOS DE DEFENSA:</t>
    </r>
    <r>
      <rPr>
        <sz val="10"/>
        <rFont val="Arial"/>
        <family val="2"/>
      </rPr>
      <t xml:space="preserve"> La presente cobertura ampara las COSTAS, GASTOS, INTERESES, CAUCIONES O FIANZAS Y HONORARIOS por cualquier demanda infundada o no, que se proponga en contra del asegurado o el asegurador por razón de errores y/u omisiones del asegurado, e independientemente de la Responsabilidad o Indemnización que se reclame, se encuentre amparado; PERO siempre y cuando la defensa se derive de un ACTO MEDICO U OMISION MEDICA (entiéndase del personal autorizado por el asegurado)</t>
    </r>
  </si>
  <si>
    <r>
      <t xml:space="preserve">NOMBRAMIENTO DE AJUSTADOR: </t>
    </r>
    <r>
      <rPr>
        <sz val="10"/>
        <rFont val="Arial"/>
        <family val="2"/>
      </rPr>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</si>
  <si>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t>AMPARO POR CULPA GRAVE:</t>
    </r>
    <r>
      <rPr>
        <sz val="10"/>
        <rFont val="Arial"/>
        <family val="2"/>
      </rPr>
      <t xml:space="preserve"> No obstante lo establecido en las condiciones particulares y generales de la póliza y sus anexos, por la presente cláusula queda establecido y convenido que la presente póliza se extiende a amparar la culpa grave de los asegurados, siempre y cuando no se asemeje al dolo.</t>
    </r>
  </si>
  <si>
    <t>Responsabilidad Civil derivada del Transporte de pacientes dentro y fuera de los predios</t>
  </si>
  <si>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( 30) días HABILES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</si>
  <si>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ADHESION:</t>
    </r>
    <r>
      <rPr>
        <sz val="10"/>
        <rFont val="Arial"/>
        <family val="2"/>
      </rPr>
      <t xml:space="preserve">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Previo acuerdo con la aseguradora.</t>
    </r>
  </si>
  <si>
    <r>
      <rPr>
        <b/>
        <sz val="10"/>
        <rFont val="Arial"/>
        <family val="2"/>
      </rP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</si>
  <si>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t>CLAUSULAS Y CONDICIONES PARTICULARES OPCIONALES REQUERIDAS</t>
  </si>
  <si>
    <t xml:space="preserve"> PUNTOS</t>
  </si>
  <si>
    <r>
      <t>EXTENSIÓN DE COBERTURA, CON TÉRMINO DE 24 MESES, c</t>
    </r>
    <r>
      <rPr>
        <sz val="10"/>
        <rFont val="Arial"/>
        <family val="2"/>
      </rPr>
      <t xml:space="preserve">on cobro adicional máximo del 50% de la prima anual ofrecida para este proceso. Bajo esta cláusula, queda expresamente acordado que la cobertura del seguro se extiende por el período de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t>
    </r>
  </si>
  <si>
    <r>
      <t>RESTABLECIMIENTO AUTOMÁTICO DE VALOR ASEGURADO POR PAGO DE SINIESTRO</t>
    </r>
    <r>
      <rPr>
        <sz val="10"/>
        <rFont val="Arial"/>
        <family val="2"/>
      </rPr>
      <t xml:space="preserve"> : Una vez vigencia de la póliza, en caso de siniestro el límite asegurado se rebajará en la suma indemnizada a partir de la fecha en que se efectúe el pago y se restablecerá automáticamente a su límite inicial y el Asegurado pagará la prima adicional correspondiente a prorrata.</t>
    </r>
  </si>
  <si>
    <t>Período extendido de reclamación, hasta 24 meses con previo aviso de 15 días y cobro de prima del 100% de la vigencia anual.</t>
  </si>
  <si>
    <t xml:space="preserve">Responsabilidad civil profesional  de las actividades netamente administrativas. </t>
  </si>
  <si>
    <r>
      <t>RECLAMACIONES:</t>
    </r>
    <r>
      <rPr>
        <sz val="10"/>
        <rFont val="Arial"/>
        <family val="2"/>
      </rPr>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t>
    </r>
  </si>
  <si>
    <r>
      <rPr>
        <b/>
        <sz val="10"/>
        <rFont val="Arial"/>
        <family val="2"/>
      </rPr>
      <t>EXTENSION POR ACTOS DE EMPLEADOS:</t>
    </r>
    <r>
      <rPr>
        <sz val="10"/>
        <rFont val="Arial"/>
        <family val="2"/>
      </rPr>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 </t>
    </r>
  </si>
  <si>
    <r>
      <rPr>
        <b/>
        <sz val="10"/>
        <rFont val="Arial"/>
        <family val="2"/>
      </rPr>
      <t>EXTENSION DEL SITIO O SITIOS DONDE SE ASEGURA EL RIESGO:</t>
    </r>
    <r>
      <rPr>
        <sz val="10"/>
        <rFont val="Arial"/>
        <family val="2"/>
      </rPr>
      <t xml:space="preserve"> Por medio de la presente Cláusula se conviene en amparar en todas sus partes la Responsabilidad Civil del Asegurado, derivada de los perjuicios patrimoniales y extrapatrimoniales, causados a bienes de terceros, lesiones personales ó muerte a terceros, por empleados, personal a su servicio, durante el desempeño de sus funciones en el giro normal de sus negocios, siempre y cuando las funciones sean objeto de cobertura en el presnete seguro y en cualquier sitio o sitios, donde se hallen desempeñando las mismas. </t>
    </r>
  </si>
  <si>
    <r>
      <rPr>
        <b/>
        <sz val="10"/>
        <rFont val="Arial"/>
        <family val="2"/>
      </rPr>
      <t xml:space="preserve"> MODIFICACIÓN DEL ESTADO DEL RIESGO</t>
    </r>
    <r>
      <rPr>
        <sz val="10"/>
        <rFont val="Arial"/>
        <family val="2"/>
      </rPr>
      <t xml:space="preserve"> No obstante lo estipulado en las condiciones generales de la póliza y sus anexos, con cobro de prima,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</si>
  <si>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 xml:space="preserve">LIBRE ESCOGENCIA DE ABOGADO PARA LA DEFENSA. </t>
    </r>
    <r>
      <rPr>
        <sz val="10"/>
        <rFont val="Arial"/>
        <family val="2"/>
      </rPr>
      <t xml:space="preserve">Mediante esta condición, queda expresamente acordado que la selección de los profesionales encargados de la defensa corresponderá a la E.S.E. REDSALUD, o los funcionarios que ésta designe, quienes para su aprobación presentarán a la compañía la propuesta correspondiente. La compañía podrá, previa solicitud y de común acuerdo con la ENTIDAD asumir la defensa de cualquier litigio o procedimiento legal a nombre del asegurado, a través de abogados elegidos por éste. </t>
    </r>
  </si>
  <si>
    <r>
      <rPr>
        <b/>
        <sz val="10"/>
        <rFont val="Arial"/>
        <family val="2"/>
      </rPr>
      <t xml:space="preserve">COBRO POSTERIOR DE DEDUCIBLE:  </t>
    </r>
    <r>
      <rPr>
        <sz val="10"/>
        <rFont val="Arial"/>
        <family val="2"/>
      </rPr>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presentarà oportunamente y dentro de los NOVENTA  (90) días contados a partir del recibo de las facturas en sus dependencias, el monto ó porcentaje de la indemnización, correspondiente al deducible que quede a su cargo.</t>
    </r>
  </si>
  <si>
    <r>
      <t xml:space="preserve">CLAUSULAS  PARTICULARES SOLICITADAS: </t>
    </r>
    <r>
      <rPr>
        <sz val="10"/>
        <rFont val="Arial"/>
        <family val="2"/>
      </rPr>
      <t xml:space="preserve"> Indicar con una S si es aceptada, con una N si es negada, con una D si es aceptada con desviacion, para lo cual debe estipular en el formato de desviaciones el texto propuesto.  </t>
    </r>
  </si>
  <si>
    <t>DEDUCIBLE</t>
  </si>
  <si>
    <t>20% de la perdida minimo $ 20.000.000</t>
  </si>
  <si>
    <t>GASTOS DE DEFENSA  % del valor de la perdida, minimo  SMMLV.</t>
  </si>
  <si>
    <t>igual</t>
  </si>
  <si>
    <t>ANEXO Nº 7  (ESPECIFICACIONES TECNICAS SEGURO DE AUTOMOVILES)</t>
  </si>
  <si>
    <t>AUTOMOVILES</t>
  </si>
  <si>
    <t xml:space="preserve">COBERTURAS OBLIGATORIAS </t>
  </si>
  <si>
    <t>INTERES Y BIENES ASEGURADOS</t>
  </si>
  <si>
    <t>VALOR ASEGURADO MINIMO REQUERIDO</t>
  </si>
  <si>
    <t>PROPUESTA ASEGURADORA PARA RCE</t>
  </si>
  <si>
    <t xml:space="preserve">Vehículos propiedad del asegurado </t>
  </si>
  <si>
    <t>Responsabilidad Civil Extracontractual : (Cubre lucro cesante y perjuicios extrapatrimoniales )</t>
  </si>
  <si>
    <t>Daños a bienes de terceros</t>
  </si>
  <si>
    <t>Lesiones o muerte a una persona</t>
  </si>
  <si>
    <t>Lesiones o muerte a dos o más personas</t>
  </si>
  <si>
    <t>Perdida Total para Daños</t>
  </si>
  <si>
    <t>V/r Comercial guia fasecolda + accesorios no originales</t>
  </si>
  <si>
    <t>Perdida Parcial para Daños</t>
  </si>
  <si>
    <t>Perdida Total para Hurto</t>
  </si>
  <si>
    <t>Perdida Parcial para Hurto</t>
  </si>
  <si>
    <t>Ver Relacion Anexo No. 6A</t>
  </si>
  <si>
    <t>Terremoto</t>
  </si>
  <si>
    <t>Proteccion Patrimonial</t>
  </si>
  <si>
    <t xml:space="preserve">Gastos de Transporte por perdida totale Daños solo livianos </t>
  </si>
  <si>
    <t>Gastos de Transporte por perdidas total  Hurto solo livianos</t>
  </si>
  <si>
    <t>Asistencia Juridica Penal</t>
  </si>
  <si>
    <t>Asistencia Juridica Civil</t>
  </si>
  <si>
    <t xml:space="preserve">Asistencia en Viaje </t>
  </si>
  <si>
    <t>Accidentes personales(Solo para el conductor</t>
  </si>
  <si>
    <t>$30.000 por 30 días</t>
  </si>
  <si>
    <t>hmccop, amit y terrorismo</t>
  </si>
  <si>
    <r>
      <t>CONTINUIDAD DE COBERTURA</t>
    </r>
    <r>
      <rPr>
        <sz val="10"/>
        <rFont val="Arial"/>
        <family val="2"/>
      </rPr>
      <t xml:space="preserve">: Se otorga continuidad de seguros  a los vehículos que vienen amparados y por lo tanto la propuesta no debe contener ningún tipo de restricciones en cuanto al estado, modelo y características de los vehículos, ni exigencias de inspecciones. </t>
    </r>
  </si>
  <si>
    <r>
      <t>NO APLICACIÓN DE DEDUCIBLES PARA  ENTIDADES ESTATALES</t>
    </r>
    <r>
      <rPr>
        <sz val="10"/>
        <rFont val="Arial"/>
        <family val="2"/>
      </rPr>
      <t xml:space="preserve">:  La Aseguradora no aplicará ningún tipo de deducible en las coberturas del ramo de automóviles. </t>
    </r>
  </si>
  <si>
    <r>
      <t>FORMATO 2 :</t>
    </r>
    <r>
      <rPr>
        <sz val="10"/>
        <rFont val="Arial"/>
        <family val="2"/>
      </rPr>
      <t xml:space="preserve"> ACEPTACION CLAUSULAS Y CONDICIONES OBLIGATORIAS</t>
    </r>
  </si>
  <si>
    <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</si>
  <si>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CONOCIMIENTO DEL RIESGO</t>
    </r>
    <r>
      <rPr>
        <sz val="10"/>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</si>
  <si>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</si>
  <si>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 xml:space="preserve"> 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Armenia.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</si>
  <si>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t>NO CONCURRENCIA DE DEDUCIBLES</t>
    </r>
    <r>
      <rPr>
        <sz val="10"/>
        <rFont val="Arial"/>
        <family val="2"/>
      </rPr>
      <t>: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</si>
  <si>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DEDUCIBLE PARA LOS EVENTOS CATASTROFICOS ( HUELGA, MOTÍN, ASONADA, CONMOCIÓN CIVIL TERRORISMO Y ACTOS MAL INTENCIONADOS DE TERCEROS) :</t>
    </r>
    <r>
      <rPr>
        <sz val="10"/>
        <rFont val="Arial"/>
        <family val="2"/>
      </rPr>
      <t xml:space="preserve">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r>
  </si>
  <si>
    <r>
      <t xml:space="preserve"> ASONADA, MOTIN, CONMOCION CIVIL O POPULAR, HUELGA, CONFLICTOS COLECTIVOS DE TRABAJO, ACTOS MAL INTENCIONADOS DE TERCEROS, INCLUYENDO LOS ACTOS TERRORISTAS Y DE MOVIMIENTOS SUBVERSIVOS :</t>
    </r>
    <r>
      <rPr>
        <sz val="10"/>
        <rFont val="Arial"/>
        <family val="2"/>
      </rPr>
      <t xml:space="preserve"> 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Los daños ocasionados por estos eventos, deben ser indemnizados directamente por la aseguradora sin exigencia al asegurado de reclamarle al estado u organo competente que lo represente. La cobertura se extiende a amparar las perdidas o danos como consecuencia de un accidente por cualesquiera de los eventos antes mencionados cuando los vehiculos esten siendo conducidos o se encuentren en un sitio de estacionamiento. </t>
    </r>
  </si>
  <si>
    <r>
      <t xml:space="preserve">ADHESION: </t>
    </r>
    <r>
      <rPr>
        <sz val="10"/>
        <rFont val="Arial"/>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</si>
  <si>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 xml:space="preserve">ANTICIPO PARA TRASPASO DE VEHÍCULO : </t>
    </r>
    <r>
      <rPr>
        <sz val="10"/>
        <rFont val="Arial"/>
        <family val="2"/>
      </rPr>
      <t>No obstante lo establecido en las condiciones generales de la póliza se deja constancia que en caso de pérdida total por daños ó hurto del vehículo asegurado, se conviene con el fin de realizar el traspaso de los vehículos siniestrados a nombre de la aseguradora, que ésta efectuará el anticipo correspondiente y hará el trámite para el pago de todos los impuestos, gastos y honorarios que se hayan causado y los descontará del valor a indemnizar al ASEGURADO, adjuntando los soportes respectivos</t>
    </r>
  </si>
  <si>
    <r>
      <t>AMPARO AUTOMATICO INCLUSION VEHICULO CERO KILOMETROS</t>
    </r>
    <r>
      <rPr>
        <sz val="10"/>
        <rFont val="Arial"/>
        <family val="2"/>
      </rPr>
      <t xml:space="preserve">; Se  otorga la correspondiente cobertura, mediante la presentacion de la copia o fotocopia de la factura, con imporntas y matricula del vehiculo. </t>
    </r>
  </si>
  <si>
    <r>
      <rPr>
        <b/>
        <sz val="10"/>
        <rFont val="Arial"/>
        <family val="2"/>
      </rPr>
      <t>AMPARO AUTOMATICO PARA NUEVOS ACCESORIOS:</t>
    </r>
    <r>
      <rPr>
        <sz val="10"/>
        <rFont val="Arial"/>
        <family val="2"/>
      </rPr>
      <t xml:space="preserve"> No Obstante lo estipulado en la poliza mediante la presente clausula uqueda establecido y convenido que los equipos adicionales tales como : Equipos de sonido , aire acondicionado , equipo e radio transmision y demas accesorios especiales quedan asegurados automaticamente por su valor comercial y por los amparos contratados en la poliza hasta por el 15%  del valor comercial del vehiculo y un plazo de 30 dias para el aviso a la aeguradora.</t>
    </r>
  </si>
  <si>
    <t xml:space="preserve">LA COBERTURA DE RESPONSABILIDAD CIVIL EXTRACONTRACTUAL  AMPARA LOS PERJUICIOS PATRIMONIALES Y EXTRAPATRIMONIALES (DAÑO MORAL, LUCRO CESANTE Y PERJUICIO DE DAÑO EN LA VIDA RELACION. </t>
  </si>
  <si>
    <r>
      <t xml:space="preserve"> 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</si>
  <si>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</si>
  <si>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t xml:space="preserve">SALVAMENTO: </t>
    </r>
    <r>
      <rPr>
        <sz val="10"/>
        <rFont val="Arial"/>
        <family val="2"/>
      </rPr>
      <t xml:space="preserve">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</si>
  <si>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t>AUTORIZACION DE REPARACION DE LOS VEHICULOS  DENTRO DE LOS TRES (3) DIAS HABILES SIGUIENTES A LA FORMALIZACION DEL RECLAMO:</t>
    </r>
    <r>
      <rPr>
        <sz val="10"/>
        <rFont val="Arial"/>
        <family val="2"/>
      </rPr>
      <t xml:space="preserve"> Mediante la presente clausula, se deja expresamente senalado que el termino de respuesta  de la compania, para confirmar la autorizacion de al repracion  de l (los) vehculo (s) en los reclamos que afecten la cobertura de perdida parcial, es de maximo  TRES (3) dias habiles, contados a partir  del momento en que el asegurado presenta la reclamacion y formaliza la misma, de acuerdo con las condiciones senaladas en la oferta  de que para tal efecto se encuentran establecidas. Asi miswmo queda convenido que para vehiculos  de modelos del 2018 en adelante se haran en talleres de concesionarios.   </t>
    </r>
  </si>
  <si>
    <r>
      <t>EXTENSION DE COBERTURA POR LOS DANOS MUTUOS ENTRE REMOLCADOR Y REMOLQUE</t>
    </r>
    <r>
      <rPr>
        <sz val="10"/>
        <rFont val="Arial"/>
        <family val="2"/>
      </rPr>
      <t xml:space="preserve">: Este seguro se extiende a cubrir  las perdidas o danos y la Responmsabilidad civil extracontractual  que se presente cuando el vehiculo asegurado  remolque otro vehiculo con o sin fuerza. </t>
    </r>
  </si>
  <si>
    <r>
      <t xml:space="preserve"> COBERTURA AUTOMÁTICA PARA NUEVOS VEHÍCULOS Y 60 DIAS PARA SU  AVISO :</t>
    </r>
    <r>
      <rPr>
        <sz val="10"/>
        <rFont val="Arial"/>
        <family val="2"/>
      </rPr>
      <t xml:space="preserve"> Los vehículos automotores adquiridos por el Asegurado quedan automáticamente amparados por la presente Póliza, siempre que el Asegurado, notifique a la Aseguradora su adquisición dentro de los sesenta (60)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</si>
  <si>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t>PRIMERA OPCIÓN DE COMPRA DEL VEHÍCULO</t>
    </r>
    <r>
      <rPr>
        <sz val="10"/>
        <rFont val="Arial"/>
        <family val="2"/>
      </rPr>
      <t xml:space="preserve">: En caso que la Aseguradora recupere algún vehículo que haya sido indemnizado por el amparo de hurto calificado o en una pérdida total por daños, se concede al Asegurado, la primera opción para comprar dicho vehículo a la Aseguradora hasta por el mismo valor que le fue indemnizado. Para hacer uso de esta opción, el Asegurado tendrá un plazo de sesenta (60) días calendarios, contados a partir de la fecha en que le sea notificado por escrito por parte de la Aseguradora, la recuperación del vehículo. </t>
    </r>
  </si>
  <si>
    <r>
      <t>COBERTURA AUTOMÁTICA DE ACCESORIOS NO ORIGINALES  HASTA  EL 15% DEL VR COMERCIAL DEL VEHICULO MAXIMO $ 15.000.000 Y 60 DIAS PARA SU AVISO, CON COBRO DE PRIMA</t>
    </r>
    <r>
      <rPr>
        <sz val="10"/>
        <rFont val="Arial"/>
        <family val="2"/>
      </rPr>
      <t>: No obstante lo estipulado en las condiciones generales y particulares de la Póliza o en sus anexos, queda aclarado y convenido que los equipos adicionales tales como: Equipos de sonido (Radio Pascanitas, CD), aire acondicionado, equipo de radio transmisión y demás accesorios especiales no originales, quedan asegurados automáticamente, por su valor comercial y por los amparos contratados bajo  la presente Póliza.</t>
    </r>
  </si>
  <si>
    <r>
      <t>MARCACIÓN GRATUITA:</t>
    </r>
    <r>
      <rPr>
        <sz val="10"/>
        <rFont val="Arial"/>
        <family val="2"/>
      </rPr>
      <t xml:space="preserve"> El costo de la marcación de los nuevos vehículos que se incluyan, la asume la aseguradora.</t>
    </r>
  </si>
  <si>
    <r>
      <t>AMPARO AUTOMATICO PARA VEHICULOS BAJO CUIDADO TENENCIA Y CONTROL</t>
    </r>
    <r>
      <rPr>
        <sz val="10"/>
        <rFont val="Arial"/>
        <family val="2"/>
      </rPr>
      <t>; Alquilados o arrendados a terceros en la cobertura de Responsabilidad civil. Amparao patrimonial y asistencia juridica. Limite de $200.000.000 de valor asegurado por vehiculo.</t>
    </r>
  </si>
  <si>
    <r>
      <t>AMPARO AUTOMATICO PARA  INCLUSION  DE  VEHICULOS USADOS;</t>
    </r>
    <r>
      <rPr>
        <sz val="10"/>
        <rFont val="Arial"/>
        <family val="2"/>
      </rPr>
      <t xml:space="preserve"> Se otorga cobertura automatica para la inclusion  de vehiculos usados por el termino de Diez (10), tiempo durante el cual debe realizar la correspondiente inspeccion. Vencido este plazo cesa la cobertura.  Limite de $200.000.000 de valor asegurado por vehiculo.</t>
    </r>
  </si>
  <si>
    <r>
      <t xml:space="preserve">AMPARO AUTOMATICO DE VEHICULOS OMITIDOS EN LA RELACION INICIAL: </t>
    </r>
    <r>
      <rPr>
        <sz val="10"/>
        <rFont val="Arial"/>
        <family val="2"/>
      </rPr>
      <t>se otorga cobertura por treinta (30) dias contados a partir de  la fecha de inicio de vigencia, para el reporte de los vehiculos omitidos relacionar en el momento de la suscripcion del seguro, con el respectivo cobro de prima. Limite de $200.000.000 de valor asegurado por vehiculo.</t>
    </r>
  </si>
  <si>
    <r>
      <t>AMPLIACION DEL RADIO DE OPERACIONES:</t>
    </r>
    <r>
      <rPr>
        <sz val="10"/>
        <rFont val="Arial"/>
        <family val="2"/>
      </rPr>
      <t xml:space="preserve">  Se extiende la cobertura para los paises del Pacto Andino, excepto  Venezuela</t>
    </r>
  </si>
  <si>
    <r>
      <t>AVISOS Y LETREROS:</t>
    </r>
    <r>
      <rPr>
        <sz val="10"/>
        <rFont val="Arial"/>
        <family val="2"/>
      </rPr>
      <t xml:space="preserve">  El oferente mediante esta clausula  acepta indemnizar  el costo de la  elaboracion de los avisos, letreros y similares con que cuenten los vehiculos de propiedad o bajo responsabilidad del ASEGURADO,  y que los danos sean como consecuencia  de un evento amparado en la poliza.</t>
    </r>
  </si>
  <si>
    <r>
      <t xml:space="preserve">ERRORES INVOLUNTARIOS EN LAS CARACTERISTICAS DE LOS CARROS: </t>
    </r>
    <r>
      <rPr>
        <sz val="10"/>
        <rFont val="Arial"/>
        <family val="2"/>
      </rPr>
      <t xml:space="preserve">Se acepta los errores involuntarios en las caracteristicas de los vehiculos  de propiedad o bajo responsabilidad del ASEGURADo, sin aplicacion de restricciones o limitaciones de cobertura o cualquier otro aspecto. </t>
    </r>
  </si>
  <si>
    <r>
      <t>EXTENSION  DE COBERTURA   EN RESPONSABILIAD CIVIL EXTRACONTRACTUAL CUANDO EL VEHICULO NO ESTA SIENDO CONDUCIDO</t>
    </r>
    <r>
      <rPr>
        <sz val="10"/>
        <rFont val="Arial"/>
        <family val="2"/>
      </rPr>
      <t>: Queda expresamente declarado y convenido que la cobertura se extiende a  cubrir el accidente o serie de accidentes  emanados en un acontecimiento, sin que sea necesario que en el momento del accidente  el vehiculo asegurado  este siendo conducido por persoan alguna.</t>
    </r>
  </si>
  <si>
    <r>
      <t xml:space="preserve">ARREGLOS TRANSACIONALES EN RECLAMACIONES DE RESPONSABILIDAD CIVIL  </t>
    </r>
    <r>
      <rPr>
        <sz val="10"/>
        <rFont val="Arial"/>
        <family val="2"/>
      </rPr>
      <t>: Se deja constancia que en caso de reclamacion y llegando a un acuerdo extrajudicial sobre el valor a indemnizar al tercero afectado, entre la entidad, la aseguradora y el tercero , la aseguradora no aplicara deducible algun sobre el valor a pagar.</t>
    </r>
  </si>
  <si>
    <r>
      <t xml:space="preserve">CONCILIACION POR RESPONSABILIDAD CIVIL  </t>
    </r>
    <r>
      <rPr>
        <sz val="10"/>
        <rFont val="Arial"/>
        <family val="2"/>
      </rPr>
      <t>: En los casos donde la responsabilidad del asegurado sea ostensible , la asegurado adelantara conciliacion con los terceros afectados.</t>
    </r>
  </si>
  <si>
    <r>
      <t xml:space="preserve">RESTABLECIMEINTO AUTOMATICO DE VALOR ASEGURADO POR PAGO DE SINIESTRO   </t>
    </r>
    <r>
      <rPr>
        <sz val="10"/>
        <rFont val="Arial"/>
        <family val="2"/>
      </rPr>
      <t>: En caso de siestro la suma asegurada se restablecera automaticamente y el asegurado pagara la prima adicional correspondiente a prorrata .</t>
    </r>
  </si>
  <si>
    <r>
      <t>PRIMERA OPCIÓN DE COMPRA DEL SALVAMENTO</t>
    </r>
    <r>
      <rPr>
        <sz val="10"/>
        <rFont val="Arial"/>
        <family val="2"/>
      </rPr>
      <t>: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</si>
  <si>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t>NO RESTRICCION  DE AMPARO O APLICACION DE GARANTIAS</t>
    </r>
    <r>
      <rPr>
        <sz val="10"/>
        <rFont val="Arial"/>
        <family val="2"/>
      </rPr>
      <t xml:space="preserve">:Queda expresamente declarado y convenido que por el tipo, clase, modelo, uso o antiguedad, la aseguradora  acepta el otorgamiento  de cobertura para la totalidad del  parque automotor  de propiedad y/o bajo responsabilidad del asegurado, inclusive los que ingresen con posterioridad dentro de la vigencia de la poliza, sin aplicacion de restricciones de coberturas y/o por  cualquier otro aspecto.    </t>
    </r>
  </si>
  <si>
    <t>Queda expresamente declarado y convenido que la ASEGURADORA, indemnizara  los danos o perdidas causados por Derrumbes, caida de piedras, rocas, avalancha, aluvion, danos subitos de carretera, de tuneles, puentes,  o caida de estos.</t>
  </si>
  <si>
    <t xml:space="preserve">RESTABLECIMIENTO AUTOMATICO DEL VALOR ASEGURADO POR SINIESTRO PARA LA COBERTURA DE RCE: </t>
  </si>
  <si>
    <r>
      <t>EXTENSION DE COBERTURA POR RESPONSABILIDAD CIVIL EXTRACONTRACTUAL HURTO DEL VEHICULO AMPARADO :</t>
    </r>
    <r>
      <rPr>
        <sz val="10"/>
        <rFont val="Arial"/>
        <family val="2"/>
      </rPr>
      <t xml:space="preserve">  Queda expresamenet declarado y convenidos que en caso de hurto del vehiculo asegurados, la cobertura se extiende a  amparar todo suceso  ocasionado por el vehiculo como consecuencia del hurto. </t>
    </r>
  </si>
  <si>
    <r>
      <rPr>
        <b/>
        <sz val="10"/>
        <rFont val="Arial"/>
        <family val="2"/>
      </rPr>
      <t>Gastos de transportes para Perdidad parciales $ 100.000 diarios por Sesenta (60) dias :</t>
    </r>
    <r>
      <rPr>
        <sz val="10"/>
        <rFont val="Arial"/>
        <family val="2"/>
      </rPr>
      <t xml:space="preserve"> . Mediante este amparo la cia indenimnizara al asegurado los gastos en que incurra  por la movilizacion, en caso de inmovilizacion del vehiculo,como consecuencia de la declaratoria de perdida parcial por daño o por perdida parcial por  hurto,.La suma asegurada para este amparo sera el equivalente al estipulado en la presente clausula  por cada dia de atencion del siniestro. </t>
    </r>
  </si>
  <si>
    <r>
      <t xml:space="preserve">AUTORIZACION PARA REPARACIONES EN CASO DE SINIESTRO </t>
    </r>
    <r>
      <rPr>
        <sz val="10"/>
        <rFont val="Arial"/>
        <family val="2"/>
      </rPr>
      <t xml:space="preserve">: Por medio de la presente clausula, se autoriza a H:U:V para iniciar trabajos conducentes a identificar el alcance y magnitud de las fallas y/o adelantar las reparaciones necesarias inmediatamente despues de un sinisetro sin consultar previamente a la aseguradora, siempre que estas reparaciones no excedan en mas de VEINTE MILLONES DE PESOS ( $20.000.000) mtce , el deducible pactado y bajo compromiso de :  a. Informar el siniestro a la aseguradora dentro de los treinta (30) dias habiles siguientes a la fecha del msimo .b. Presentar informe detallado del siniestro .c. Presentar todaslas facturas realcionadas con la reparacion .La aseguradora se reserva el derecho de inspeccionar y pedir informes adiconales cuando  a su juicio lo considere necesario, aun despues de haber sido hecha la reparacion.                                                                                      </t>
    </r>
  </si>
  <si>
    <r>
      <t>TRANSPORTE DE MERCANCÍAS AZAROSAS, INFLAMABLES O EXPLOSIVAS</t>
    </r>
    <r>
      <rPr>
        <sz val="10"/>
        <rFont val="Arial"/>
        <family val="2"/>
      </rPr>
      <t xml:space="preserve">: 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 deL ASEGURADO. </t>
    </r>
  </si>
  <si>
    <r>
      <t xml:space="preserve">GASTOS ADICIONALES hasta por  $ 3.000.0000 : </t>
    </r>
    <r>
      <rPr>
        <sz val="10"/>
        <rFont val="Arial"/>
        <family val="2"/>
      </rPr>
      <t xml:space="preserve">No obstante lo establecido en las condiciones generales de la póliza, queda expresamente declarado y convenido que en caso de reclamaciones por perdidas parciales por daños o perdidas parciales   por hurto, la  aseguradora anticipara la suma requerida por el  asegurado, hasta por el monto establecido en la presente clausula, para sufragar los gastos necesarios en que el asegurado deba incurrir para adelantar los respectivas  gestiones de  tramites del  vehículos siniestrado. </t>
    </r>
  </si>
  <si>
    <r>
      <t xml:space="preserve">INEXISTENCIA DE PARTES EN EL MERCADO: </t>
    </r>
    <r>
      <rPr>
        <sz val="10"/>
        <rFont val="Arial"/>
        <family val="2"/>
      </rPr>
      <t xml:space="preserve">Queda expresamente declardo y convenido  que en caso de que las partes, accesorios  o piezas  necesarias para una reparacion o reemplazo, no se encontraren en el comercio locasl  de repuestos, la aseguradora adaelantara los tramites  necesaraio ante el almacen, la distribuidora o la representante  en colombia para obtener la importacion de los mismos.  </t>
    </r>
  </si>
  <si>
    <r>
      <rPr>
        <b/>
        <sz val="10"/>
        <rFont val="Arial"/>
        <family val="2"/>
      </rPr>
      <t>VEHICULO DE REEMPLAZO</t>
    </r>
    <r>
      <rPr>
        <sz val="10"/>
        <rFont val="Arial"/>
        <family val="2"/>
      </rPr>
      <t>: La aseguradora otorgara un vehiculo de reemplazo  con cobertura gratuita, como consecuencia  de una reclamacion que ocasione la inmovilizacion del vehiculo  asegurado, por reclamaciones de perdidast totales o parciales por danos o hurto. al cual le son aplicables las mismas condicions establecidas en el presente anexo,Por ser entidad estatal  y  teniendo  en cuenta que no tiene aplicacion de Deducible, se otorga sin ningun tipo de restricciones o condiciones .( excluye  motocicletas y pesados)</t>
    </r>
  </si>
  <si>
    <r>
      <rPr>
        <b/>
        <sz val="10"/>
        <rFont val="Arial"/>
        <family val="2"/>
      </rPr>
      <t xml:space="preserve">Accidentes Personales: </t>
    </r>
    <r>
      <rPr>
        <sz val="10"/>
        <rFont val="Arial"/>
        <family val="2"/>
      </rPr>
      <t>Cubre la muerte o desmenbaracioN que sufra el conductor autorizado  ocurrida como consecuencia unica y exclusiva de un acontecimiento subito , accidental e independiente de su voluntad. Este amparo opera solamente cuando el conductor aturoizado  es persona natural y la muerte o desmembracion ocurre cuando vaya como conductor del vehiculo  descrito en la poliza o de cualquier otro vehiculo  de similares caracteristicas, hasta por la suma de $ 80.000.000</t>
    </r>
  </si>
  <si>
    <r>
      <t>CLAUSULAS PARTICULARES SOLICITADAS :</t>
    </r>
    <r>
      <rPr>
        <sz val="10"/>
        <rFont val="Arial"/>
        <family val="2"/>
      </rPr>
      <t xml:space="preserve">Si la clausula es aceptada anotar una S, si es negada una N o si es aceptada con desviacion, indicar en el formato de desviaciones el texto propuesto. </t>
    </r>
  </si>
  <si>
    <t xml:space="preserve">Sin aplicación del deducible </t>
  </si>
  <si>
    <t>ANEXO 7 A RELACION DEL PARQUE AUTOMOTOR</t>
  </si>
  <si>
    <t xml:space="preserve">TOMADOR: </t>
  </si>
  <si>
    <t xml:space="preserve">ASEGURADO : </t>
  </si>
  <si>
    <t xml:space="preserve">BENEFICIARIO: </t>
  </si>
  <si>
    <t>NIT</t>
  </si>
  <si>
    <t>ITEM</t>
  </si>
  <si>
    <t>PLACA</t>
  </si>
  <si>
    <t>MARCA</t>
  </si>
  <si>
    <t>TIPO</t>
  </si>
  <si>
    <t>CLASE</t>
  </si>
  <si>
    <t>SERVICIO</t>
  </si>
  <si>
    <t>MODELO</t>
  </si>
  <si>
    <t>CILINDRAJE</t>
  </si>
  <si>
    <t>CODIGO FASECOLDA</t>
  </si>
  <si>
    <t>MOTOR</t>
  </si>
  <si>
    <t>CHASIS</t>
  </si>
  <si>
    <t>HABITACULO</t>
  </si>
  <si>
    <t>TASA %</t>
  </si>
  <si>
    <t>PRIMA TOTAL</t>
  </si>
  <si>
    <t>OCH 737</t>
  </si>
  <si>
    <t>RENAULT</t>
  </si>
  <si>
    <t>CAMIONETA</t>
  </si>
  <si>
    <t>TRAFIC</t>
  </si>
  <si>
    <t>OFICIAL(AMBULANCIA)</t>
  </si>
  <si>
    <t>08006043</t>
  </si>
  <si>
    <t>M9RM786C205656</t>
  </si>
  <si>
    <t>VF1FLBUDCFY777005</t>
  </si>
  <si>
    <t>OCH721</t>
  </si>
  <si>
    <t>VOLKSWAGEN</t>
  </si>
  <si>
    <t>MICROBUS</t>
  </si>
  <si>
    <t>TRANSPORTER KOMBI</t>
  </si>
  <si>
    <t>OFICIAL</t>
  </si>
  <si>
    <t>09206062</t>
  </si>
  <si>
    <t>CAA489905</t>
  </si>
  <si>
    <t>WV1ZZZ7HZDH057789</t>
  </si>
  <si>
    <t>OCH736</t>
  </si>
  <si>
    <t>M9RM786C205664</t>
  </si>
  <si>
    <t>VF1FLBUDCFY777241</t>
  </si>
  <si>
    <t>OCH797</t>
  </si>
  <si>
    <t>AMAROK  COMFORTLINE</t>
  </si>
  <si>
    <t>09221021</t>
  </si>
  <si>
    <t>CSH244489</t>
  </si>
  <si>
    <t>WV1ZZZ2HZMA020036</t>
  </si>
  <si>
    <t>OCL959</t>
  </si>
  <si>
    <t>NISSAN</t>
  </si>
  <si>
    <t xml:space="preserve">NV350 TECHO ALTO </t>
  </si>
  <si>
    <t>06407008</t>
  </si>
  <si>
    <t>YD25113129B</t>
  </si>
  <si>
    <t>JN1KC4E26Z0030040</t>
  </si>
  <si>
    <t>OCL960</t>
  </si>
  <si>
    <t>YD25113174B</t>
  </si>
  <si>
    <t>JN1KC4E26Z0030039</t>
  </si>
  <si>
    <t>OCL962</t>
  </si>
  <si>
    <t>JAC</t>
  </si>
  <si>
    <t>CAMION</t>
  </si>
  <si>
    <t>N4402808</t>
  </si>
  <si>
    <t>LJ11KDBD8P1103379</t>
  </si>
  <si>
    <t>ONJ 016</t>
  </si>
  <si>
    <t>TOYOTA</t>
  </si>
  <si>
    <t>09036060</t>
  </si>
  <si>
    <t>80259922TR</t>
  </si>
  <si>
    <t>MR0CX12G070020897</t>
  </si>
  <si>
    <t>OCH 815</t>
  </si>
  <si>
    <t>CHEVROLET</t>
  </si>
  <si>
    <t>2024</t>
  </si>
  <si>
    <t>3000</t>
  </si>
  <si>
    <t>01621110</t>
  </si>
  <si>
    <t>4JZ1229K85</t>
  </si>
  <si>
    <t>9GDNLR883RB002500</t>
  </si>
  <si>
    <t xml:space="preserve">La propuesta se debe  presentar con los valores establecidos para que haya uniformidad en la informacion </t>
  </si>
  <si>
    <t>ANEXO No 10 SEGURO OBLIGATORIO DE ACCIDENTES DE TRANSITO</t>
  </si>
  <si>
    <t xml:space="preserve">SEGURO OBLIGATORIO DE ACCIDENTES DE TRNASITO </t>
  </si>
  <si>
    <t>ANUAL  A PARTIR DE CADA VENCIMIENTO</t>
  </si>
  <si>
    <t>No</t>
  </si>
  <si>
    <t>C.C.</t>
  </si>
  <si>
    <t>VENCIMIENTO SOAT</t>
  </si>
  <si>
    <t>VALOR 2025</t>
  </si>
  <si>
    <t>ANEXO No 9  -  ESPECIFICACIONES TECNICA SEGURO DE GRUPO VIDA (EMPLEADOS)</t>
  </si>
  <si>
    <t>RAMO Y POLIZA No.</t>
  </si>
  <si>
    <t xml:space="preserve">GRUPO VIDA </t>
  </si>
  <si>
    <t xml:space="preserve">PROCESO </t>
  </si>
  <si>
    <t>FUNCIONARIOS DE LA ENTIDAD</t>
  </si>
  <si>
    <t xml:space="preserve">Vida </t>
  </si>
  <si>
    <t xml:space="preserve">Incapacidad Total y permanente </t>
  </si>
  <si>
    <t>Indemnizaciòn adicional por muerte accidental y Beneficios por Desmembracion Accidental</t>
  </si>
  <si>
    <t>Enfermedades graves 50%</t>
  </si>
  <si>
    <t>Auxilio funerario</t>
  </si>
  <si>
    <t>Gastos Medicos Por Accidente</t>
  </si>
  <si>
    <t xml:space="preserve">TOTAL ASEGURADOS: VER Relacion anexo </t>
  </si>
  <si>
    <t>DETERMINACION DEL VALOR ASEGURADO INDIVIDUAL</t>
  </si>
  <si>
    <t>VEINTE MILLONES DE PESOS POR ASEGURADO</t>
  </si>
  <si>
    <t>CONDICIONES ESPECIALES  REQUERIDAS</t>
  </si>
  <si>
    <t xml:space="preserve">EDAD  MAXIMA DE INGRESO                                  </t>
  </si>
  <si>
    <t xml:space="preserve">EDAD MAXIMA DE PERMANENCIA                                                                             </t>
  </si>
  <si>
    <t>Amparo basico y Aux. funerario</t>
  </si>
  <si>
    <t>INDEFINIDA</t>
  </si>
  <si>
    <t>Incapacidad total y permanente</t>
  </si>
  <si>
    <t>70 años</t>
  </si>
  <si>
    <t>Enfermedades graves</t>
  </si>
  <si>
    <t>Indemnizacion adicional por muerte accidental</t>
  </si>
  <si>
    <t>Gastos médicos por accidentes</t>
  </si>
  <si>
    <t>El amparo basico cubre el suicidio y el sida no preexistente desde el inicio de la vigencia.</t>
  </si>
  <si>
    <t>Renta por Incapacidad Temporal</t>
  </si>
  <si>
    <t xml:space="preserve">$50,000 diarios por 10 dias (excepto los tres primeros dias) Maximo 5 eventos vigencia por asegurado </t>
  </si>
  <si>
    <t xml:space="preserve">Renta por Hospitalizacion por 90 dias </t>
  </si>
  <si>
    <t xml:space="preserve">$50,000 diarios </t>
  </si>
  <si>
    <t xml:space="preserve">Renta por Hospitalizacion en UCI por 8 dias </t>
  </si>
  <si>
    <r>
      <rPr>
        <b/>
        <sz val="11"/>
        <rFont val="Arial"/>
        <family val="2"/>
      </rPr>
      <t>SIDA:</t>
    </r>
    <r>
      <rPr>
        <sz val="11"/>
        <rFont val="Arial"/>
        <family val="2"/>
      </rPr>
      <t xml:space="preserve"> La  presente póliza se extiende a cubrir el SIDA , siempre que no sea preexistente a la fecha de ingreso del asegurado a la póliza ( aplica para nuevos asegurados), bien sea que afecte el amparo Básico o el de Incapacidad Total y Permanente.</t>
    </r>
  </si>
  <si>
    <r>
      <rPr>
        <b/>
        <sz val="11"/>
        <rFont val="Arial"/>
        <family val="2"/>
      </rPr>
      <t>IRREDUCTIBILIDAD Y CONVERSION:</t>
    </r>
    <r>
      <rPr>
        <sz val="11"/>
        <rFont val="Arial"/>
        <family val="2"/>
      </rPr>
      <t xml:space="preserve"> Los beneficios de irreductibilidad y conversión tienen efecto desde la fecha de iniciación de la póliza y desde el momento en que toda persona ingresa al grupo asegurado</t>
    </r>
  </si>
  <si>
    <t>El fallecimiento por Actos terroristas se considera muerte accidental.</t>
  </si>
  <si>
    <t>EL FALLECIMIENTO POR HOMICIDIO SE CONSIDERA MUERTE ACCIDENTAL</t>
  </si>
  <si>
    <r>
      <rPr>
        <b/>
        <sz val="10"/>
        <rFont val="Arial"/>
        <family val="2"/>
      </rPr>
      <t>EXTENSIÒN DE COBERTURAS</t>
    </r>
    <r>
      <rPr>
        <sz val="10"/>
        <rFont val="Arial"/>
        <family val="2"/>
      </rPr>
      <t>( para todas las coberturas excepto Enfermedades graves):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baterianas,  practica de deportes de alto riesgo en calidad de aficionado,accidentes en motocicletas, bicicletas , vehiculos a motor, ahogamiento,mordeduras de animales cuando el asegurado se encuentre como pasajero en naves o aeronaves de lineas no comerciales y siempre y cuando no haga parte de la tripulacion y tecnicos de dichos aparatos.</t>
    </r>
  </si>
  <si>
    <r>
      <rPr>
        <b/>
        <sz val="10"/>
        <rFont val="Arial"/>
        <family val="2"/>
      </rPr>
      <t>CLAUSULA DE AMPARO AUTOMATICO:</t>
    </r>
    <r>
      <rPr>
        <sz val="10"/>
        <rFont val="Arial"/>
        <family val="2"/>
      </rPr>
      <t xml:space="preserve"> 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numero total de asegurados al final de la vigencia con base en lo cual se efectuara el ajuste anual de prima correspondiente.   La cobertura otorgada por la presente póliza se suspende cuando el asegurado se retira así sea temporalmente del ejercicio de sus funciones, amparándose automáticamente la persona que entra en su reemplazo y se restablece automáticamente la cobertura  tan pronto la persona se reintegre al ejercicio de sus funciones en RED SALUD ARMENIA E.S.E otorgándose continuidad de cobertura y sin exigir requisitos de asegurabilidad.</t>
    </r>
  </si>
  <si>
    <r>
      <rPr>
        <b/>
        <sz val="10"/>
        <rFont val="Arial"/>
        <family val="2"/>
      </rPr>
      <t>DESAPARECIMIENTO</t>
    </r>
    <r>
      <rPr>
        <sz val="10"/>
        <rFont val="Arial"/>
        <family val="2"/>
      </rPr>
      <t>: Desapariciòn en Catàstrofes Naturales como Terremotos, Inundaciones y Maremotos. Desaparecidos en un Rio, Lago o Mar. Desapariciòn como consecuencia del extravìo, caida, Explosiòn, Naufragio o encalladura de cualquier vehìculo respecto del cual no exista exclusiòn expresa de cobertura. sujeto a sentencia de autoridad competente</t>
    </r>
  </si>
  <si>
    <r>
      <rPr>
        <b/>
        <sz val="10"/>
        <rFont val="Arial"/>
        <family val="2"/>
      </rPr>
      <t xml:space="preserve"> ENFERMEDADES GRAVES</t>
    </r>
    <r>
      <rPr>
        <sz val="10"/>
        <rFont val="Arial"/>
        <family val="2"/>
      </rPr>
      <t xml:space="preserve">: Se reconocerá al asegurado como anticipó  el porcentaje pactado en la presente póliza, cuando durante la vigencia de este  amparo le sea diagnosticada cualquiera de las siguientes enfermedades consideradas como graves:
Leucemia, Infarto del Miocardio, Cáncer, Accidente cerebro vascular, Insuficiencia Renal Crónica, Esclerosis múltiple, Cirugía Artero coronaria, trasplante de órganos vitales (Corazón, Pulmones, hígado, Páncreas, medula espinal, riñones, intestino delgado). Gran Quemado, Cancer de Seno,cancer de piel y Prostata, Enfermedad de Hodking, Estado de coma, Anemia aplastica, Traumatismo mayor de cabeza, Alzheimer, Parkinson.
Este amparo solo podrá aplicarse a las enfermedades graves cuando estas se manifiestan o sean diagnosticadas por primera vez habiendo transcurrido por lo menos NOVENTA (90) días calendarios contados desde la iniciación de vigencia de este amparo.  
</t>
    </r>
  </si>
  <si>
    <r>
      <rPr>
        <b/>
        <sz val="10"/>
        <rFont val="Arial"/>
        <family val="2"/>
      </rPr>
      <t>CONTINUIDAD DE AMPARO :</t>
    </r>
    <r>
      <rPr>
        <sz val="10"/>
        <rFont val="Arial"/>
        <family val="2"/>
      </rPr>
      <t xml:space="preserve"> 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</si>
  <si>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excepto para soat que será de 30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</si>
  <si>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t>FORMATO 2 : ACEPTACION CLAUSULAS Y CONDICIONES OBLIGATORIAS</t>
  </si>
  <si>
    <r>
      <rPr>
        <b/>
        <sz val="10"/>
        <rFont val="Arial"/>
        <family val="2"/>
      </rPr>
      <t xml:space="preserve">ERRORES Y OMISIONES : </t>
    </r>
    <r>
      <rPr>
        <sz val="10"/>
        <rFont val="Arial"/>
        <family val="2"/>
      </rPr>
      <t>Si por una omisión  y o error involuntario por parte del tomador  y/o asegurado no se reporten nuevos ingresos, variaciones  en salarios y/o cualquier otra modificación, la Cia. Aseguradora hará la revisión del caso, procediendo a realizar el ajuste de prima a que haya lugar y al pago de la correspondiente  indemnización  a que haya lugar, en un todo de acuerdo a las condiciones generales y particulares establecidas en la presente póliza al momento del reclamo</t>
    </r>
  </si>
  <si>
    <r>
      <rPr>
        <b/>
        <sz val="10"/>
        <rFont val="Arial"/>
        <family val="2"/>
      </rPr>
      <t>REVOCACIÓN ,  NO RENOVACIÓN O MODIFICACIONES DE LA PÓLIZA Y SUS ANEXOS:</t>
    </r>
    <r>
      <rPr>
        <sz val="10"/>
        <rFont val="Arial"/>
        <family val="2"/>
      </rPr>
      <t xml:space="preserve"> La compañía aseguradora podrá revocar y/o modificar las condiciones de los anexo  otorgados bajos las pólizas de grupo vida y grupo deudores Y NO RENOVAR la poliza, mediante aviso escrito al tomador y al asegurado con una anticipación de 90 días. La compañía devolverá el importe de las primas pagadas en forma proporcional, desde la fecha de revocación y/o modificación.</t>
    </r>
  </si>
  <si>
    <r>
      <rPr>
        <b/>
        <sz val="10"/>
        <rFont val="Arial"/>
        <family val="2"/>
      </rPr>
      <t>MODIFICACION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</si>
  <si>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las correspondendientes valoraciones o en el desconocimiento de los mismos.</t>
    </r>
  </si>
  <si>
    <r>
      <rPr>
        <b/>
        <sz val="10"/>
        <rFont val="Arial"/>
        <family val="2"/>
      </rPr>
      <t>REQUISITOS ESPECIALES:</t>
    </r>
    <r>
      <rPr>
        <sz val="10"/>
        <rFont val="Arial"/>
        <family val="2"/>
      </rPr>
      <t xml:space="preserve"> Se deja constancia que se le concedea la entidad un plazo minimo de SESENTA(60) días, para informar o cumplir con cualquier condicion o requisito que se establezca en al poliza, otorgandose en consecuencia cobertura desde la fecha fijada como iniciacion de la vigencia del seguro.</t>
    </r>
  </si>
  <si>
    <r>
      <rPr>
        <b/>
        <sz val="10"/>
        <rFont val="Arial"/>
        <family val="2"/>
      </rPr>
      <t>AVISO DE PÉRDIDA 30 DÍAS</t>
    </r>
    <r>
      <rPr>
        <sz val="10"/>
        <rFont val="Arial"/>
        <family val="2"/>
      </rPr>
      <t>: No obstante lo dispuesto en las condiciones la Póliza o en sus anexos,  por la presente cláusula se conviene entre las partes, un término TREINTA ( 30)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</si>
  <si>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 xml:space="preserve">DOMICILIO : </t>
    </r>
    <r>
      <rPr>
        <sz val="10"/>
        <rFont val="Arial"/>
        <family val="2"/>
      </rPr>
      <t xml:space="preserve"> Sin perjuicios de las disposiciones procesales para los efectos relacionados con el presente contrato, se fija como domicilio de las partes la ciudad de Armenia, en la República de Colombia.</t>
    </r>
  </si>
  <si>
    <r>
      <rPr>
        <b/>
        <sz val="10"/>
        <rFont val="Arial"/>
        <family val="2"/>
      </rPr>
      <t>ADHESION</t>
    </r>
    <r>
      <rPr>
        <sz val="10"/>
        <rFont val="Arial"/>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</si>
  <si>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0"/>
        <rFont val="Arial"/>
        <family val="2"/>
      </rPr>
      <t xml:space="preserve"> IRREDUCTIBILIDAD:</t>
    </r>
    <r>
      <rPr>
        <sz val="10"/>
        <rFont val="Arial"/>
        <family val="2"/>
      </rPr>
      <t xml:space="preserve">  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r>
  </si>
  <si>
    <r>
      <rPr>
        <b/>
        <sz val="10"/>
        <rFont val="Arial"/>
        <family val="2"/>
      </rPr>
      <t>INEXACTITUD EN LA DECLARACIÓN DE EDAD</t>
    </r>
    <r>
      <rPr>
        <sz val="10"/>
        <rFont val="Arial"/>
        <family val="2"/>
      </rPr>
      <t xml:space="preserve">: 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compañía
c. Si es menor el valor del seguro se aumentará en la misma proporción establecida en el literal b anterior.
</t>
    </r>
  </si>
  <si>
    <r>
      <rPr>
        <b/>
        <sz val="12"/>
        <rFont val="Arial Narrow"/>
        <family val="2"/>
      </rPr>
      <t xml:space="preserve">CONVERTIBILIDAD: </t>
    </r>
    <r>
      <rPr>
        <sz val="12"/>
        <rFont val="Arial Narrow"/>
        <family val="2"/>
      </rPr>
      <t xml:space="preserve">Los asegurados con edad inferior a 70 años que revoquen su seguro o que por causa distinta al siniestro dejen de pertenecer al grupo asegurado después de permanecer en el por lo menos durante un año continuo, tendrán derecho a ser asegurados en una póliza individual sin requisitos médicos ni de asegurabilidad hasta por una suma igual a la que tengan en la póliza de grupo siempre y cuando lo soliciten en el término de un mes contado a partir de su retiro del grupo asegurado. Si el asegurado fallece dentro del plazo indicado sin que la póliza individual se hubiese expedido medie o no solicitud o pago de la prima, se considerará amparado en los términos de la presente póliza. </t>
    </r>
  </si>
  <si>
    <r>
      <t>DEFINICION DEL ANEXO DE INCAPACIDAD TOTAL Y PERMANENTE</t>
    </r>
    <r>
      <rPr>
        <sz val="12"/>
        <rFont val="Arial Narrow"/>
        <family val="2"/>
      </rPr>
      <t>: Mediante el presente amparo la Cia Aseguradora  asume el riesgo de Incapacidad Total y Permanente que al ser calificada de acuerdo  con lo estipulado  por el régimen de Seguridad Social tal incapacidad sea igual o superior  al 50%. En tal caso, se reconocerá  al propio asegurado por la suma estipulada  en   la presente póliza. La reclamacion se definira con la fecha de estructuracion y se exigira un periodo continuo no inferior a 120 dias de incapacidad.</t>
    </r>
  </si>
  <si>
    <r>
      <rPr>
        <b/>
        <sz val="10"/>
        <rFont val="Arial"/>
        <family val="2"/>
      </rPr>
      <t xml:space="preserve">AMPARO DE DESAPARICION : </t>
    </r>
    <r>
      <rPr>
        <sz val="10"/>
        <rFont val="Arial"/>
        <family val="2"/>
      </rPr>
      <t xml:space="preserve">En caso de desaparición, incluido la desaparicion forzoza, del asegurado amparado bajo la presente póliza, la ASEGURADORA indemnizara el siniestro cuando la autoridad competente declare la muerte presunta. El valor asegurado indemnizable  será el contratado en la póliza a la fecha en que se emita la sentencia ejecutoriada por la autoridad competente. </t>
    </r>
  </si>
  <si>
    <t>REQUISITOS DE ASEGURABILIDAD: Sin requisitos de asegurabilidad</t>
  </si>
  <si>
    <r>
      <rPr>
        <b/>
        <sz val="10"/>
        <rFont val="Arial"/>
        <family val="2"/>
      </rPr>
      <t xml:space="preserve">CLAUSULAS DE APLICACIÓN DE CONDICIONES PARTICULARES: </t>
    </r>
    <r>
      <rPr>
        <sz val="10"/>
        <rFont val="Arial"/>
        <family val="2"/>
      </rPr>
      <t>Queda expresamente acordado y convenido que la compañía acepta las condiciones basicas tecnicas establecidas en este anexo, en los terminos señalados por el mismo, por lo tanto en caso de existir discrepancia entre los ofrecimientos ofrecidos, contenidos en la propuesta tecnica basica frente a los textos ejemplares de las polizas, certificados, anexos o cualquier otro documento prevalecera la informacion y condiciones basicas tecnicas establecidas en el presente anexo.</t>
    </r>
  </si>
  <si>
    <t xml:space="preserve"> CLAUSULAS PARTICULARES OPCONALES  REQUERIDAS</t>
  </si>
  <si>
    <t xml:space="preserve">COBERTURA PARA PREEXISTENCIAS PARA NUEVOS INGRESOS: </t>
  </si>
  <si>
    <t>Hasta por un valor asegurado individual máximo $10.000.000  por persona, quedando así amparados sin ningún tipo de exclusión por enfermedades preexistentes, independiente del valor asegurado que se tenga en el amparo básico.</t>
  </si>
  <si>
    <t>Bajo la cobertura de Enfermedades Graves, se consideran las siguientes</t>
  </si>
  <si>
    <t>ESCARLATINA</t>
  </si>
  <si>
    <t>Anexo de Cáncer in Situ</t>
  </si>
  <si>
    <t>En el evento que se diagnostique cáncer in situ, se indemniza el 25% de la suma asegurada como anticipo del amparo de enfermedades graves</t>
  </si>
  <si>
    <t>Principio de causalidad</t>
  </si>
  <si>
    <t>El concepto de reticencia e inexactitud se aplicará respetando el principio de causalidad, es decir se objetará el pago del seguro solamente en aquellos casos en que la muerte o incapacidad se produzca por causas relacionadas directamente con los hechos materia de inexactitud o reticencia en la declaración de asegurabilidad.</t>
  </si>
  <si>
    <t>CLAUSULAS PARTICULARES SOLICITADAS : indicar con una S si es aceptada, N si es negada, D si es aceptada con desviaciones, para lo cual debe estipular en el formato de desviaciones el texto propuesto.</t>
  </si>
  <si>
    <t>ANEXO 9A  RELACION DE PERSONAL  VIDA GRUPO</t>
  </si>
  <si>
    <t>CONVOCATORIA PUBLICA No.</t>
  </si>
  <si>
    <t>VIDA GRUPO</t>
  </si>
  <si>
    <t>DESDE EL 03 DE MARZO DE 2024 HASTA EL 02 DE MARZO DE 2025</t>
  </si>
  <si>
    <t>CEDULA</t>
  </si>
  <si>
    <t xml:space="preserve">NOMBRE </t>
  </si>
  <si>
    <t>APELLIDOS</t>
  </si>
  <si>
    <t xml:space="preserve">FECHA NACIMIENTO </t>
  </si>
  <si>
    <t>EDAD</t>
  </si>
  <si>
    <t>SALARIO BASE</t>
  </si>
  <si>
    <t>VIDA</t>
  </si>
  <si>
    <t>INCAPACIDAD TOTAL Y PERMANENTE</t>
  </si>
  <si>
    <t>INDEMNIZACION ADICIONAL POR MUERTE ACCIDENTAL</t>
  </si>
  <si>
    <t>ENFERMEDADES GRAVES</t>
  </si>
  <si>
    <t>AUXILIO FUNERARIO</t>
  </si>
  <si>
    <t>GASTOS MEDICOS POR ACCIDENTE</t>
  </si>
  <si>
    <t>VERONICA MARIA</t>
  </si>
  <si>
    <t>GIL OTALVARO</t>
  </si>
  <si>
    <t>MARIA SOFELIA</t>
  </si>
  <si>
    <t>ARIAS ARBELAEZ</t>
  </si>
  <si>
    <t>SILENA</t>
  </si>
  <si>
    <t>BOTERO PENAGOS</t>
  </si>
  <si>
    <t>MARTHA LUCIA</t>
  </si>
  <si>
    <t>CHICA RINCON</t>
  </si>
  <si>
    <t>LESBIA</t>
  </si>
  <si>
    <t>YULIETH</t>
  </si>
  <si>
    <t>CORREA GIRALDO</t>
  </si>
  <si>
    <t>ADALGIZA</t>
  </si>
  <si>
    <t>FRANCO GIL</t>
  </si>
  <si>
    <t>RUBIELA</t>
  </si>
  <si>
    <t>GARCIA MENDOZA</t>
  </si>
  <si>
    <t>HUMBERTO</t>
  </si>
  <si>
    <t>GIRALDO MONROY</t>
  </si>
  <si>
    <t>ALVARO DIEGO</t>
  </si>
  <si>
    <t>GRANADA AGUDELO</t>
  </si>
  <si>
    <t>ORLANDO</t>
  </si>
  <si>
    <t>GRISALES CALDERON</t>
  </si>
  <si>
    <t>NANCY STELLA</t>
  </si>
  <si>
    <t>HERNANDEZ BOLAÑOS</t>
  </si>
  <si>
    <t>MARTHA SOFIA</t>
  </si>
  <si>
    <t>HERRERA LOPEZ</t>
  </si>
  <si>
    <t>JEANNETHE</t>
  </si>
  <si>
    <t>JIMENEZ VEGA</t>
  </si>
  <si>
    <t>MARTHA PATRICIA</t>
  </si>
  <si>
    <t>LOPEZ VEGA</t>
  </si>
  <si>
    <t>DEICY</t>
  </si>
  <si>
    <t>MARTINEZ BUSTAMANTE</t>
  </si>
  <si>
    <t>LEONARDO</t>
  </si>
  <si>
    <t>MARTINEZ VALENCIA</t>
  </si>
  <si>
    <t>MARIA BERENICE</t>
  </si>
  <si>
    <t>MERA SANCHEZ</t>
  </si>
  <si>
    <t>LUZ MERY</t>
  </si>
  <si>
    <t>MONSALVE AGUDELO</t>
  </si>
  <si>
    <t>WILLIAM ARTURO</t>
  </si>
  <si>
    <t>MORALES MENDOZA</t>
  </si>
  <si>
    <t>JAIRO ALBERTO</t>
  </si>
  <si>
    <t>MORENO CARRILLO</t>
  </si>
  <si>
    <t xml:space="preserve">LIA ESNEDA </t>
  </si>
  <si>
    <t>MUÑOZ CRUZ</t>
  </si>
  <si>
    <t>BLANCA RUTH</t>
  </si>
  <si>
    <t>MUÑOZ VIEDMA</t>
  </si>
  <si>
    <t xml:space="preserve">ERNEY </t>
  </si>
  <si>
    <t>ORTIZ PANESO</t>
  </si>
  <si>
    <t>JUAN DIEGO</t>
  </si>
  <si>
    <t>OSORIO RIVERA</t>
  </si>
  <si>
    <t>MARTHA LUCY</t>
  </si>
  <si>
    <t>PATIÑO FRANCO</t>
  </si>
  <si>
    <t>MARIA CONSTANZA</t>
  </si>
  <si>
    <t>PENAGOS ANGEL</t>
  </si>
  <si>
    <t>POSADA SANCHEZ</t>
  </si>
  <si>
    <t>JHON DIEGO</t>
  </si>
  <si>
    <t>RICAURTE OCHOA</t>
  </si>
  <si>
    <t>MAGDRET</t>
  </si>
  <si>
    <t>SALAZAR MENDEZ</t>
  </si>
  <si>
    <t>LILIANA PATRICIA</t>
  </si>
  <si>
    <t>SERNA OSORIO</t>
  </si>
  <si>
    <t>IRMA ROSA</t>
  </si>
  <si>
    <t>VINASCO ROZO</t>
  </si>
  <si>
    <t>SARA</t>
  </si>
  <si>
    <t>ROJAS BARRANTES</t>
  </si>
  <si>
    <t>ADRIANA MARIA</t>
  </si>
  <si>
    <t>VARGAS CARDONA</t>
  </si>
  <si>
    <t>MARIA SHIRLEY</t>
  </si>
  <si>
    <t>BAUTISTA GALVIS</t>
  </si>
  <si>
    <t>LUZ ESTELLA</t>
  </si>
  <si>
    <t>MARIN HERRAN</t>
  </si>
  <si>
    <t>ANA MARIA</t>
  </si>
  <si>
    <t>BOTERO LONDOÑO</t>
  </si>
  <si>
    <t>GLORIA VIVIANA</t>
  </si>
  <si>
    <t>VALENCIA ECHEVERRI</t>
  </si>
  <si>
    <t>LUZ ELENA</t>
  </si>
  <si>
    <t>PRADO ESQUIVEL</t>
  </si>
  <si>
    <t>TATIANA</t>
  </si>
  <si>
    <t>ESTERLING HERRERA</t>
  </si>
  <si>
    <t>ARLEDYS</t>
  </si>
  <si>
    <t>JIMENEZ GOMEZ</t>
  </si>
  <si>
    <t>ANDRES FELIPE</t>
  </si>
  <si>
    <t>HENAO HERRERA</t>
  </si>
  <si>
    <t>SARA LUCIA</t>
  </si>
  <si>
    <t>PALACIO RESTREPO</t>
  </si>
  <si>
    <t>NATALIA</t>
  </si>
  <si>
    <t>DE LA PAVA CANDAMIL</t>
  </si>
  <si>
    <t>CARMEN ADRIANA</t>
  </si>
  <si>
    <t>MANCO JIMENEZ</t>
  </si>
  <si>
    <t>OLGA LUCIA</t>
  </si>
  <si>
    <t>MARTINEZ ARIAS</t>
  </si>
  <si>
    <t>MYRIAM STELLA</t>
  </si>
  <si>
    <t>MURILLAS BEDOYA</t>
  </si>
  <si>
    <t>HERNANDEZ MONTES</t>
  </si>
  <si>
    <t>JULIAN DE JESUS</t>
  </si>
  <si>
    <t>MARIN MARTINEZ</t>
  </si>
  <si>
    <t>SANDRA CLARENA</t>
  </si>
  <si>
    <t>CORREA OSPINA</t>
  </si>
  <si>
    <t>MIGUEL ESTEBAN</t>
  </si>
  <si>
    <t>WANDURRAGA LOPEZ</t>
  </si>
  <si>
    <t>RUBEN DARIO</t>
  </si>
  <si>
    <t>MARIA DANIELA</t>
  </si>
  <si>
    <t>OSPINA BOTERO</t>
  </si>
  <si>
    <t>SONIA PATRICIA</t>
  </si>
  <si>
    <t>ARIZA SALCEDO</t>
  </si>
  <si>
    <t>JAVIER ORLANDO</t>
  </si>
  <si>
    <t>VALDERRAMA GARCIA</t>
  </si>
  <si>
    <t>HECTOR</t>
  </si>
  <si>
    <t>PACHON CRUZ</t>
  </si>
  <si>
    <t>JOSE FERNANDO</t>
  </si>
  <si>
    <t>BETANCOURTH FERNANDEZ</t>
  </si>
  <si>
    <t>ANDREA</t>
  </si>
  <si>
    <t>VELASQUEZ JIMENEZ</t>
  </si>
  <si>
    <t>MARIA ALEJANDRA</t>
  </si>
  <si>
    <t xml:space="preserve">SALGADO ANDRADE </t>
  </si>
  <si>
    <t>LINA MARCELA</t>
  </si>
  <si>
    <t xml:space="preserve">SIERRA CORREA </t>
  </si>
  <si>
    <t>MARITZA ALEJANDRA</t>
  </si>
  <si>
    <t>BAÑOL MORALES</t>
  </si>
  <si>
    <t>ALBA LUZ</t>
  </si>
  <si>
    <t>HERNANDEZ MONTEALEGRE</t>
  </si>
  <si>
    <t>GLORIA PATRICIA</t>
  </si>
  <si>
    <t>RICO REYES</t>
  </si>
  <si>
    <t>JULIANA</t>
  </si>
  <si>
    <t>LONDOÑO JIMENEZ</t>
  </si>
  <si>
    <t xml:space="preserve">VALENCIA ESTRADA </t>
  </si>
  <si>
    <t>HENRY</t>
  </si>
  <si>
    <t>RESTREPO VARGAS</t>
  </si>
  <si>
    <t>JULIO CESAR</t>
  </si>
  <si>
    <t>RUIZ AVILA</t>
  </si>
  <si>
    <t>CARLOS ARTURO</t>
  </si>
  <si>
    <t>RUEDA RIOS</t>
  </si>
  <si>
    <t>GABRIEL MAURICIO</t>
  </si>
  <si>
    <t>VEGA HERNANDEZ</t>
  </si>
  <si>
    <t>MAURICIO</t>
  </si>
  <si>
    <t>QUINTERO DUQUE</t>
  </si>
  <si>
    <t>PIÑERES CASTRO</t>
  </si>
  <si>
    <t>VICTOR FERNEY</t>
  </si>
  <si>
    <t>FREDY WILSON</t>
  </si>
  <si>
    <t>BARRERA FRANCO</t>
  </si>
  <si>
    <t>ORFA EDILIA</t>
  </si>
  <si>
    <t>HURTADO CAMPOS</t>
  </si>
  <si>
    <t>JOSE ANTONIO</t>
  </si>
  <si>
    <t>CORREA LOPEZ</t>
  </si>
  <si>
    <t>ELSA MILENA</t>
  </si>
  <si>
    <t xml:space="preserve">ZAPATA </t>
  </si>
  <si>
    <t>CLARA LUZ</t>
  </si>
  <si>
    <t>DUQUE TORRES</t>
  </si>
  <si>
    <t>KATTERINE</t>
  </si>
  <si>
    <t>HOLGUIN MATTA</t>
  </si>
  <si>
    <t>JENNIFER</t>
  </si>
  <si>
    <t>MENDEZ ALMANZA</t>
  </si>
  <si>
    <t>JESSICA YULIETH</t>
  </si>
  <si>
    <t>GARCIA CORREA</t>
  </si>
  <si>
    <t>YHUDY STEFANNY</t>
  </si>
  <si>
    <t>SANCHEZ MORENO</t>
  </si>
  <si>
    <t>CARMELITA</t>
  </si>
  <si>
    <t>HINCAPIE</t>
  </si>
  <si>
    <t>LILIANA MARIA</t>
  </si>
  <si>
    <t>POSADA LEZCANO</t>
  </si>
  <si>
    <t xml:space="preserve">LUZ AMPARO </t>
  </si>
  <si>
    <t>DOMINGUEZ PINTO</t>
  </si>
  <si>
    <t>LAURA BEATRIZ</t>
  </si>
  <si>
    <t xml:space="preserve">DIAZ MOLINA </t>
  </si>
  <si>
    <t>LINA MARIA</t>
  </si>
  <si>
    <t>ECHEVERRI MORENO</t>
  </si>
  <si>
    <t>CAROLINA</t>
  </si>
  <si>
    <t>SANCHEZ GOMEZ</t>
  </si>
  <si>
    <t>GISELLE</t>
  </si>
  <si>
    <t>URUEÑA</t>
  </si>
  <si>
    <t>NELCY</t>
  </si>
  <si>
    <t>ORTIZ BETANCOURT</t>
  </si>
  <si>
    <t>MAGDA LORENA</t>
  </si>
  <si>
    <t>VILLANUEVA VALDES</t>
  </si>
  <si>
    <t>MONICA ALEXANDRA</t>
  </si>
  <si>
    <t>CAMPUZANO OSORIO</t>
  </si>
  <si>
    <t>LUZ CENIT</t>
  </si>
  <si>
    <t>OLMOS MUÑOZ</t>
  </si>
  <si>
    <t>YANETH</t>
  </si>
  <si>
    <t>TORRES ARBELAEZ</t>
  </si>
  <si>
    <t>MARIA LILIANA</t>
  </si>
  <si>
    <t>ACOSTA GOMEZ</t>
  </si>
  <si>
    <t>SANDRA MILENA</t>
  </si>
  <si>
    <t>RESTREPO GRISALES</t>
  </si>
  <si>
    <t xml:space="preserve">DIANA MARCELA </t>
  </si>
  <si>
    <t>PEREZ MARIN</t>
  </si>
  <si>
    <t>DANIELA</t>
  </si>
  <si>
    <t>JIMENEZ BARRERA</t>
  </si>
  <si>
    <t>YASMI TATIANA</t>
  </si>
  <si>
    <t>GARCIA QUINTERO</t>
  </si>
  <si>
    <t>ANGELA AGLAHEL</t>
  </si>
  <si>
    <t>CARRASQUILLA HERNANDEZ</t>
  </si>
  <si>
    <t>GUSTAVO ADOLFO</t>
  </si>
  <si>
    <t>LOPEZ ARBOLEDA</t>
  </si>
  <si>
    <t>LUZ DANELLY</t>
  </si>
  <si>
    <t>GALINDO TORRES</t>
  </si>
  <si>
    <t>PAOLA ANDREA</t>
  </si>
  <si>
    <t>LOPEZ CAIDEDO</t>
  </si>
  <si>
    <t>JOSE ROBERTO</t>
  </si>
  <si>
    <t>ROSALES LOPEZ</t>
  </si>
  <si>
    <t>RODRIGUEZ JARAMILLO</t>
  </si>
  <si>
    <t>VALENTINA</t>
  </si>
  <si>
    <t>TAPIERO</t>
  </si>
  <si>
    <t>YENIFFER JHOANA</t>
  </si>
  <si>
    <t>VALENCIA CASTILLO</t>
  </si>
  <si>
    <t xml:space="preserve">ANGELA MARIA </t>
  </si>
  <si>
    <t>PERDOMO GARCIA</t>
  </si>
  <si>
    <t>MARIA ANTONIA</t>
  </si>
  <si>
    <t>ACUÑA GOMEZ</t>
  </si>
  <si>
    <t>MARULANDA MARIN</t>
  </si>
  <si>
    <t>ANGY STEFAN</t>
  </si>
  <si>
    <t>HERNANDEZ MARIN</t>
  </si>
  <si>
    <t>LINA JOHANNA</t>
  </si>
  <si>
    <t>CUARTAS URREA</t>
  </si>
  <si>
    <t>SERNA ANGULO</t>
  </si>
  <si>
    <t>MONICA</t>
  </si>
  <si>
    <t>DE LA TORRE</t>
  </si>
  <si>
    <t xml:space="preserve">EDNA REGINA </t>
  </si>
  <si>
    <t xml:space="preserve">HERNANDEZ ZAPATA </t>
  </si>
  <si>
    <t>LEZLIE IOANA</t>
  </si>
  <si>
    <t>GUEVARA TELLEZ</t>
  </si>
  <si>
    <t>MARTHA AURELIA</t>
  </si>
  <si>
    <t>ARANGO RESTREPO</t>
  </si>
  <si>
    <t>NUBIA</t>
  </si>
  <si>
    <t>CAICEDO GONZALEZ</t>
  </si>
  <si>
    <t xml:space="preserve"> KATHERINE NATALYE</t>
  </si>
  <si>
    <t>CASTAÑO VELEZ</t>
  </si>
  <si>
    <t>YESICA MARIA</t>
  </si>
  <si>
    <t>RODRIGUEZ LOAIZA</t>
  </si>
  <si>
    <t>JORGE HERNAN</t>
  </si>
  <si>
    <t>HERNANDEZ RODAS</t>
  </si>
  <si>
    <t>NORBERTO</t>
  </si>
  <si>
    <t>ZAPATA RESTREPO</t>
  </si>
  <si>
    <t>LUZ MARINA</t>
  </si>
  <si>
    <t>MONTENEGRO REYES</t>
  </si>
  <si>
    <t>LUZ ANGELA</t>
  </si>
  <si>
    <t>OSORIO SALGADO</t>
  </si>
  <si>
    <t>DIANA MARCELA</t>
  </si>
  <si>
    <t>MORALES CORREA</t>
  </si>
  <si>
    <t>RUBIEL BLADIMIR</t>
  </si>
  <si>
    <t>HERNANDEZ PERAFAN</t>
  </si>
  <si>
    <t>LUISA FERNANDA</t>
  </si>
  <si>
    <t>GIL TOVAR</t>
  </si>
  <si>
    <t>ALVARADO SARMIENTO</t>
  </si>
  <si>
    <t>ALVARO MANUEL</t>
  </si>
  <si>
    <t>SOTO MUÑOZ</t>
  </si>
  <si>
    <t>BLADIMIR</t>
  </si>
  <si>
    <r>
      <t xml:space="preserve">Cauciones Judiciales: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pudiera deriva una responsabilidad fiscal. </t>
    </r>
    <r>
      <rPr>
        <b/>
        <sz val="11"/>
        <rFont val="Arial"/>
        <family val="2"/>
      </rPr>
      <t>$20.000.000 por evento y $120.000.000  vigencia</t>
    </r>
  </si>
  <si>
    <r>
      <rPr>
        <b/>
        <sz val="10"/>
        <rFont val="Arial"/>
        <family val="2"/>
      </rPr>
      <t>GASTOS DE DEFENSA</t>
    </r>
    <r>
      <rPr>
        <sz val="10"/>
        <rFont val="Arial"/>
        <family val="2"/>
      </rPr>
      <t xml:space="preserve">: Subimite por Vigencia para todos los procesos </t>
    </r>
    <r>
      <rPr>
        <b/>
        <sz val="10"/>
        <rFont val="Arial"/>
        <family val="2"/>
      </rPr>
      <t>$120.000.000</t>
    </r>
    <r>
      <rPr>
        <sz val="10"/>
        <rFont val="Arial"/>
        <family val="2"/>
      </rPr>
      <t xml:space="preserve"> Sublimite</t>
    </r>
    <r>
      <rPr>
        <b/>
        <sz val="10"/>
        <rFont val="Arial"/>
        <family val="2"/>
      </rPr>
      <t xml:space="preserve"> $30.000.000</t>
    </r>
    <r>
      <rPr>
        <sz val="10"/>
        <rFont val="Arial"/>
        <family val="2"/>
      </rPr>
      <t xml:space="preserve"> por persona/proceso.</t>
    </r>
  </si>
  <si>
    <r>
      <t xml:space="preserve">COBERTURA PARA BIENES ADYACENTES (OPA) </t>
    </r>
    <r>
      <rPr>
        <sz val="10"/>
        <rFont val="Arial"/>
        <family val="2"/>
      </rPr>
      <t>: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Con un sublimite de Gastos Médicoa por $25.000.000.“Este amparo operará en exceso de la responsabilidad civil del contratista ó subcontratista, siempre que la póliza exista y se logre obtener la indemnización en caso de reclamo bajo dicha póliza hasta su límite asegurado, de lo contrario operará la presente póliza como primera capa.”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</si>
</sst>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3">
    <numFmt numFmtId="41" formatCode="_-* #,##0_-;\-* #,##0_-;_-* &quot;-&quot;_-;_-@_-"/>
    <numFmt numFmtId="44" formatCode="_-&quot;$&quot;\ * #,##0.00_-;\-&quot;$&quot;\ * #,##0.00_-;_-&quot;$&quot;\ * &quot;-&quot;??_-;_-@_-"/>
    <numFmt numFmtId="164" formatCode="_(* #,##0.00_);_(* \(#,##0.00\);_(* &quot;-&quot;??_);_(@_)"/>
    <numFmt numFmtId="165" formatCode="_-* #,##0.00\ &quot;€&quot;_-;\-* #,##0.00\ &quot;€&quot;_-;_-* &quot;-&quot;??\ &quot;€&quot;_-;_-@_-"/>
    <numFmt numFmtId="166" formatCode="_(&quot;$&quot;\ * #,##0.00_);_(&quot;$&quot;\ * \(#,##0.00\);_(&quot;$&quot;\ * &quot;-&quot;??_);_(@_)"/>
    <numFmt numFmtId="167" formatCode="_-&quot;$&quot;* #,##0.00_-;\-&quot;$&quot;* #,##0.00_-;_-&quot;$&quot;* &quot;-&quot;??_-;_-@_-"/>
    <numFmt numFmtId="168" formatCode="_-* #,##0.00\ _€_-;\-* #,##0.00\ _€_-;_-* \-??\ _€_-;_-@_-"/>
    <numFmt numFmtId="169" formatCode="0.00000"/>
    <numFmt numFmtId="170" formatCode="_(* #,##0.00_);_(* \(#,##0.00\);_(* \-??_);_(@_)"/>
    <numFmt numFmtId="171" formatCode="_(* #,##0_);_(* \(#,##0\);_(* \-_);_(@_)"/>
    <numFmt numFmtId="172" formatCode="_-* #,##0_-;\-* #,##0_-;_-* \-_-;_-@_-"/>
    <numFmt numFmtId="173" formatCode="[$$-240A]\ #,##0"/>
    <numFmt numFmtId="174" formatCode="_-* #,##0.00&quot; €&quot;_-;\-* #,##0.00&quot; €&quot;_-;_-* \-??&quot; €&quot;_-;_-@_-"/>
    <numFmt numFmtId="175" formatCode="_(\$* #,##0.00_);_(\$* \(#,##0.00\);_(\$* \-??_);_(@_)"/>
    <numFmt numFmtId="176" formatCode="#,##0.000"/>
    <numFmt numFmtId="177" formatCode="&quot;$ &quot;#,##0"/>
    <numFmt numFmtId="178" formatCode="&quot;$ &quot;#,##0_);[Red]&quot;($ &quot;#,##0\)"/>
    <numFmt numFmtId="179" formatCode="#,##0.0"/>
    <numFmt numFmtId="180" formatCode="_(* #,##0_);_(* \(#,##0\);_(* \-??_);_(@_)"/>
    <numFmt numFmtId="181" formatCode="_-&quot;$&quot;* #,##0_-;\-&quot;$&quot;* #,##0_-;_-&quot;$&quot;* &quot;-&quot;??_-;_-@_-"/>
    <numFmt numFmtId="182" formatCode="&quot;$&quot;\ #,##0"/>
    <numFmt numFmtId="183" formatCode="&quot;$&quot;\ #,##0.00"/>
    <numFmt numFmtId="184" formatCode="&quot;$&quot;#,##0;\-&quot;$&quot;#,##0"/>
    <numFmt numFmtId="185" formatCode="#,##0.000000"/>
    <numFmt numFmtId="186" formatCode="d/mm/yyyy;@"/>
    <numFmt numFmtId="187" formatCode="_(&quot;$&quot;\ * #,##0_);_(&quot;$&quot;\ * \(#,##0\);_(&quot;$&quot;\ * &quot;-&quot;??_);_(@_)"/>
    <numFmt numFmtId="188" formatCode="[$$-240A]#,##0"/>
    <numFmt numFmtId="189" formatCode="_ * #,##0.00_ ;_ * \-#,##0.00_ ;_ * &quot;-&quot;??_ ;_ @_ "/>
    <numFmt numFmtId="190" formatCode="_ &quot;$&quot;\ * #,##0.00_ ;_ &quot;$&quot;\ * \-#,##0.00_ ;_ &quot;$&quot;\ * &quot;-&quot;??_ ;_ @_ "/>
    <numFmt numFmtId="191" formatCode="_-[$€-2]* ###,0&quot;.&quot;00_-;\-[$€-2]* ###,0&quot;.&quot;00_-;_-[$€-2]* &quot;-&quot;??_-"/>
    <numFmt numFmtId="192" formatCode="_-&quot;$&quot;\ * #,##0_-;\-&quot;$&quot;\ * #,##0_-;_-&quot;$&quot;\ * &quot;-&quot;??_-;_-@_-"/>
    <numFmt numFmtId="193" formatCode="&quot;$&quot;\ #,##0.0"/>
    <numFmt numFmtId="194" formatCode="_(* #,##0_);_(* \(#,##0\);_(* &quot;-&quot;??_);_(@_)"/>
  </numFmts>
  <fonts count="56" x14ac:knownFonts="1">
    <font>
      <sz val="10"/>
      <name val="Arial"/>
      <family val="2"/>
    </font>
    <font>
      <sz val="11"/>
      <color theme="1"/>
      <name val="Calibri"/>
      <family val="2"/>
      <scheme val="minor"/>
    </font>
    <font>
      <sz val="11"/>
      <color theme="1"/>
      <name val="Calibri"/>
      <family val="2"/>
      <scheme val="minor"/>
    </font>
    <font>
      <sz val="10"/>
      <name val="Arial"/>
      <family val="2"/>
    </font>
    <font>
      <sz val="11"/>
      <color indexed="8"/>
      <name val="Calibri"/>
      <family val="2"/>
    </font>
    <font>
      <sz val="10"/>
      <color indexed="8"/>
      <name val="Arial"/>
      <family val="2"/>
    </font>
    <font>
      <b/>
      <i/>
      <sz val="14"/>
      <name val="Arial"/>
      <family val="2"/>
    </font>
    <font>
      <b/>
      <sz val="10"/>
      <name val="Times New Roman"/>
      <family val="1"/>
    </font>
    <font>
      <sz val="12"/>
      <name val="Arial"/>
      <family val="2"/>
    </font>
    <font>
      <b/>
      <sz val="12"/>
      <name val="Arial"/>
      <family val="2"/>
    </font>
    <font>
      <sz val="11"/>
      <name val="Arial"/>
      <family val="2"/>
    </font>
    <font>
      <b/>
      <sz val="11"/>
      <name val="Arial"/>
      <family val="2"/>
    </font>
    <font>
      <b/>
      <i/>
      <sz val="11"/>
      <name val="Arial"/>
      <family val="2"/>
    </font>
    <font>
      <sz val="10"/>
      <name val="Arial"/>
      <family val="2"/>
    </font>
    <font>
      <b/>
      <sz val="10"/>
      <name val="Arial"/>
      <family val="2"/>
    </font>
    <font>
      <sz val="10"/>
      <color indexed="12"/>
      <name val="Arial"/>
      <family val="2"/>
    </font>
    <font>
      <b/>
      <u/>
      <sz val="10"/>
      <color indexed="9"/>
      <name val="Arial"/>
      <family val="2"/>
    </font>
    <font>
      <sz val="10"/>
      <color indexed="10"/>
      <name val="Arial"/>
      <family val="2"/>
    </font>
    <font>
      <b/>
      <u/>
      <sz val="10"/>
      <name val="Arial"/>
      <family val="2"/>
    </font>
    <font>
      <b/>
      <sz val="10"/>
      <color theme="0"/>
      <name val="Arial"/>
      <family val="2"/>
    </font>
    <font>
      <sz val="10"/>
      <color theme="0"/>
      <name val="Arial"/>
      <family val="2"/>
    </font>
    <font>
      <b/>
      <sz val="12"/>
      <color theme="0"/>
      <name val="Arial"/>
      <family val="2"/>
    </font>
    <font>
      <b/>
      <sz val="10"/>
      <color rgb="FFFF0000"/>
      <name val="Arial"/>
      <family val="2"/>
    </font>
    <font>
      <sz val="9"/>
      <name val="Arial"/>
      <family val="2"/>
    </font>
    <font>
      <b/>
      <sz val="9"/>
      <name val="Arial"/>
      <family val="2"/>
    </font>
    <font>
      <b/>
      <sz val="12"/>
      <name val="Century Gothic"/>
      <family val="2"/>
    </font>
    <font>
      <b/>
      <sz val="14"/>
      <name val="Arial Narrow"/>
      <family val="2"/>
    </font>
    <font>
      <sz val="14"/>
      <name val="Arial Narrow"/>
      <family val="2"/>
    </font>
    <font>
      <b/>
      <sz val="12"/>
      <name val="Arial Narrow"/>
      <family val="2"/>
    </font>
    <font>
      <sz val="12"/>
      <name val="Arial Narrow"/>
      <family val="2"/>
    </font>
    <font>
      <b/>
      <sz val="11"/>
      <name val="Century Gothic"/>
      <family val="2"/>
    </font>
    <font>
      <b/>
      <sz val="12"/>
      <color rgb="FFFF0000"/>
      <name val="Arial"/>
      <family val="2"/>
    </font>
    <font>
      <b/>
      <sz val="10"/>
      <name val="Century Gothic"/>
      <family val="2"/>
    </font>
    <font>
      <b/>
      <sz val="11"/>
      <name val="Arial Narrow"/>
      <family val="2"/>
    </font>
    <font>
      <sz val="10"/>
      <name val="Century Gothic"/>
      <family val="2"/>
    </font>
    <font>
      <b/>
      <sz val="11"/>
      <color rgb="FFFF0000"/>
      <name val="Century Gothic"/>
      <family val="2"/>
    </font>
    <font>
      <sz val="11"/>
      <name val="Century Gothic"/>
      <family val="2"/>
    </font>
    <font>
      <b/>
      <sz val="12"/>
      <color rgb="FFFF0000"/>
      <name val="Arial Narrow"/>
      <family val="2"/>
    </font>
    <font>
      <sz val="10"/>
      <color rgb="FF000000"/>
      <name val="Arial"/>
      <family val="2"/>
    </font>
    <font>
      <sz val="10"/>
      <color theme="1"/>
      <name val="Arial"/>
      <family val="2"/>
    </font>
    <font>
      <sz val="11"/>
      <name val="Calibri"/>
      <family val="2"/>
      <scheme val="minor"/>
    </font>
    <font>
      <sz val="11"/>
      <name val="Calibri"/>
      <family val="2"/>
    </font>
    <font>
      <b/>
      <sz val="11"/>
      <color rgb="FFFF0000"/>
      <name val="Calibri"/>
      <family val="2"/>
      <scheme val="minor"/>
    </font>
    <font>
      <b/>
      <sz val="11"/>
      <name val="Calibri"/>
      <family val="2"/>
    </font>
    <font>
      <b/>
      <sz val="6"/>
      <color theme="0"/>
      <name val="Arial"/>
      <family val="2"/>
    </font>
    <font>
      <sz val="8.5"/>
      <name val="Arial"/>
      <family val="2"/>
    </font>
    <font>
      <b/>
      <sz val="11"/>
      <name val="Calibri"/>
      <family val="2"/>
      <scheme val="minor"/>
    </font>
    <font>
      <u/>
      <sz val="10"/>
      <color theme="10"/>
      <name val="Arial"/>
      <family val="2"/>
    </font>
    <font>
      <sz val="8"/>
      <name val="Arial"/>
      <family val="2"/>
    </font>
    <font>
      <b/>
      <sz val="8"/>
      <color rgb="FF34383C"/>
      <name val="Arial"/>
      <family val="2"/>
    </font>
    <font>
      <b/>
      <sz val="8"/>
      <name val="Arial"/>
      <family val="2"/>
    </font>
    <font>
      <b/>
      <sz val="10"/>
      <color theme="1"/>
      <name val="Arial"/>
      <family val="2"/>
    </font>
    <font>
      <b/>
      <sz val="10"/>
      <name val="Tahoma"/>
      <family val="2"/>
    </font>
    <font>
      <b/>
      <sz val="9"/>
      <color theme="1"/>
      <name val="Arial"/>
      <family val="2"/>
    </font>
    <font>
      <b/>
      <sz val="8"/>
      <color indexed="81"/>
      <name val="Tahoma"/>
      <family val="2"/>
    </font>
    <font>
      <sz val="8"/>
      <color indexed="81"/>
      <name val="Tahoma"/>
      <family val="2"/>
    </font>
  </fonts>
  <fills count="24">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43"/>
        <bgColor indexed="26"/>
      </patternFill>
    </fill>
    <fill>
      <patternFill patternType="solid">
        <fgColor indexed="31"/>
        <bgColor indexed="22"/>
      </patternFill>
    </fill>
    <fill>
      <patternFill patternType="solid">
        <fgColor rgb="FF0070C0"/>
        <bgColor indexed="26"/>
      </patternFill>
    </fill>
    <fill>
      <patternFill patternType="solid">
        <fgColor theme="0" tint="-0.14999847407452621"/>
        <bgColor indexed="26"/>
      </patternFill>
    </fill>
    <fill>
      <patternFill patternType="solid">
        <fgColor theme="0" tint="-0.14999847407452621"/>
        <bgColor indexed="31"/>
      </patternFill>
    </fill>
    <fill>
      <patternFill patternType="solid">
        <fgColor rgb="FF0070C0"/>
        <bgColor indexed="22"/>
      </patternFill>
    </fill>
    <fill>
      <patternFill patternType="solid">
        <fgColor rgb="FF0070C0"/>
        <bgColor indexed="64"/>
      </patternFill>
    </fill>
    <fill>
      <patternFill patternType="solid">
        <fgColor theme="0" tint="-0.14999847407452621"/>
        <bgColor indexed="64"/>
      </patternFill>
    </fill>
    <fill>
      <patternFill patternType="solid">
        <fgColor rgb="FF0070C0"/>
        <bgColor indexed="31"/>
      </patternFill>
    </fill>
    <fill>
      <patternFill patternType="solid">
        <fgColor theme="0"/>
        <bgColor indexed="64"/>
      </patternFill>
    </fill>
    <fill>
      <patternFill patternType="solid">
        <fgColor rgb="FF0070C0"/>
        <bgColor indexed="41"/>
      </patternFill>
    </fill>
    <fill>
      <patternFill patternType="solid">
        <fgColor rgb="FFFFFFFF"/>
        <bgColor indexed="64"/>
      </patternFill>
    </fill>
    <fill>
      <patternFill patternType="solid">
        <fgColor theme="0"/>
        <bgColor indexed="31"/>
      </patternFill>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79998168889431442"/>
        <bgColor indexed="26"/>
      </patternFill>
    </fill>
    <fill>
      <patternFill patternType="solid">
        <fgColor rgb="FF0070C0"/>
        <bgColor indexed="0"/>
      </patternFill>
    </fill>
    <fill>
      <patternFill patternType="solid">
        <fgColor rgb="FFFFFF00"/>
        <bgColor indexed="26"/>
      </patternFill>
    </fill>
    <fill>
      <patternFill patternType="solid">
        <fgColor rgb="FFFFFF00"/>
        <bgColor indexed="64"/>
      </patternFill>
    </fill>
  </fills>
  <borders count="152">
    <border>
      <left/>
      <right/>
      <top/>
      <bottom/>
      <diagonal/>
    </border>
    <border>
      <left style="thin">
        <color indexed="63"/>
      </left>
      <right style="thin">
        <color indexed="63"/>
      </right>
      <top style="thin">
        <color indexed="63"/>
      </top>
      <bottom style="thin">
        <color indexed="63"/>
      </bottom>
      <diagonal/>
    </border>
    <border>
      <left style="medium">
        <color indexed="8"/>
      </left>
      <right/>
      <top/>
      <bottom/>
      <diagonal/>
    </border>
    <border>
      <left/>
      <right style="medium">
        <color indexed="8"/>
      </right>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3"/>
      </right>
      <top style="thin">
        <color indexed="63"/>
      </top>
      <bottom style="thin">
        <color indexed="63"/>
      </bottom>
      <diagonal/>
    </border>
    <border>
      <left/>
      <right/>
      <top style="thin">
        <color indexed="63"/>
      </top>
      <bottom style="thin">
        <color indexed="63"/>
      </bottom>
      <diagonal/>
    </border>
    <border>
      <left/>
      <right style="thin">
        <color indexed="8"/>
      </right>
      <top/>
      <bottom/>
      <diagonal/>
    </border>
    <border>
      <left style="thin">
        <color indexed="63"/>
      </left>
      <right/>
      <top/>
      <bottom/>
      <diagonal/>
    </border>
    <border>
      <left style="thin">
        <color indexed="63"/>
      </left>
      <right style="thin">
        <color indexed="63"/>
      </right>
      <top style="thin">
        <color indexed="63"/>
      </top>
      <bottom/>
      <diagonal/>
    </border>
    <border>
      <left style="thin">
        <color indexed="8"/>
      </left>
      <right style="medium">
        <color indexed="64"/>
      </right>
      <top/>
      <bottom/>
      <diagonal/>
    </border>
    <border>
      <left/>
      <right style="medium">
        <color indexed="64"/>
      </right>
      <top style="thin">
        <color indexed="8"/>
      </top>
      <bottom style="thin">
        <color indexed="8"/>
      </bottom>
      <diagonal/>
    </border>
    <border>
      <left/>
      <right style="medium">
        <color indexed="64"/>
      </right>
      <top style="thin">
        <color indexed="8"/>
      </top>
      <bottom/>
      <diagonal/>
    </border>
    <border>
      <left style="thin">
        <color indexed="63"/>
      </left>
      <right style="medium">
        <color indexed="64"/>
      </right>
      <top style="thin">
        <color indexed="63"/>
      </top>
      <bottom/>
      <diagonal/>
    </border>
    <border>
      <left style="thin">
        <color indexed="63"/>
      </left>
      <right style="medium">
        <color indexed="64"/>
      </right>
      <top style="thin">
        <color indexed="63"/>
      </top>
      <bottom style="thin">
        <color indexed="63"/>
      </bottom>
      <diagonal/>
    </border>
    <border>
      <left style="medium">
        <color indexed="64"/>
      </left>
      <right style="thin">
        <color indexed="64"/>
      </right>
      <top/>
      <bottom/>
      <diagonal/>
    </border>
    <border>
      <left/>
      <right style="thin">
        <color indexed="63"/>
      </right>
      <top/>
      <bottom/>
      <diagonal/>
    </border>
    <border>
      <left/>
      <right/>
      <top/>
      <bottom style="thin">
        <color indexed="63"/>
      </bottom>
      <diagonal/>
    </border>
    <border>
      <left style="thin">
        <color indexed="63"/>
      </left>
      <right style="thin">
        <color indexed="63"/>
      </right>
      <top/>
      <bottom/>
      <diagonal/>
    </border>
    <border>
      <left style="medium">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3"/>
      </left>
      <right/>
      <top style="thin">
        <color indexed="63"/>
      </top>
      <bottom style="thin">
        <color indexed="63"/>
      </bottom>
      <diagonal/>
    </border>
    <border>
      <left/>
      <right style="thin">
        <color indexed="63"/>
      </right>
      <top style="thin">
        <color indexed="63"/>
      </top>
      <bottom/>
      <diagonal/>
    </border>
    <border>
      <left/>
      <right/>
      <top style="thin">
        <color indexed="63"/>
      </top>
      <bottom/>
      <diagonal/>
    </border>
    <border>
      <left/>
      <right/>
      <top style="hair">
        <color indexed="63"/>
      </top>
      <bottom style="hair">
        <color indexed="63"/>
      </bottom>
      <diagonal/>
    </border>
    <border>
      <left style="medium">
        <color indexed="64"/>
      </left>
      <right/>
      <top style="thin">
        <color indexed="63"/>
      </top>
      <bottom style="thin">
        <color indexed="63"/>
      </bottom>
      <diagonal/>
    </border>
    <border>
      <left/>
      <right style="medium">
        <color indexed="64"/>
      </right>
      <top style="thin">
        <color indexed="63"/>
      </top>
      <bottom style="thin">
        <color indexed="63"/>
      </bottom>
      <diagonal/>
    </border>
    <border>
      <left style="medium">
        <color indexed="64"/>
      </left>
      <right style="thin">
        <color indexed="63"/>
      </right>
      <top style="thin">
        <color indexed="63"/>
      </top>
      <bottom/>
      <diagonal/>
    </border>
    <border>
      <left/>
      <right/>
      <top/>
      <bottom style="medium">
        <color indexed="63"/>
      </bottom>
      <diagonal/>
    </border>
    <border>
      <left style="medium">
        <color indexed="63"/>
      </left>
      <right/>
      <top/>
      <bottom/>
      <diagonal/>
    </border>
    <border>
      <left/>
      <right style="thin">
        <color indexed="63"/>
      </right>
      <top/>
      <bottom style="thin">
        <color indexed="63"/>
      </bottom>
      <diagonal/>
    </border>
    <border>
      <left style="medium">
        <color indexed="64"/>
      </left>
      <right style="thin">
        <color indexed="63"/>
      </right>
      <top/>
      <bottom style="thin">
        <color indexed="63"/>
      </bottom>
      <diagonal/>
    </border>
    <border>
      <left/>
      <right style="thin">
        <color indexed="64"/>
      </right>
      <top style="thin">
        <color indexed="64"/>
      </top>
      <bottom style="thin">
        <color indexed="64"/>
      </bottom>
      <diagonal/>
    </border>
    <border>
      <left style="thin">
        <color indexed="63"/>
      </left>
      <right style="thin">
        <color indexed="63"/>
      </right>
      <top/>
      <bottom style="thin">
        <color indexed="63"/>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3"/>
      </top>
      <bottom style="medium">
        <color indexed="63"/>
      </bottom>
      <diagonal/>
    </border>
    <border>
      <left style="thin">
        <color indexed="63"/>
      </left>
      <right/>
      <top style="medium">
        <color indexed="63"/>
      </top>
      <bottom style="medium">
        <color indexed="63"/>
      </bottom>
      <diagonal/>
    </border>
    <border>
      <left style="thin">
        <color indexed="63"/>
      </left>
      <right style="medium">
        <color indexed="64"/>
      </right>
      <top style="medium">
        <color indexed="63"/>
      </top>
      <bottom style="medium">
        <color indexed="63"/>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3"/>
      </right>
      <top style="medium">
        <color indexed="64"/>
      </top>
      <bottom style="medium">
        <color indexed="64"/>
      </bottom>
      <diagonal/>
    </border>
    <border>
      <left style="thin">
        <color indexed="63"/>
      </left>
      <right style="thin">
        <color indexed="63"/>
      </right>
      <top style="medium">
        <color indexed="64"/>
      </top>
      <bottom style="medium">
        <color indexed="64"/>
      </bottom>
      <diagonal/>
    </border>
    <border>
      <left style="thin">
        <color indexed="63"/>
      </left>
      <right style="medium">
        <color indexed="64"/>
      </right>
      <top style="medium">
        <color indexed="64"/>
      </top>
      <bottom style="medium">
        <color indexed="64"/>
      </bottom>
      <diagonal/>
    </border>
    <border>
      <left style="thin">
        <color indexed="63"/>
      </left>
      <right style="medium">
        <color indexed="64"/>
      </right>
      <top/>
      <bottom style="thin">
        <color indexed="63"/>
      </bottom>
      <diagonal/>
    </border>
    <border>
      <left style="medium">
        <color indexed="64"/>
      </left>
      <right/>
      <top style="thin">
        <color indexed="63"/>
      </top>
      <bottom/>
      <diagonal/>
    </border>
    <border>
      <left style="medium">
        <color indexed="64"/>
      </left>
      <right style="thin">
        <color indexed="63"/>
      </right>
      <top style="thin">
        <color indexed="63"/>
      </top>
      <bottom style="thin">
        <color indexed="63"/>
      </bottom>
      <diagonal/>
    </border>
    <border>
      <left style="medium">
        <color indexed="64"/>
      </left>
      <right/>
      <top/>
      <bottom style="medium">
        <color indexed="63"/>
      </bottom>
      <diagonal/>
    </border>
    <border>
      <left/>
      <right style="medium">
        <color indexed="64"/>
      </right>
      <top/>
      <bottom style="medium">
        <color indexed="63"/>
      </bottom>
      <diagonal/>
    </border>
    <border>
      <left style="medium">
        <color indexed="64"/>
      </left>
      <right style="thin">
        <color indexed="63"/>
      </right>
      <top style="medium">
        <color indexed="63"/>
      </top>
      <bottom style="medium">
        <color indexed="63"/>
      </bottom>
      <diagonal/>
    </border>
    <border>
      <left style="thin">
        <color indexed="63"/>
      </left>
      <right style="thin">
        <color indexed="63"/>
      </right>
      <top style="medium">
        <color indexed="63"/>
      </top>
      <bottom style="medium">
        <color indexed="63"/>
      </bottom>
      <diagonal/>
    </border>
    <border>
      <left/>
      <right/>
      <top style="medium">
        <color indexed="63"/>
      </top>
      <bottom style="medium">
        <color indexed="63"/>
      </bottom>
      <diagonal/>
    </border>
    <border>
      <left/>
      <right style="medium">
        <color indexed="64"/>
      </right>
      <top style="medium">
        <color indexed="63"/>
      </top>
      <bottom style="medium">
        <color indexed="63"/>
      </bottom>
      <diagonal/>
    </border>
    <border>
      <left style="medium">
        <color indexed="64"/>
      </left>
      <right/>
      <top style="thin">
        <color indexed="63"/>
      </top>
      <bottom style="thin">
        <color indexed="64"/>
      </bottom>
      <diagonal/>
    </border>
    <border>
      <left/>
      <right/>
      <top style="thin">
        <color indexed="63"/>
      </top>
      <bottom style="thin">
        <color indexed="64"/>
      </bottom>
      <diagonal/>
    </border>
    <border>
      <left/>
      <right style="thin">
        <color indexed="63"/>
      </right>
      <top style="thin">
        <color indexed="63"/>
      </top>
      <bottom style="thin">
        <color indexed="64"/>
      </bottom>
      <diagonal/>
    </border>
    <border>
      <left style="medium">
        <color indexed="64"/>
      </left>
      <right/>
      <top style="thin">
        <color indexed="63"/>
      </top>
      <bottom style="medium">
        <color indexed="64"/>
      </bottom>
      <diagonal/>
    </border>
    <border>
      <left/>
      <right/>
      <top style="thin">
        <color indexed="63"/>
      </top>
      <bottom style="medium">
        <color indexed="64"/>
      </bottom>
      <diagonal/>
    </border>
    <border>
      <left/>
      <right style="medium">
        <color indexed="64"/>
      </right>
      <top style="thin">
        <color indexed="63"/>
      </top>
      <bottom style="medium">
        <color indexed="64"/>
      </bottom>
      <diagonal/>
    </border>
    <border>
      <left style="medium">
        <color indexed="64"/>
      </left>
      <right/>
      <top/>
      <bottom style="thin">
        <color indexed="63"/>
      </bottom>
      <diagonal/>
    </border>
    <border>
      <left style="thin">
        <color indexed="63"/>
      </left>
      <right/>
      <top style="thin">
        <color indexed="63"/>
      </top>
      <bottom/>
      <diagonal/>
    </border>
    <border>
      <left style="thin">
        <color indexed="64"/>
      </left>
      <right style="thin">
        <color indexed="63"/>
      </right>
      <top style="thin">
        <color indexed="63"/>
      </top>
      <bottom/>
      <diagonal/>
    </border>
    <border>
      <left style="thin">
        <color indexed="64"/>
      </left>
      <right style="thin">
        <color indexed="63"/>
      </right>
      <top/>
      <bottom/>
      <diagonal/>
    </border>
    <border>
      <left style="thin">
        <color indexed="64"/>
      </left>
      <right style="thin">
        <color indexed="63"/>
      </right>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64"/>
      </left>
      <right style="double">
        <color indexed="63"/>
      </right>
      <top style="thin">
        <color indexed="63"/>
      </top>
      <bottom style="thin">
        <color indexed="63"/>
      </bottom>
      <diagonal/>
    </border>
    <border>
      <left style="double">
        <color indexed="63"/>
      </left>
      <right style="double">
        <color indexed="63"/>
      </right>
      <top style="thin">
        <color indexed="63"/>
      </top>
      <bottom style="thin">
        <color indexed="63"/>
      </bottom>
      <diagonal/>
    </border>
    <border>
      <left style="double">
        <color indexed="63"/>
      </left>
      <right style="medium">
        <color indexed="64"/>
      </right>
      <top style="thin">
        <color indexed="63"/>
      </top>
      <bottom style="thin">
        <color indexed="63"/>
      </bottom>
      <diagonal/>
    </border>
    <border>
      <left style="medium">
        <color indexed="64"/>
      </left>
      <right style="thin">
        <color indexed="63"/>
      </right>
      <top/>
      <bottom/>
      <diagonal/>
    </border>
    <border>
      <left style="thin">
        <color indexed="64"/>
      </left>
      <right/>
      <top style="thin">
        <color indexed="63"/>
      </top>
      <bottom style="thin">
        <color indexed="63"/>
      </bottom>
      <diagonal/>
    </border>
    <border>
      <left/>
      <right style="medium">
        <color indexed="64"/>
      </right>
      <top style="thin">
        <color indexed="63"/>
      </top>
      <bottom/>
      <diagonal/>
    </border>
    <border>
      <left style="thin">
        <color indexed="64"/>
      </left>
      <right style="thin">
        <color indexed="63"/>
      </right>
      <top style="thin">
        <color indexed="64"/>
      </top>
      <bottom/>
      <diagonal/>
    </border>
    <border>
      <left style="medium">
        <color indexed="64"/>
      </left>
      <right/>
      <top style="medium">
        <color indexed="64"/>
      </top>
      <bottom style="medium">
        <color indexed="64"/>
      </bottom>
      <diagonal/>
    </border>
    <border>
      <left style="thin">
        <color indexed="63"/>
      </left>
      <right/>
      <top style="medium">
        <color indexed="64"/>
      </top>
      <bottom style="medium">
        <color indexed="64"/>
      </bottom>
      <diagonal/>
    </border>
    <border>
      <left style="thin">
        <color indexed="63"/>
      </left>
      <right/>
      <top style="thin">
        <color indexed="63"/>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3"/>
      </right>
      <top style="medium">
        <color indexed="64"/>
      </top>
      <bottom/>
      <diagonal/>
    </border>
    <border>
      <left style="medium">
        <color indexed="63"/>
      </left>
      <right style="medium">
        <color indexed="63"/>
      </right>
      <top style="medium">
        <color indexed="64"/>
      </top>
      <bottom/>
      <diagonal/>
    </border>
    <border>
      <left style="medium">
        <color indexed="63"/>
      </left>
      <right style="medium">
        <color indexed="64"/>
      </right>
      <top style="medium">
        <color indexed="64"/>
      </top>
      <bottom/>
      <diagonal/>
    </border>
    <border>
      <left/>
      <right style="thin">
        <color indexed="64"/>
      </right>
      <top style="thin">
        <color indexed="63"/>
      </top>
      <bottom style="thin">
        <color indexed="63"/>
      </bottom>
      <diagonal/>
    </border>
    <border>
      <left/>
      <right style="medium">
        <color indexed="63"/>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top style="thin">
        <color auto="1"/>
      </top>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top/>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diagonal/>
    </border>
    <border>
      <left/>
      <right style="thin">
        <color indexed="64"/>
      </right>
      <top style="thin">
        <color indexed="64"/>
      </top>
      <bottom/>
      <diagonal/>
    </border>
    <border>
      <left/>
      <right/>
      <top/>
      <bottom style="double">
        <color indexed="64"/>
      </bottom>
      <diagonal/>
    </border>
    <border>
      <left/>
      <right style="double">
        <color indexed="64"/>
      </right>
      <top/>
      <bottom style="double">
        <color indexed="64"/>
      </bottom>
      <diagonal/>
    </border>
    <border>
      <left style="thin">
        <color indexed="63"/>
      </left>
      <right style="medium">
        <color indexed="64"/>
      </right>
      <top/>
      <bottom/>
      <diagonal/>
    </border>
    <border>
      <left style="medium">
        <color indexed="64"/>
      </left>
      <right style="double">
        <color indexed="63"/>
      </right>
      <top/>
      <bottom style="thin">
        <color indexed="63"/>
      </bottom>
      <diagonal/>
    </border>
    <border>
      <left style="double">
        <color indexed="63"/>
      </left>
      <right style="double">
        <color indexed="63"/>
      </right>
      <top/>
      <bottom style="thin">
        <color indexed="63"/>
      </bottom>
      <diagonal/>
    </border>
    <border>
      <left style="double">
        <color indexed="63"/>
      </left>
      <right style="medium">
        <color indexed="64"/>
      </right>
      <top/>
      <bottom style="thin">
        <color indexed="63"/>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3"/>
      </left>
      <right/>
      <top/>
      <bottom style="medium">
        <color indexed="64"/>
      </bottom>
      <diagonal/>
    </border>
    <border>
      <left style="thin">
        <color indexed="63"/>
      </left>
      <right style="medium">
        <color indexed="64"/>
      </right>
      <top/>
      <bottom style="medium">
        <color indexed="64"/>
      </bottom>
      <diagonal/>
    </border>
    <border>
      <left style="thin">
        <color indexed="63"/>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bottom/>
      <diagonal/>
    </border>
    <border>
      <left style="double">
        <color indexed="64"/>
      </left>
      <right style="thin">
        <color indexed="64"/>
      </right>
      <top/>
      <bottom style="double">
        <color indexed="64"/>
      </bottom>
      <diagonal/>
    </border>
  </borders>
  <cellStyleXfs count="58">
    <xf numFmtId="0" fontId="0" fillId="0" borderId="0"/>
    <xf numFmtId="0" fontId="13" fillId="0" borderId="0" applyNumberFormat="0" applyFill="0" applyBorder="0" applyAlignment="0" applyProtection="0"/>
    <xf numFmtId="0" fontId="13" fillId="0" borderId="0" applyNumberFormat="0" applyFill="0" applyBorder="0" applyAlignment="0" applyProtection="0"/>
    <xf numFmtId="170" fontId="13" fillId="0" borderId="0" applyFill="0" applyBorder="0" applyAlignment="0" applyProtection="0"/>
    <xf numFmtId="171" fontId="13" fillId="0" borderId="0" applyFill="0" applyBorder="0" applyAlignment="0" applyProtection="0"/>
    <xf numFmtId="172" fontId="13" fillId="0" borderId="0" applyFill="0" applyBorder="0" applyAlignment="0" applyProtection="0"/>
    <xf numFmtId="172" fontId="13" fillId="0" borderId="0" applyFill="0" applyBorder="0" applyAlignment="0" applyProtection="0"/>
    <xf numFmtId="168" fontId="13" fillId="0" borderId="0" applyFill="0" applyBorder="0" applyAlignment="0" applyProtection="0"/>
    <xf numFmtId="168" fontId="13" fillId="0" borderId="0" applyFill="0" applyBorder="0" applyAlignment="0" applyProtection="0"/>
    <xf numFmtId="169" fontId="13" fillId="0" borderId="0" applyFill="0" applyBorder="0" applyAlignment="0" applyProtection="0"/>
    <xf numFmtId="170" fontId="13" fillId="0" borderId="0" applyFill="0" applyBorder="0" applyAlignment="0" applyProtection="0"/>
    <xf numFmtId="170" fontId="13" fillId="0" borderId="0" applyFill="0" applyBorder="0" applyAlignment="0" applyProtection="0"/>
    <xf numFmtId="170" fontId="13" fillId="0" borderId="0" applyFill="0" applyBorder="0" applyAlignment="0" applyProtection="0"/>
    <xf numFmtId="170" fontId="13" fillId="0" borderId="0" applyFill="0" applyBorder="0" applyAlignment="0" applyProtection="0"/>
    <xf numFmtId="167" fontId="3" fillId="0" borderId="0" applyFill="0" applyBorder="0" applyAlignment="0" applyProtection="0"/>
    <xf numFmtId="173" fontId="13" fillId="0" borderId="0" applyFill="0" applyBorder="0" applyAlignment="0" applyProtection="0"/>
    <xf numFmtId="174" fontId="13" fillId="0" borderId="0" applyFill="0" applyBorder="0" applyAlignment="0" applyProtection="0"/>
    <xf numFmtId="174" fontId="13" fillId="0" borderId="0" applyFill="0" applyBorder="0" applyAlignment="0" applyProtection="0"/>
    <xf numFmtId="175" fontId="13" fillId="0" borderId="0" applyFill="0" applyBorder="0" applyAlignment="0" applyProtection="0"/>
    <xf numFmtId="0" fontId="13" fillId="0" borderId="0"/>
    <xf numFmtId="0" fontId="13" fillId="0" borderId="0"/>
    <xf numFmtId="0" fontId="13" fillId="0" borderId="0" applyNumberFormat="0" applyFill="0" applyBorder="0" applyAlignment="0" applyProtection="0"/>
    <xf numFmtId="0" fontId="13" fillId="0" borderId="0"/>
    <xf numFmtId="0" fontId="13" fillId="0" borderId="0" applyNumberFormat="0" applyFill="0" applyBorder="0" applyAlignment="0" applyProtection="0"/>
    <xf numFmtId="0" fontId="13" fillId="0" borderId="0"/>
    <xf numFmtId="0" fontId="4" fillId="0" borderId="0"/>
    <xf numFmtId="0" fontId="13" fillId="0" borderId="0"/>
    <xf numFmtId="0" fontId="13" fillId="0" borderId="0"/>
    <xf numFmtId="0" fontId="13" fillId="0" borderId="0" applyNumberFormat="0" applyFill="0" applyBorder="0" applyAlignment="0" applyProtection="0"/>
    <xf numFmtId="0" fontId="13" fillId="0" borderId="0"/>
    <xf numFmtId="0" fontId="13" fillId="0" borderId="0"/>
    <xf numFmtId="9" fontId="13" fillId="0" borderId="0" applyFill="0" applyBorder="0" applyAlignment="0" applyProtection="0"/>
    <xf numFmtId="9" fontId="13" fillId="0" borderId="0" applyFill="0" applyBorder="0" applyAlignment="0" applyProtection="0"/>
    <xf numFmtId="9" fontId="13" fillId="0" borderId="0" applyFill="0" applyBorder="0" applyAlignment="0" applyProtection="0"/>
    <xf numFmtId="41"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0" fontId="3" fillId="0" borderId="0"/>
    <xf numFmtId="0" fontId="3" fillId="0" borderId="0" applyNumberFormat="0" applyFill="0" applyBorder="0" applyAlignment="0" applyProtection="0"/>
    <xf numFmtId="184" fontId="3" fillId="0" borderId="0" applyFont="0" applyFill="0" applyBorder="0" applyAlignment="0" applyProtection="0"/>
    <xf numFmtId="164" fontId="4" fillId="0" borderId="0" applyFont="0" applyFill="0" applyBorder="0" applyAlignment="0" applyProtection="0"/>
    <xf numFmtId="0" fontId="3" fillId="0" borderId="0"/>
    <xf numFmtId="170" fontId="3" fillId="0" borderId="0" applyFill="0" applyBorder="0" applyAlignment="0" applyProtection="0"/>
    <xf numFmtId="0" fontId="5" fillId="0" borderId="0"/>
    <xf numFmtId="41" fontId="3" fillId="0" borderId="0" applyFont="0" applyFill="0" applyBorder="0" applyAlignment="0" applyProtection="0"/>
    <xf numFmtId="0" fontId="47" fillId="0" borderId="0" applyNumberFormat="0" applyFill="0" applyBorder="0" applyAlignment="0" applyProtection="0"/>
    <xf numFmtId="0" fontId="3" fillId="0" borderId="0"/>
    <xf numFmtId="165" fontId="3" fillId="0" borderId="0" applyFont="0" applyFill="0" applyBorder="0" applyAlignment="0" applyProtection="0"/>
    <xf numFmtId="166" fontId="3" fillId="0" borderId="0" applyFont="0" applyFill="0" applyBorder="0" applyAlignment="0" applyProtection="0"/>
    <xf numFmtId="0" fontId="2" fillId="0" borderId="0"/>
    <xf numFmtId="189" fontId="3" fillId="0" borderId="0" applyFont="0" applyFill="0" applyBorder="0" applyAlignment="0" applyProtection="0"/>
    <xf numFmtId="190" fontId="4" fillId="0" borderId="0" applyFont="0" applyFill="0" applyBorder="0" applyAlignment="0" applyProtection="0"/>
    <xf numFmtId="191" fontId="2" fillId="0" borderId="0" applyNumberForma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0" fontId="1" fillId="0" borderId="0"/>
    <xf numFmtId="0" fontId="3" fillId="0" borderId="0"/>
  </cellStyleXfs>
  <cellXfs count="1108">
    <xf numFmtId="0" fontId="0" fillId="0" borderId="0" xfId="0"/>
    <xf numFmtId="0" fontId="0" fillId="0" borderId="2" xfId="0" applyBorder="1"/>
    <xf numFmtId="0" fontId="0" fillId="0" borderId="3" xfId="0" applyBorder="1"/>
    <xf numFmtId="0" fontId="7" fillId="2" borderId="4" xfId="0" applyFont="1" applyFill="1" applyBorder="1" applyAlignment="1">
      <alignment horizontal="center"/>
    </xf>
    <xf numFmtId="0" fontId="7" fillId="2" borderId="5" xfId="0" applyFont="1" applyFill="1" applyBorder="1" applyAlignment="1">
      <alignment horizontal="center"/>
    </xf>
    <xf numFmtId="0" fontId="0" fillId="2" borderId="6" xfId="0" applyFill="1" applyBorder="1"/>
    <xf numFmtId="0" fontId="0" fillId="2" borderId="7" xfId="0" applyFill="1" applyBorder="1"/>
    <xf numFmtId="0" fontId="8" fillId="0" borderId="2" xfId="0" applyFont="1" applyBorder="1"/>
    <xf numFmtId="0" fontId="9" fillId="0" borderId="3" xfId="0" applyFont="1" applyBorder="1" applyAlignment="1">
      <alignment horizontal="left"/>
    </xf>
    <xf numFmtId="0" fontId="8" fillId="0" borderId="0" xfId="0" applyFont="1"/>
    <xf numFmtId="0" fontId="0" fillId="3" borderId="2" xfId="0" applyFill="1" applyBorder="1" applyAlignment="1">
      <alignment horizontal="left"/>
    </xf>
    <xf numFmtId="3" fontId="0" fillId="3" borderId="3" xfId="0" applyNumberFormat="1" applyFill="1" applyBorder="1" applyAlignment="1">
      <alignment horizontal="left"/>
    </xf>
    <xf numFmtId="0" fontId="9" fillId="3" borderId="2" xfId="0" applyFont="1" applyFill="1" applyBorder="1" applyAlignment="1">
      <alignment horizontal="left"/>
    </xf>
    <xf numFmtId="0" fontId="9" fillId="0" borderId="0" xfId="0" applyFont="1"/>
    <xf numFmtId="0" fontId="10" fillId="3" borderId="2" xfId="0" applyFont="1" applyFill="1" applyBorder="1" applyAlignment="1">
      <alignment horizontal="left"/>
    </xf>
    <xf numFmtId="3" fontId="10" fillId="3" borderId="3" xfId="0" applyNumberFormat="1" applyFont="1" applyFill="1" applyBorder="1" applyAlignment="1">
      <alignment horizontal="left"/>
    </xf>
    <xf numFmtId="3" fontId="10" fillId="3" borderId="3" xfId="0" applyNumberFormat="1" applyFont="1" applyFill="1" applyBorder="1"/>
    <xf numFmtId="0" fontId="10" fillId="3" borderId="2" xfId="0" applyFont="1" applyFill="1" applyBorder="1"/>
    <xf numFmtId="0" fontId="10" fillId="3" borderId="3" xfId="0" applyFont="1" applyFill="1" applyBorder="1" applyAlignment="1">
      <alignment horizontal="left"/>
    </xf>
    <xf numFmtId="0" fontId="10" fillId="3" borderId="3" xfId="0" applyFont="1" applyFill="1" applyBorder="1"/>
    <xf numFmtId="0" fontId="11" fillId="3" borderId="3" xfId="0" applyFont="1" applyFill="1" applyBorder="1"/>
    <xf numFmtId="0" fontId="11" fillId="3" borderId="3" xfId="0" applyFont="1" applyFill="1" applyBorder="1" applyAlignment="1">
      <alignment horizontal="center"/>
    </xf>
    <xf numFmtId="0" fontId="11" fillId="3" borderId="3" xfId="0" applyFont="1" applyFill="1" applyBorder="1" applyAlignment="1">
      <alignment horizontal="left"/>
    </xf>
    <xf numFmtId="0" fontId="12" fillId="3" borderId="2" xfId="0" applyFont="1" applyFill="1" applyBorder="1" applyAlignment="1">
      <alignment horizontal="left"/>
    </xf>
    <xf numFmtId="0" fontId="0" fillId="0" borderId="8" xfId="0" applyBorder="1"/>
    <xf numFmtId="0" fontId="0" fillId="0" borderId="9" xfId="0" applyBorder="1"/>
    <xf numFmtId="0" fontId="0" fillId="3" borderId="0" xfId="0" applyFill="1" applyAlignment="1">
      <alignment vertical="center" wrapText="1"/>
    </xf>
    <xf numFmtId="0" fontId="0" fillId="2" borderId="0" xfId="0" applyFill="1" applyAlignment="1">
      <alignment vertical="center" wrapText="1"/>
    </xf>
    <xf numFmtId="0" fontId="0" fillId="0" borderId="0" xfId="0" applyAlignment="1">
      <alignment vertical="center" wrapText="1"/>
    </xf>
    <xf numFmtId="9" fontId="0" fillId="3" borderId="11" xfId="0" applyNumberFormat="1" applyFill="1" applyBorder="1" applyAlignment="1">
      <alignment vertical="center" wrapText="1"/>
    </xf>
    <xf numFmtId="0" fontId="13" fillId="0" borderId="0" xfId="0" applyFont="1" applyAlignment="1">
      <alignment vertical="center" wrapText="1"/>
    </xf>
    <xf numFmtId="0" fontId="13" fillId="0" borderId="0" xfId="30" applyAlignment="1">
      <alignment vertical="center"/>
    </xf>
    <xf numFmtId="0" fontId="13" fillId="0" borderId="0" xfId="30" applyAlignment="1">
      <alignment vertical="center" wrapText="1"/>
    </xf>
    <xf numFmtId="0" fontId="13" fillId="3" borderId="0" xfId="30" applyFill="1" applyAlignment="1">
      <alignment vertical="center"/>
    </xf>
    <xf numFmtId="0" fontId="13" fillId="3" borderId="0" xfId="21" applyNumberFormat="1" applyFill="1" applyBorder="1" applyAlignment="1" applyProtection="1">
      <alignment horizontal="left" vertical="center" wrapText="1"/>
    </xf>
    <xf numFmtId="3" fontId="13" fillId="7" borderId="1" xfId="30" applyNumberFormat="1" applyFill="1" applyBorder="1" applyAlignment="1">
      <alignment vertical="center" wrapText="1"/>
    </xf>
    <xf numFmtId="4" fontId="13" fillId="8" borderId="16" xfId="30" applyNumberFormat="1" applyFill="1" applyBorder="1" applyAlignment="1">
      <alignment vertical="center"/>
    </xf>
    <xf numFmtId="170" fontId="13" fillId="8" borderId="16" xfId="3" applyFill="1" applyBorder="1" applyAlignment="1" applyProtection="1">
      <alignment vertical="center"/>
    </xf>
    <xf numFmtId="4" fontId="14" fillId="8" borderId="16" xfId="30" applyNumberFormat="1" applyFont="1" applyFill="1" applyBorder="1" applyAlignment="1">
      <alignment vertical="center"/>
    </xf>
    <xf numFmtId="0" fontId="13" fillId="3" borderId="14" xfId="30" applyFill="1" applyBorder="1" applyAlignment="1">
      <alignment vertical="center"/>
    </xf>
    <xf numFmtId="0" fontId="14" fillId="2" borderId="18" xfId="21" applyNumberFormat="1" applyFont="1" applyFill="1" applyBorder="1" applyAlignment="1" applyProtection="1">
      <alignment horizontal="center" vertical="center" wrapText="1"/>
    </xf>
    <xf numFmtId="0" fontId="13" fillId="3" borderId="14" xfId="30" applyFill="1" applyBorder="1" applyAlignment="1">
      <alignment horizontal="center" vertical="center"/>
    </xf>
    <xf numFmtId="0" fontId="13" fillId="8" borderId="19" xfId="5" applyNumberFormat="1" applyFill="1" applyBorder="1" applyAlignment="1" applyProtection="1">
      <alignment vertical="center"/>
    </xf>
    <xf numFmtId="177" fontId="13" fillId="8" borderId="19" xfId="30" applyNumberFormat="1" applyFill="1" applyBorder="1" applyAlignment="1">
      <alignment vertical="center"/>
    </xf>
    <xf numFmtId="177" fontId="14" fillId="8" borderId="20" xfId="30" applyNumberFormat="1" applyFont="1" applyFill="1" applyBorder="1" applyAlignment="1">
      <alignment horizontal="right" vertical="center"/>
    </xf>
    <xf numFmtId="177" fontId="14" fillId="8" borderId="21" xfId="30" applyNumberFormat="1" applyFont="1" applyFill="1" applyBorder="1" applyAlignment="1">
      <alignment horizontal="right" vertical="center"/>
    </xf>
    <xf numFmtId="177" fontId="14" fillId="8" borderId="22" xfId="30" applyNumberFormat="1" applyFont="1" applyFill="1" applyBorder="1" applyAlignment="1">
      <alignment horizontal="right" vertical="center"/>
    </xf>
    <xf numFmtId="0" fontId="19" fillId="9" borderId="23" xfId="21" applyNumberFormat="1" applyFont="1" applyFill="1" applyBorder="1" applyAlignment="1" applyProtection="1">
      <alignment horizontal="center" vertical="center" wrapText="1"/>
    </xf>
    <xf numFmtId="0" fontId="0" fillId="0" borderId="0" xfId="30" applyFont="1" applyAlignment="1">
      <alignment vertical="center" wrapText="1"/>
    </xf>
    <xf numFmtId="0" fontId="0" fillId="0" borderId="10" xfId="0" applyBorder="1" applyAlignment="1">
      <alignment vertical="center" wrapText="1"/>
    </xf>
    <xf numFmtId="3" fontId="0" fillId="0" borderId="10" xfId="0" applyNumberFormat="1" applyBorder="1" applyAlignment="1">
      <alignment vertical="center" wrapText="1"/>
    </xf>
    <xf numFmtId="3" fontId="0" fillId="0" borderId="10" xfId="0" applyNumberFormat="1" applyBorder="1" applyAlignment="1">
      <alignment horizontal="center" vertical="center" wrapText="1"/>
    </xf>
    <xf numFmtId="0" fontId="14" fillId="0" borderId="0" xfId="0" applyFont="1" applyAlignment="1">
      <alignment vertical="center" wrapText="1"/>
    </xf>
    <xf numFmtId="0" fontId="0" fillId="3" borderId="0" xfId="30" applyFont="1" applyFill="1" applyAlignment="1">
      <alignment vertical="center" wrapText="1"/>
    </xf>
    <xf numFmtId="0" fontId="0" fillId="0" borderId="10" xfId="30" applyFont="1" applyBorder="1" applyAlignment="1">
      <alignment horizontal="justify" vertical="center" wrapText="1"/>
    </xf>
    <xf numFmtId="177" fontId="19" fillId="10" borderId="10" xfId="0" applyNumberFormat="1" applyFont="1" applyFill="1" applyBorder="1" applyAlignment="1">
      <alignment horizontal="center" vertical="center" wrapText="1"/>
    </xf>
    <xf numFmtId="179" fontId="14" fillId="8" borderId="10" xfId="0" applyNumberFormat="1" applyFont="1" applyFill="1" applyBorder="1" applyAlignment="1">
      <alignment horizontal="center" vertical="center" wrapText="1"/>
    </xf>
    <xf numFmtId="3" fontId="0" fillId="8" borderId="10" xfId="0" applyNumberFormat="1" applyFill="1" applyBorder="1" applyAlignment="1">
      <alignment vertical="center" wrapText="1"/>
    </xf>
    <xf numFmtId="3" fontId="14" fillId="8" borderId="10" xfId="0" applyNumberFormat="1" applyFont="1" applyFill="1" applyBorder="1" applyAlignment="1">
      <alignment horizontal="center" vertical="center" wrapText="1"/>
    </xf>
    <xf numFmtId="0" fontId="14" fillId="0" borderId="0" xfId="0" applyFont="1" applyAlignment="1">
      <alignment horizontal="left" vertical="center" wrapText="1"/>
    </xf>
    <xf numFmtId="0" fontId="14" fillId="7" borderId="10" xfId="0" applyFont="1" applyFill="1" applyBorder="1" applyAlignment="1">
      <alignment horizontal="center" vertical="center" wrapText="1"/>
    </xf>
    <xf numFmtId="3" fontId="0" fillId="8" borderId="12" xfId="0" applyNumberFormat="1" applyFill="1" applyBorder="1" applyAlignment="1">
      <alignment vertical="center" wrapText="1"/>
    </xf>
    <xf numFmtId="3" fontId="14" fillId="8" borderId="12" xfId="0" applyNumberFormat="1" applyFont="1" applyFill="1" applyBorder="1" applyAlignment="1">
      <alignment horizontal="center" vertical="center" wrapText="1"/>
    </xf>
    <xf numFmtId="0" fontId="0" fillId="3" borderId="11" xfId="0" applyFill="1" applyBorder="1" applyAlignment="1">
      <alignment horizontal="center" vertical="center" wrapText="1"/>
    </xf>
    <xf numFmtId="0" fontId="19" fillId="9" borderId="12" xfId="0" applyFont="1" applyFill="1" applyBorder="1" applyAlignment="1">
      <alignment horizontal="center" vertical="center" wrapText="1"/>
    </xf>
    <xf numFmtId="2" fontId="0" fillId="11" borderId="12" xfId="0" applyNumberFormat="1" applyFill="1" applyBorder="1" applyAlignment="1">
      <alignment horizontal="center" vertical="center" wrapText="1"/>
    </xf>
    <xf numFmtId="2" fontId="0" fillId="0" borderId="12" xfId="0" applyNumberFormat="1" applyBorder="1" applyAlignment="1">
      <alignment horizontal="center" vertical="center" wrapText="1"/>
    </xf>
    <xf numFmtId="0" fontId="13" fillId="0" borderId="0" xfId="29" applyAlignment="1">
      <alignment vertical="center"/>
    </xf>
    <xf numFmtId="0" fontId="13" fillId="3" borderId="0" xfId="29" applyFill="1" applyAlignment="1">
      <alignment vertical="center"/>
    </xf>
    <xf numFmtId="179" fontId="14" fillId="8" borderId="27" xfId="12" applyNumberFormat="1" applyFont="1" applyFill="1" applyBorder="1" applyAlignment="1" applyProtection="1">
      <alignment horizontal="center" vertical="center" wrapText="1"/>
    </xf>
    <xf numFmtId="0" fontId="14" fillId="3" borderId="28" xfId="0" applyFont="1" applyFill="1" applyBorder="1" applyAlignment="1">
      <alignment horizontal="left" vertical="center" wrapText="1"/>
    </xf>
    <xf numFmtId="0" fontId="19" fillId="10" borderId="10" xfId="0" applyFont="1" applyFill="1" applyBorder="1" applyAlignment="1">
      <alignment horizontal="center" vertical="center" wrapText="1"/>
    </xf>
    <xf numFmtId="0" fontId="19" fillId="10" borderId="10" xfId="0" applyFont="1" applyFill="1" applyBorder="1" applyAlignment="1">
      <alignment horizontal="center" vertical="center"/>
    </xf>
    <xf numFmtId="0" fontId="19" fillId="12" borderId="10" xfId="0" applyFont="1" applyFill="1" applyBorder="1" applyAlignment="1">
      <alignment horizontal="center" vertical="center"/>
    </xf>
    <xf numFmtId="0" fontId="14" fillId="10" borderId="11" xfId="0" applyFont="1" applyFill="1" applyBorder="1" applyAlignment="1">
      <alignment vertical="center"/>
    </xf>
    <xf numFmtId="0" fontId="19" fillId="12" borderId="12" xfId="0" applyFont="1" applyFill="1" applyBorder="1" applyAlignment="1">
      <alignment horizontal="center" vertical="center"/>
    </xf>
    <xf numFmtId="3" fontId="14" fillId="8" borderId="23" xfId="12" applyNumberFormat="1" applyFont="1" applyFill="1" applyBorder="1" applyAlignment="1" applyProtection="1">
      <alignment vertical="center"/>
    </xf>
    <xf numFmtId="0" fontId="14" fillId="4" borderId="32" xfId="28" applyNumberFormat="1" applyFont="1" applyFill="1" applyBorder="1" applyAlignment="1" applyProtection="1">
      <alignment horizontal="center" vertical="center" wrapText="1"/>
    </xf>
    <xf numFmtId="0" fontId="14" fillId="4" borderId="15" xfId="28" applyNumberFormat="1" applyFont="1" applyFill="1" applyBorder="1" applyAlignment="1" applyProtection="1">
      <alignment horizontal="center" vertical="center" wrapText="1"/>
    </xf>
    <xf numFmtId="0" fontId="14" fillId="4" borderId="14" xfId="28" applyNumberFormat="1" applyFont="1" applyFill="1" applyBorder="1" applyAlignment="1" applyProtection="1">
      <alignment horizontal="center" vertical="center" wrapText="1"/>
    </xf>
    <xf numFmtId="0" fontId="14" fillId="4" borderId="32" xfId="28" applyNumberFormat="1" applyFont="1" applyFill="1" applyBorder="1" applyAlignment="1" applyProtection="1">
      <alignment horizontal="center" vertical="center"/>
    </xf>
    <xf numFmtId="0" fontId="14" fillId="4" borderId="15" xfId="28" applyNumberFormat="1" applyFont="1" applyFill="1" applyBorder="1" applyAlignment="1" applyProtection="1">
      <alignment vertical="center"/>
    </xf>
    <xf numFmtId="0" fontId="14" fillId="4" borderId="14" xfId="28" applyNumberFormat="1" applyFont="1" applyFill="1" applyBorder="1" applyAlignment="1" applyProtection="1">
      <alignment vertical="center"/>
    </xf>
    <xf numFmtId="0" fontId="13" fillId="3" borderId="0" xfId="28" applyNumberFormat="1" applyFill="1" applyBorder="1" applyAlignment="1" applyProtection="1">
      <alignment vertical="center"/>
    </xf>
    <xf numFmtId="0" fontId="14" fillId="3" borderId="0" xfId="28" applyNumberFormat="1" applyFont="1" applyFill="1" applyBorder="1" applyAlignment="1" applyProtection="1">
      <alignment vertical="center"/>
    </xf>
    <xf numFmtId="0" fontId="13" fillId="3" borderId="25" xfId="28" applyNumberFormat="1" applyFill="1" applyBorder="1" applyAlignment="1" applyProtection="1">
      <alignment vertical="center"/>
    </xf>
    <xf numFmtId="3" fontId="13" fillId="3" borderId="0" xfId="28" applyNumberFormat="1" applyFill="1" applyBorder="1" applyAlignment="1" applyProtection="1">
      <alignment vertical="center"/>
    </xf>
    <xf numFmtId="0" fontId="13" fillId="0" borderId="0" xfId="28" applyNumberFormat="1" applyFill="1" applyBorder="1" applyAlignment="1" applyProtection="1">
      <alignment vertical="center"/>
    </xf>
    <xf numFmtId="2" fontId="14" fillId="3" borderId="14" xfId="28" applyNumberFormat="1" applyFont="1" applyFill="1" applyBorder="1" applyAlignment="1" applyProtection="1">
      <alignment horizontal="center" vertical="center"/>
    </xf>
    <xf numFmtId="4" fontId="13" fillId="8" borderId="27" xfId="28" applyNumberFormat="1" applyFill="1" applyBorder="1" applyAlignment="1" applyProtection="1">
      <alignment horizontal="center" vertical="center"/>
    </xf>
    <xf numFmtId="0" fontId="14" fillId="3" borderId="10" xfId="28" applyNumberFormat="1" applyFont="1" applyFill="1" applyBorder="1" applyAlignment="1" applyProtection="1">
      <alignment horizontal="center" vertical="center"/>
    </xf>
    <xf numFmtId="0" fontId="13" fillId="3" borderId="10" xfId="28" applyNumberFormat="1" applyFill="1" applyBorder="1" applyAlignment="1" applyProtection="1">
      <alignment vertical="center"/>
    </xf>
    <xf numFmtId="0" fontId="14" fillId="3" borderId="14" xfId="28" applyNumberFormat="1" applyFont="1" applyFill="1" applyBorder="1" applyAlignment="1" applyProtection="1">
      <alignment vertical="center" wrapText="1"/>
    </xf>
    <xf numFmtId="0" fontId="14" fillId="3" borderId="14" xfId="28" applyNumberFormat="1" applyFont="1" applyFill="1" applyBorder="1" applyAlignment="1" applyProtection="1">
      <alignment horizontal="center" vertical="center"/>
    </xf>
    <xf numFmtId="0" fontId="14" fillId="3" borderId="33" xfId="28" applyNumberFormat="1" applyFont="1" applyFill="1" applyBorder="1" applyAlignment="1" applyProtection="1">
      <alignment horizontal="center" vertical="center"/>
    </xf>
    <xf numFmtId="0" fontId="13" fillId="3" borderId="33" xfId="28" applyNumberFormat="1" applyFill="1" applyBorder="1" applyAlignment="1" applyProtection="1">
      <alignment vertical="center"/>
    </xf>
    <xf numFmtId="0" fontId="13" fillId="3" borderId="14" xfId="28" applyNumberFormat="1" applyFill="1" applyBorder="1" applyAlignment="1" applyProtection="1">
      <alignment vertical="center"/>
    </xf>
    <xf numFmtId="0" fontId="13" fillId="3" borderId="34" xfId="28" applyNumberFormat="1" applyFill="1" applyBorder="1" applyAlignment="1" applyProtection="1">
      <alignment vertical="center"/>
    </xf>
    <xf numFmtId="0" fontId="13" fillId="0" borderId="34" xfId="28" applyNumberFormat="1" applyFill="1" applyBorder="1" applyAlignment="1" applyProtection="1">
      <alignment vertical="center"/>
    </xf>
    <xf numFmtId="0" fontId="13" fillId="3" borderId="15" xfId="28" applyNumberFormat="1" applyFill="1" applyBorder="1" applyAlignment="1" applyProtection="1">
      <alignment vertical="center"/>
    </xf>
    <xf numFmtId="0" fontId="14" fillId="3" borderId="35" xfId="28" applyNumberFormat="1" applyFont="1" applyFill="1" applyBorder="1" applyAlignment="1" applyProtection="1">
      <alignment horizontal="center" vertical="center" wrapText="1"/>
      <protection locked="0"/>
    </xf>
    <xf numFmtId="0" fontId="14" fillId="3" borderId="29" xfId="28" applyNumberFormat="1" applyFont="1" applyFill="1" applyBorder="1" applyAlignment="1" applyProtection="1">
      <alignment horizontal="center" vertical="center"/>
    </xf>
    <xf numFmtId="0" fontId="14" fillId="3" borderId="36" xfId="28" applyNumberFormat="1" applyFont="1" applyFill="1" applyBorder="1" applyAlignment="1" applyProtection="1">
      <alignment horizontal="center" vertical="center"/>
    </xf>
    <xf numFmtId="177" fontId="14" fillId="8" borderId="37" xfId="28" applyNumberFormat="1" applyFont="1" applyFill="1" applyBorder="1" applyAlignment="1" applyProtection="1">
      <alignment horizontal="right" vertical="center"/>
    </xf>
    <xf numFmtId="0" fontId="19" fillId="9" borderId="38" xfId="28" applyNumberFormat="1" applyFont="1" applyFill="1" applyBorder="1" applyAlignment="1" applyProtection="1">
      <alignment horizontal="center" vertical="center"/>
    </xf>
    <xf numFmtId="2" fontId="13" fillId="7" borderId="23" xfId="28" applyNumberFormat="1" applyFill="1" applyBorder="1" applyAlignment="1" applyProtection="1">
      <alignment horizontal="center" vertical="center" wrapText="1"/>
    </xf>
    <xf numFmtId="2" fontId="14" fillId="3" borderId="37" xfId="28" applyNumberFormat="1" applyFont="1" applyFill="1" applyBorder="1" applyAlignment="1" applyProtection="1">
      <alignment horizontal="center" vertical="center"/>
    </xf>
    <xf numFmtId="0" fontId="13" fillId="3" borderId="0" xfId="30" applyFill="1" applyAlignment="1">
      <alignment horizontal="center" vertical="center"/>
    </xf>
    <xf numFmtId="0" fontId="13" fillId="0" borderId="0" xfId="30" applyAlignment="1">
      <alignment horizontal="center" vertical="center"/>
    </xf>
    <xf numFmtId="0" fontId="13" fillId="3" borderId="10" xfId="30" applyFill="1" applyBorder="1" applyAlignment="1">
      <alignment vertical="center" wrapText="1"/>
    </xf>
    <xf numFmtId="0" fontId="17" fillId="3" borderId="0" xfId="0" applyFont="1" applyFill="1" applyAlignment="1">
      <alignment vertical="center" wrapText="1"/>
    </xf>
    <xf numFmtId="0" fontId="13" fillId="3" borderId="10" xfId="30" applyFill="1" applyBorder="1" applyAlignment="1">
      <alignment horizontal="left" vertical="center"/>
    </xf>
    <xf numFmtId="3" fontId="13" fillId="3" borderId="10" xfId="30" applyNumberFormat="1" applyFill="1" applyBorder="1" applyAlignment="1">
      <alignment vertical="center"/>
    </xf>
    <xf numFmtId="0" fontId="13" fillId="3" borderId="10" xfId="30" applyFill="1" applyBorder="1" applyAlignment="1">
      <alignment vertical="center"/>
    </xf>
    <xf numFmtId="0" fontId="17" fillId="0" borderId="0" xfId="30" applyFont="1" applyAlignment="1">
      <alignment vertical="center"/>
    </xf>
    <xf numFmtId="0" fontId="13" fillId="0" borderId="1" xfId="30" applyBorder="1" applyAlignment="1">
      <alignment vertical="center"/>
    </xf>
    <xf numFmtId="0" fontId="19" fillId="6" borderId="10" xfId="30" applyFont="1" applyFill="1" applyBorder="1" applyAlignment="1">
      <alignment horizontal="center" vertical="center"/>
    </xf>
    <xf numFmtId="3" fontId="19" fillId="6" borderId="10" xfId="30" applyNumberFormat="1" applyFont="1" applyFill="1" applyBorder="1" applyAlignment="1">
      <alignment horizontal="center" vertical="center" wrapText="1"/>
    </xf>
    <xf numFmtId="3" fontId="19" fillId="6" borderId="10" xfId="30" applyNumberFormat="1" applyFont="1" applyFill="1" applyBorder="1" applyAlignment="1">
      <alignment horizontal="center" vertical="center"/>
    </xf>
    <xf numFmtId="177" fontId="13" fillId="8" borderId="10" xfId="30" applyNumberFormat="1" applyFill="1" applyBorder="1" applyAlignment="1">
      <alignment horizontal="center" vertical="center" wrapText="1"/>
    </xf>
    <xf numFmtId="3" fontId="13" fillId="8" borderId="10" xfId="30" applyNumberFormat="1" applyFill="1" applyBorder="1" applyAlignment="1">
      <alignment horizontal="center" vertical="center" wrapText="1"/>
    </xf>
    <xf numFmtId="0" fontId="13" fillId="8" borderId="10" xfId="30" applyFill="1" applyBorder="1" applyAlignment="1">
      <alignment horizontal="center" vertical="center" wrapText="1"/>
    </xf>
    <xf numFmtId="177" fontId="0" fillId="3" borderId="10" xfId="30" applyNumberFormat="1" applyFont="1" applyFill="1" applyBorder="1" applyAlignment="1">
      <alignment horizontal="center" vertical="center" wrapText="1"/>
    </xf>
    <xf numFmtId="0" fontId="17" fillId="8" borderId="10" xfId="0" applyFont="1" applyFill="1" applyBorder="1" applyAlignment="1">
      <alignment horizontal="center" vertical="center"/>
    </xf>
    <xf numFmtId="0" fontId="19" fillId="6" borderId="11" xfId="30" applyFont="1" applyFill="1" applyBorder="1" applyAlignment="1">
      <alignment horizontal="center" vertical="center"/>
    </xf>
    <xf numFmtId="3" fontId="19" fillId="6" borderId="12" xfId="30" applyNumberFormat="1" applyFont="1" applyFill="1" applyBorder="1" applyAlignment="1">
      <alignment horizontal="center" vertical="center" wrapText="1"/>
    </xf>
    <xf numFmtId="2" fontId="17" fillId="3" borderId="12" xfId="0" applyNumberFormat="1" applyFont="1" applyFill="1" applyBorder="1" applyAlignment="1">
      <alignment horizontal="center" vertical="center"/>
    </xf>
    <xf numFmtId="0" fontId="13" fillId="2" borderId="0" xfId="30" applyFill="1" applyAlignment="1">
      <alignment horizontal="center" vertical="center"/>
    </xf>
    <xf numFmtId="0" fontId="13" fillId="0" borderId="40" xfId="30" applyBorder="1" applyAlignment="1">
      <alignment horizontal="center" vertical="center"/>
    </xf>
    <xf numFmtId="0" fontId="17" fillId="0" borderId="0" xfId="30" applyFont="1" applyAlignment="1">
      <alignment horizontal="center" vertical="center"/>
    </xf>
    <xf numFmtId="0" fontId="19" fillId="12" borderId="10" xfId="30" applyFont="1" applyFill="1" applyBorder="1" applyAlignment="1">
      <alignment horizontal="center" vertical="center"/>
    </xf>
    <xf numFmtId="3" fontId="13" fillId="0" borderId="10" xfId="30" applyNumberFormat="1" applyBorder="1" applyAlignment="1">
      <alignment horizontal="center" vertical="center"/>
    </xf>
    <xf numFmtId="179" fontId="13" fillId="0" borderId="10" xfId="30" applyNumberFormat="1" applyBorder="1" applyAlignment="1">
      <alignment horizontal="center" vertical="center"/>
    </xf>
    <xf numFmtId="177" fontId="14" fillId="0" borderId="10" xfId="30" applyNumberFormat="1" applyFont="1" applyBorder="1" applyAlignment="1">
      <alignment horizontal="center" vertical="center"/>
    </xf>
    <xf numFmtId="3" fontId="14" fillId="0" borderId="10" xfId="30" applyNumberFormat="1" applyFont="1" applyBorder="1" applyAlignment="1">
      <alignment horizontal="center" vertical="center"/>
    </xf>
    <xf numFmtId="0" fontId="19" fillId="12" borderId="11" xfId="30" applyFont="1" applyFill="1" applyBorder="1" applyAlignment="1">
      <alignment horizontal="center" vertical="center"/>
    </xf>
    <xf numFmtId="0" fontId="0" fillId="0" borderId="43" xfId="0" applyBorder="1" applyAlignment="1">
      <alignment horizontal="left" vertical="center" wrapText="1"/>
    </xf>
    <xf numFmtId="0" fontId="14" fillId="8" borderId="25" xfId="28" applyNumberFormat="1" applyFont="1" applyFill="1" applyBorder="1" applyAlignment="1" applyProtection="1">
      <alignment horizontal="center" vertical="center"/>
    </xf>
    <xf numFmtId="0" fontId="13" fillId="8" borderId="25" xfId="28" applyNumberFormat="1" applyFill="1" applyBorder="1" applyAlignment="1" applyProtection="1">
      <alignment horizontal="center" vertical="center"/>
    </xf>
    <xf numFmtId="170" fontId="13" fillId="8" borderId="25" xfId="12" applyFill="1" applyBorder="1" applyAlignment="1" applyProtection="1">
      <alignment horizontal="center" vertical="center"/>
    </xf>
    <xf numFmtId="3" fontId="19" fillId="6" borderId="18" xfId="28" applyNumberFormat="1" applyFont="1" applyFill="1" applyBorder="1" applyAlignment="1" applyProtection="1">
      <alignment horizontal="center" vertical="center" wrapText="1"/>
    </xf>
    <xf numFmtId="3" fontId="0" fillId="0" borderId="44" xfId="28" applyNumberFormat="1" applyFont="1" applyFill="1" applyBorder="1" applyAlignment="1" applyProtection="1">
      <alignment vertical="center" wrapText="1"/>
    </xf>
    <xf numFmtId="181" fontId="0" fillId="0" borderId="44" xfId="14" applyNumberFormat="1" applyFont="1" applyFill="1" applyBorder="1" applyAlignment="1" applyProtection="1">
      <alignment horizontal="right" vertical="center"/>
    </xf>
    <xf numFmtId="0" fontId="13" fillId="7" borderId="1" xfId="28" applyNumberFormat="1" applyFill="1" applyBorder="1" applyAlignment="1" applyProtection="1">
      <alignment horizontal="center" vertical="center"/>
    </xf>
    <xf numFmtId="0" fontId="13" fillId="11" borderId="1" xfId="28" applyNumberFormat="1" applyFill="1" applyBorder="1" applyAlignment="1" applyProtection="1">
      <alignment vertical="center" wrapText="1"/>
    </xf>
    <xf numFmtId="0" fontId="13" fillId="11" borderId="23" xfId="28" applyNumberFormat="1" applyFill="1" applyBorder="1" applyAlignment="1" applyProtection="1">
      <alignment vertical="center" wrapText="1"/>
    </xf>
    <xf numFmtId="0" fontId="13" fillId="7" borderId="1" xfId="28" applyNumberFormat="1" applyFill="1" applyBorder="1" applyAlignment="1" applyProtection="1">
      <alignment vertical="center" wrapText="1"/>
    </xf>
    <xf numFmtId="0" fontId="13" fillId="7" borderId="23" xfId="28" applyNumberFormat="1" applyFill="1" applyBorder="1" applyAlignment="1" applyProtection="1">
      <alignment vertical="center" wrapText="1"/>
    </xf>
    <xf numFmtId="4" fontId="0" fillId="3" borderId="22" xfId="21" applyNumberFormat="1" applyFont="1" applyFill="1" applyBorder="1" applyAlignment="1" applyProtection="1">
      <alignment horizontal="center" vertical="center" wrapText="1"/>
    </xf>
    <xf numFmtId="0" fontId="14" fillId="3" borderId="10" xfId="0" applyFont="1" applyFill="1" applyBorder="1" applyAlignment="1">
      <alignment vertical="center" wrapText="1"/>
    </xf>
    <xf numFmtId="0" fontId="14" fillId="3" borderId="12" xfId="0" applyFont="1" applyFill="1" applyBorder="1" applyAlignment="1">
      <alignment vertical="center" wrapText="1"/>
    </xf>
    <xf numFmtId="0" fontId="0" fillId="3" borderId="10" xfId="21" applyNumberFormat="1" applyFont="1" applyFill="1" applyBorder="1" applyAlignment="1" applyProtection="1">
      <alignment horizontal="justify" vertical="center" wrapText="1"/>
    </xf>
    <xf numFmtId="0" fontId="14" fillId="3" borderId="13" xfId="0" applyFont="1" applyFill="1" applyBorder="1" applyAlignment="1">
      <alignment horizontal="left" vertical="center" wrapText="1"/>
    </xf>
    <xf numFmtId="0" fontId="0" fillId="3" borderId="10" xfId="30" applyFont="1" applyFill="1" applyBorder="1" applyAlignment="1">
      <alignment vertical="center" wrapText="1"/>
    </xf>
    <xf numFmtId="0" fontId="3" fillId="0" borderId="10" xfId="30" applyFont="1" applyBorder="1" applyAlignment="1">
      <alignment horizontal="center" vertical="center"/>
    </xf>
    <xf numFmtId="0" fontId="13" fillId="7" borderId="14" xfId="28" applyNumberFormat="1" applyFill="1" applyBorder="1" applyAlignment="1" applyProtection="1">
      <alignment vertical="center" wrapText="1"/>
    </xf>
    <xf numFmtId="0" fontId="13" fillId="16" borderId="0" xfId="30" applyFill="1" applyAlignment="1">
      <alignment horizontal="center" vertical="center"/>
    </xf>
    <xf numFmtId="183" fontId="3" fillId="0" borderId="0" xfId="14" applyNumberFormat="1" applyAlignment="1">
      <alignment horizontal="right" vertical="top"/>
    </xf>
    <xf numFmtId="0" fontId="13" fillId="17" borderId="0" xfId="30" applyFill="1"/>
    <xf numFmtId="0" fontId="13" fillId="0" borderId="0" xfId="30"/>
    <xf numFmtId="0" fontId="29" fillId="3" borderId="0" xfId="42" applyFont="1" applyFill="1"/>
    <xf numFmtId="0" fontId="30" fillId="0" borderId="0" xfId="0" applyFont="1"/>
    <xf numFmtId="0" fontId="30" fillId="13" borderId="0" xfId="0" applyFont="1" applyFill="1"/>
    <xf numFmtId="14" fontId="30" fillId="0" borderId="0" xfId="0" applyNumberFormat="1" applyFont="1"/>
    <xf numFmtId="0" fontId="32" fillId="13" borderId="112" xfId="0" applyFont="1" applyFill="1" applyBorder="1" applyAlignment="1">
      <alignment horizontal="center" vertical="center" wrapText="1"/>
    </xf>
    <xf numFmtId="0" fontId="32" fillId="13" borderId="50" xfId="0" applyFont="1" applyFill="1" applyBorder="1" applyAlignment="1">
      <alignment horizontal="center" vertical="center"/>
    </xf>
    <xf numFmtId="0" fontId="32" fillId="13" borderId="105" xfId="0" applyFont="1" applyFill="1" applyBorder="1" applyAlignment="1">
      <alignment horizontal="center" vertical="center" wrapText="1"/>
    </xf>
    <xf numFmtId="0" fontId="32" fillId="13" borderId="50" xfId="0" applyFont="1" applyFill="1" applyBorder="1" applyAlignment="1">
      <alignment horizontal="center" vertical="center" wrapText="1"/>
    </xf>
    <xf numFmtId="0" fontId="14" fillId="13" borderId="50" xfId="0" applyFont="1" applyFill="1" applyBorder="1" applyAlignment="1">
      <alignment horizontal="center" vertical="center" wrapText="1"/>
    </xf>
    <xf numFmtId="0" fontId="33" fillId="13" borderId="113" xfId="0" applyFont="1" applyFill="1" applyBorder="1" applyAlignment="1">
      <alignment horizontal="center" vertical="center"/>
    </xf>
    <xf numFmtId="14" fontId="13" fillId="0" borderId="0" xfId="30" applyNumberFormat="1"/>
    <xf numFmtId="1" fontId="13" fillId="0" borderId="0" xfId="30" applyNumberFormat="1"/>
    <xf numFmtId="182" fontId="32" fillId="13" borderId="10" xfId="0" applyNumberFormat="1" applyFont="1" applyFill="1" applyBorder="1" applyAlignment="1">
      <alignment horizontal="center" vertical="center" wrapText="1"/>
    </xf>
    <xf numFmtId="182" fontId="32" fillId="13" borderId="43" xfId="0" applyNumberFormat="1" applyFont="1" applyFill="1" applyBorder="1" applyAlignment="1">
      <alignment horizontal="center" vertical="center"/>
    </xf>
    <xf numFmtId="185" fontId="14" fillId="18" borderId="10" xfId="0" applyNumberFormat="1" applyFont="1" applyFill="1" applyBorder="1" applyAlignment="1">
      <alignment horizontal="center" vertical="center"/>
    </xf>
    <xf numFmtId="3" fontId="32" fillId="18" borderId="115" xfId="0" applyNumberFormat="1" applyFont="1" applyFill="1" applyBorder="1" applyAlignment="1">
      <alignment horizontal="center" vertical="center"/>
    </xf>
    <xf numFmtId="4" fontId="3" fillId="18" borderId="10" xfId="0" applyNumberFormat="1" applyFont="1" applyFill="1" applyBorder="1" applyAlignment="1">
      <alignment horizontal="center" vertical="center"/>
    </xf>
    <xf numFmtId="3" fontId="34" fillId="18" borderId="115" xfId="0" applyNumberFormat="1" applyFont="1" applyFill="1" applyBorder="1" applyAlignment="1">
      <alignment horizontal="center" vertical="center"/>
    </xf>
    <xf numFmtId="0" fontId="34" fillId="13" borderId="117" xfId="0" applyFont="1" applyFill="1" applyBorder="1" applyAlignment="1">
      <alignment horizontal="center" vertical="center" wrapText="1"/>
    </xf>
    <xf numFmtId="0" fontId="34" fillId="13" borderId="112" xfId="0" applyFont="1" applyFill="1" applyBorder="1" applyAlignment="1">
      <alignment horizontal="center" vertical="center" wrapText="1"/>
    </xf>
    <xf numFmtId="4" fontId="14" fillId="13" borderId="10" xfId="0" applyNumberFormat="1" applyFont="1" applyFill="1" applyBorder="1" applyAlignment="1">
      <alignment horizontal="center" vertical="center"/>
    </xf>
    <xf numFmtId="3" fontId="13" fillId="17" borderId="0" xfId="30" applyNumberFormat="1" applyFill="1"/>
    <xf numFmtId="180" fontId="3" fillId="17" borderId="0" xfId="43" applyNumberFormat="1" applyFill="1"/>
    <xf numFmtId="0" fontId="28" fillId="3" borderId="47" xfId="30" applyFont="1" applyFill="1" applyBorder="1" applyAlignment="1">
      <alignment vertical="top" wrapText="1"/>
    </xf>
    <xf numFmtId="0" fontId="26" fillId="3" borderId="47" xfId="30" applyFont="1" applyFill="1" applyBorder="1" applyAlignment="1">
      <alignment horizontal="left" vertical="top"/>
    </xf>
    <xf numFmtId="0" fontId="27" fillId="0" borderId="47" xfId="30" applyFont="1" applyBorder="1" applyAlignment="1">
      <alignment horizontal="left" vertical="top"/>
    </xf>
    <xf numFmtId="0" fontId="27" fillId="0" borderId="47" xfId="30" applyFont="1" applyBorder="1" applyAlignment="1">
      <alignment vertical="top" wrapText="1"/>
    </xf>
    <xf numFmtId="0" fontId="3" fillId="17" borderId="0" xfId="30" applyFont="1" applyFill="1"/>
    <xf numFmtId="0" fontId="3" fillId="0" borderId="0" xfId="30" applyFont="1"/>
    <xf numFmtId="0" fontId="3" fillId="3" borderId="106" xfId="30" applyFont="1" applyFill="1" applyBorder="1" applyAlignment="1">
      <alignment horizontal="left"/>
    </xf>
    <xf numFmtId="0" fontId="3" fillId="3" borderId="11" xfId="30" applyFont="1" applyFill="1" applyBorder="1" applyAlignment="1">
      <alignment horizontal="left" wrapText="1"/>
    </xf>
    <xf numFmtId="0" fontId="3" fillId="3" borderId="28" xfId="30" applyFont="1" applyFill="1" applyBorder="1" applyAlignment="1">
      <alignment horizontal="left" wrapText="1"/>
    </xf>
    <xf numFmtId="0" fontId="3" fillId="3" borderId="13" xfId="30" applyFont="1" applyFill="1" applyBorder="1" applyAlignment="1">
      <alignment horizontal="left"/>
    </xf>
    <xf numFmtId="0" fontId="3" fillId="3" borderId="24" xfId="30" applyFont="1" applyFill="1" applyBorder="1" applyAlignment="1">
      <alignment horizontal="left"/>
    </xf>
    <xf numFmtId="0" fontId="3" fillId="3" borderId="111" xfId="30" applyFont="1" applyFill="1" applyBorder="1" applyAlignment="1">
      <alignment horizontal="left"/>
    </xf>
    <xf numFmtId="0" fontId="3" fillId="0" borderId="0" xfId="0" applyFont="1"/>
    <xf numFmtId="0" fontId="3" fillId="0" borderId="0" xfId="0" applyFont="1" applyAlignment="1">
      <alignment horizontal="center"/>
    </xf>
    <xf numFmtId="0" fontId="3" fillId="0" borderId="0" xfId="0" applyFont="1" applyAlignment="1">
      <alignment vertical="center"/>
    </xf>
    <xf numFmtId="0" fontId="3" fillId="13" borderId="0" xfId="0" applyFont="1" applyFill="1"/>
    <xf numFmtId="0" fontId="14" fillId="13" borderId="0" xfId="0" applyFont="1" applyFill="1"/>
    <xf numFmtId="0" fontId="14" fillId="0" borderId="0" xfId="0" applyFont="1"/>
    <xf numFmtId="182" fontId="3" fillId="0" borderId="0" xfId="0" applyNumberFormat="1" applyFont="1"/>
    <xf numFmtId="0" fontId="0" fillId="3" borderId="10" xfId="20" applyFont="1" applyFill="1" applyBorder="1" applyAlignment="1">
      <alignment vertical="center" wrapText="1"/>
    </xf>
    <xf numFmtId="4" fontId="0" fillId="18" borderId="10" xfId="0" applyNumberFormat="1" applyFill="1" applyBorder="1" applyAlignment="1">
      <alignment horizontal="center" vertical="center"/>
    </xf>
    <xf numFmtId="0" fontId="38" fillId="15" borderId="10" xfId="0" applyFont="1" applyFill="1" applyBorder="1" applyAlignment="1">
      <alignment horizontal="center" vertical="center"/>
    </xf>
    <xf numFmtId="182" fontId="19" fillId="10" borderId="50" xfId="0" applyNumberFormat="1" applyFont="1" applyFill="1" applyBorder="1"/>
    <xf numFmtId="186" fontId="3" fillId="13" borderId="10" xfId="38" applyNumberFormat="1" applyFill="1" applyBorder="1" applyAlignment="1">
      <alignment horizontal="right"/>
    </xf>
    <xf numFmtId="182" fontId="3" fillId="13" borderId="10" xfId="0" applyNumberFormat="1" applyFont="1" applyFill="1" applyBorder="1"/>
    <xf numFmtId="182" fontId="3" fillId="13" borderId="10" xfId="38" applyNumberFormat="1" applyFill="1" applyBorder="1" applyAlignment="1">
      <alignment horizontal="center"/>
    </xf>
    <xf numFmtId="3" fontId="14" fillId="8" borderId="22" xfId="12" applyNumberFormat="1" applyFont="1" applyFill="1" applyBorder="1" applyAlignment="1" applyProtection="1">
      <alignment vertical="center"/>
    </xf>
    <xf numFmtId="0" fontId="42" fillId="19" borderId="10" xfId="35" applyFont="1" applyFill="1" applyBorder="1" applyAlignment="1">
      <alignment horizontal="center" vertical="center" wrapText="1"/>
    </xf>
    <xf numFmtId="2" fontId="40" fillId="0" borderId="10" xfId="37" applyNumberFormat="1" applyFont="1" applyBorder="1" applyAlignment="1">
      <alignment horizontal="center" vertical="center"/>
    </xf>
    <xf numFmtId="0" fontId="42" fillId="20" borderId="47" xfId="35" applyFont="1" applyFill="1" applyBorder="1" applyAlignment="1">
      <alignment vertical="center" wrapText="1"/>
    </xf>
    <xf numFmtId="0" fontId="42" fillId="20" borderId="46" xfId="35" applyFont="1" applyFill="1" applyBorder="1" applyAlignment="1">
      <alignment vertical="center" wrapText="1"/>
    </xf>
    <xf numFmtId="181" fontId="0" fillId="3" borderId="41" xfId="14" applyNumberFormat="1" applyFont="1" applyFill="1" applyBorder="1" applyAlignment="1">
      <alignment vertical="center" wrapText="1"/>
    </xf>
    <xf numFmtId="181" fontId="0" fillId="0" borderId="44" xfId="14" applyNumberFormat="1" applyFont="1" applyFill="1" applyBorder="1" applyAlignment="1" applyProtection="1">
      <alignment horizontal="center" vertical="center" wrapText="1"/>
    </xf>
    <xf numFmtId="0" fontId="0" fillId="17" borderId="0" xfId="30" applyFont="1" applyFill="1"/>
    <xf numFmtId="0" fontId="44" fillId="12" borderId="10" xfId="30" applyFont="1" applyFill="1" applyBorder="1" applyAlignment="1">
      <alignment horizontal="center" vertical="center"/>
    </xf>
    <xf numFmtId="0" fontId="44" fillId="12" borderId="10" xfId="30" applyFont="1" applyFill="1" applyBorder="1" applyAlignment="1">
      <alignment horizontal="center" vertical="center" wrapText="1"/>
    </xf>
    <xf numFmtId="0" fontId="19" fillId="12" borderId="10" xfId="30" applyFont="1" applyFill="1" applyBorder="1" applyAlignment="1">
      <alignment vertical="center"/>
    </xf>
    <xf numFmtId="182" fontId="3" fillId="0" borderId="10" xfId="30" applyNumberFormat="1" applyFont="1" applyBorder="1" applyAlignment="1">
      <alignment vertical="center"/>
    </xf>
    <xf numFmtId="14" fontId="3" fillId="0" borderId="10" xfId="30" applyNumberFormat="1" applyFont="1" applyBorder="1" applyAlignment="1">
      <alignment vertical="center"/>
    </xf>
    <xf numFmtId="41" fontId="20" fillId="21" borderId="141" xfId="34" applyFont="1" applyFill="1" applyBorder="1" applyAlignment="1">
      <alignment horizontal="center" vertical="center"/>
    </xf>
    <xf numFmtId="0" fontId="20" fillId="21" borderId="141" xfId="44" applyFont="1" applyFill="1" applyBorder="1" applyAlignment="1">
      <alignment horizontal="center" vertical="center" wrapText="1"/>
    </xf>
    <xf numFmtId="182" fontId="20" fillId="21" borderId="141" xfId="44" applyNumberFormat="1" applyFont="1" applyFill="1" applyBorder="1" applyAlignment="1">
      <alignment horizontal="center" vertical="center"/>
    </xf>
    <xf numFmtId="182" fontId="20" fillId="21" borderId="50" xfId="44" applyNumberFormat="1" applyFont="1" applyFill="1" applyBorder="1" applyAlignment="1">
      <alignment horizontal="center" vertical="center" wrapText="1"/>
    </xf>
    <xf numFmtId="0" fontId="8" fillId="0" borderId="0" xfId="47" applyFont="1"/>
    <xf numFmtId="187" fontId="14" fillId="0" borderId="10" xfId="49" applyNumberFormat="1" applyFont="1" applyBorder="1" applyAlignment="1">
      <alignment horizontal="center" vertical="center"/>
    </xf>
    <xf numFmtId="187" fontId="14" fillId="0" borderId="10" xfId="49" applyNumberFormat="1" applyFont="1" applyFill="1" applyBorder="1"/>
    <xf numFmtId="188" fontId="8" fillId="0" borderId="0" xfId="47" applyNumberFormat="1" applyFont="1"/>
    <xf numFmtId="0" fontId="14" fillId="0" borderId="47" xfId="47" applyFont="1" applyBorder="1" applyAlignment="1">
      <alignment horizontal="left"/>
    </xf>
    <xf numFmtId="0" fontId="14" fillId="0" borderId="0" xfId="47" applyFont="1" applyAlignment="1">
      <alignment horizontal="left"/>
    </xf>
    <xf numFmtId="187" fontId="14" fillId="0" borderId="0" xfId="49" applyNumberFormat="1" applyFont="1" applyFill="1" applyBorder="1"/>
    <xf numFmtId="183" fontId="14" fillId="0" borderId="0" xfId="47" applyNumberFormat="1" applyFont="1"/>
    <xf numFmtId="3" fontId="8" fillId="0" borderId="0" xfId="47" applyNumberFormat="1" applyFont="1"/>
    <xf numFmtId="3" fontId="8" fillId="0" borderId="0" xfId="47" applyNumberFormat="1" applyFont="1" applyAlignment="1">
      <alignment horizontal="center"/>
    </xf>
    <xf numFmtId="0" fontId="8" fillId="0" borderId="0" xfId="47" applyFont="1" applyAlignment="1">
      <alignment horizontal="center"/>
    </xf>
    <xf numFmtId="187" fontId="8" fillId="0" borderId="0" xfId="49" applyNumberFormat="1" applyFont="1"/>
    <xf numFmtId="0" fontId="39" fillId="0" borderId="10" xfId="38" applyFont="1" applyBorder="1" applyAlignment="1">
      <alignment horizontal="left" vertical="center" wrapText="1"/>
    </xf>
    <xf numFmtId="0" fontId="3" fillId="0" borderId="10" xfId="38" applyBorder="1" applyAlignment="1">
      <alignment horizontal="center" vertical="center"/>
    </xf>
    <xf numFmtId="0" fontId="0" fillId="0" borderId="10" xfId="0" applyBorder="1"/>
    <xf numFmtId="0" fontId="14" fillId="0" borderId="106" xfId="0" applyFont="1" applyBorder="1"/>
    <xf numFmtId="0" fontId="14" fillId="0" borderId="137" xfId="0" applyFont="1" applyBorder="1"/>
    <xf numFmtId="0" fontId="14" fillId="0" borderId="138" xfId="0" applyFont="1" applyBorder="1"/>
    <xf numFmtId="0" fontId="0" fillId="0" borderId="11" xfId="0" applyBorder="1"/>
    <xf numFmtId="192" fontId="0" fillId="0" borderId="12" xfId="14" applyNumberFormat="1" applyFont="1" applyBorder="1"/>
    <xf numFmtId="182" fontId="14" fillId="0" borderId="139" xfId="38" applyNumberFormat="1" applyFont="1" applyBorder="1" applyAlignment="1">
      <alignment horizontal="right" vertical="center"/>
    </xf>
    <xf numFmtId="0" fontId="14" fillId="0" borderId="47" xfId="47" applyFont="1" applyBorder="1"/>
    <xf numFmtId="0" fontId="14" fillId="0" borderId="47" xfId="47" applyFont="1" applyBorder="1" applyAlignment="1">
      <alignment wrapText="1"/>
    </xf>
    <xf numFmtId="181" fontId="3" fillId="3" borderId="0" xfId="14" applyNumberFormat="1" applyFill="1" applyAlignment="1">
      <alignment vertical="center"/>
    </xf>
    <xf numFmtId="0" fontId="0" fillId="3" borderId="0" xfId="0" applyFill="1" applyAlignment="1">
      <alignment vertical="center"/>
    </xf>
    <xf numFmtId="0" fontId="14" fillId="3" borderId="13" xfId="0" applyFont="1" applyFill="1" applyBorder="1" applyAlignment="1">
      <alignment horizontal="left" vertical="center"/>
    </xf>
    <xf numFmtId="0" fontId="14" fillId="3" borderId="11" xfId="0" applyFont="1" applyFill="1" applyBorder="1" applyAlignment="1">
      <alignment horizontal="left" vertical="center"/>
    </xf>
    <xf numFmtId="0" fontId="14" fillId="3" borderId="0" xfId="0" applyFont="1" applyFill="1" applyAlignment="1">
      <alignment vertical="center"/>
    </xf>
    <xf numFmtId="176" fontId="0" fillId="3" borderId="10" xfId="0" applyNumberFormat="1" applyFill="1" applyBorder="1" applyAlignment="1">
      <alignment horizontal="center" vertical="center"/>
    </xf>
    <xf numFmtId="3" fontId="14" fillId="3" borderId="12" xfId="5" applyNumberFormat="1" applyFont="1" applyFill="1" applyBorder="1" applyAlignment="1" applyProtection="1">
      <alignment vertical="center"/>
    </xf>
    <xf numFmtId="0" fontId="14" fillId="0" borderId="47" xfId="47" applyFont="1" applyBorder="1" applyAlignment="1">
      <alignment horizontal="justify" vertical="center"/>
    </xf>
    <xf numFmtId="9" fontId="14" fillId="3" borderId="11" xfId="0" applyNumberFormat="1" applyFont="1" applyFill="1" applyBorder="1" applyAlignment="1">
      <alignment horizontal="justify" vertical="center"/>
    </xf>
    <xf numFmtId="181" fontId="14" fillId="3" borderId="10" xfId="14" applyNumberFormat="1" applyFont="1" applyFill="1" applyBorder="1" applyAlignment="1">
      <alignment vertical="center"/>
    </xf>
    <xf numFmtId="9" fontId="14" fillId="3" borderId="11" xfId="0" applyNumberFormat="1" applyFont="1" applyFill="1" applyBorder="1" applyAlignment="1">
      <alignment horizontal="left" vertical="center"/>
    </xf>
    <xf numFmtId="4" fontId="0" fillId="3" borderId="10" xfId="0" applyNumberFormat="1" applyFill="1" applyBorder="1" applyAlignment="1">
      <alignment horizontal="center" vertical="center"/>
    </xf>
    <xf numFmtId="177" fontId="14" fillId="3" borderId="12" xfId="0" applyNumberFormat="1" applyFont="1" applyFill="1" applyBorder="1" applyAlignment="1">
      <alignment horizontal="right" vertical="center"/>
    </xf>
    <xf numFmtId="0" fontId="19" fillId="6" borderId="11" xfId="0" applyFont="1" applyFill="1" applyBorder="1" applyAlignment="1">
      <alignment horizontal="left" vertical="center"/>
    </xf>
    <xf numFmtId="9" fontId="14" fillId="3" borderId="11" xfId="0" applyNumberFormat="1" applyFont="1" applyFill="1" applyBorder="1" applyAlignment="1">
      <alignment vertical="center"/>
    </xf>
    <xf numFmtId="9" fontId="0" fillId="3" borderId="11" xfId="0" applyNumberFormat="1" applyFill="1" applyBorder="1" applyAlignment="1">
      <alignment horizontal="justify" vertical="center"/>
    </xf>
    <xf numFmtId="9" fontId="0" fillId="3" borderId="11" xfId="0" applyNumberFormat="1" applyFill="1" applyBorder="1" applyAlignment="1">
      <alignment vertical="center"/>
    </xf>
    <xf numFmtId="181" fontId="3" fillId="3" borderId="10" xfId="14" applyNumberFormat="1" applyFill="1" applyBorder="1" applyAlignment="1">
      <alignment vertical="center"/>
    </xf>
    <xf numFmtId="181" fontId="3" fillId="3" borderId="0" xfId="14" applyNumberFormat="1" applyFill="1" applyAlignment="1">
      <alignment horizontal="justify" vertical="center"/>
    </xf>
    <xf numFmtId="0" fontId="0" fillId="3" borderId="0" xfId="0" applyFill="1" applyAlignment="1">
      <alignment horizontal="justify" vertical="center"/>
    </xf>
    <xf numFmtId="181" fontId="3" fillId="3" borderId="0" xfId="14" applyNumberFormat="1" applyFill="1" applyBorder="1" applyAlignment="1" applyProtection="1">
      <alignment vertical="center"/>
    </xf>
    <xf numFmtId="0" fontId="0" fillId="3" borderId="0" xfId="21" applyNumberFormat="1" applyFont="1" applyFill="1" applyBorder="1" applyAlignment="1" applyProtection="1">
      <alignment vertical="center"/>
    </xf>
    <xf numFmtId="181" fontId="3" fillId="0" borderId="0" xfId="14" applyNumberFormat="1" applyAlignment="1">
      <alignment vertical="center"/>
    </xf>
    <xf numFmtId="0" fontId="0" fillId="0" borderId="0" xfId="0" applyAlignment="1">
      <alignment vertical="center"/>
    </xf>
    <xf numFmtId="0" fontId="0" fillId="2" borderId="0" xfId="0" applyFill="1" applyAlignment="1">
      <alignment vertical="center"/>
    </xf>
    <xf numFmtId="3" fontId="0" fillId="3" borderId="0" xfId="0" applyNumberFormat="1" applyFill="1" applyAlignment="1">
      <alignment horizontal="right" vertical="center"/>
    </xf>
    <xf numFmtId="187" fontId="0" fillId="3" borderId="10" xfId="0" applyNumberFormat="1" applyFill="1" applyBorder="1" applyAlignment="1">
      <alignment vertical="center"/>
    </xf>
    <xf numFmtId="0" fontId="3" fillId="0" borderId="11" xfId="38" applyBorder="1" applyAlignment="1">
      <alignment horizontal="left" vertical="center" wrapText="1"/>
    </xf>
    <xf numFmtId="182" fontId="3" fillId="0" borderId="12" xfId="38" applyNumberFormat="1" applyBorder="1" applyAlignment="1">
      <alignment horizontal="right" vertical="center"/>
    </xf>
    <xf numFmtId="0" fontId="14" fillId="0" borderId="111" xfId="38" applyFont="1" applyBorder="1" applyAlignment="1">
      <alignment horizontal="left" vertical="center" wrapText="1"/>
    </xf>
    <xf numFmtId="0" fontId="39" fillId="0" borderId="136" xfId="38" applyFont="1" applyBorder="1" applyAlignment="1">
      <alignment horizontal="left" vertical="center" wrapText="1"/>
    </xf>
    <xf numFmtId="0" fontId="3" fillId="0" borderId="136" xfId="38" applyBorder="1" applyAlignment="1">
      <alignment horizontal="center" vertical="center"/>
    </xf>
    <xf numFmtId="0" fontId="14" fillId="0" borderId="28" xfId="38" applyFont="1" applyBorder="1" applyAlignment="1">
      <alignment horizontal="center" wrapText="1"/>
    </xf>
    <xf numFmtId="0" fontId="14" fillId="0" borderId="49" xfId="38" applyFont="1" applyBorder="1" applyAlignment="1">
      <alignment horizontal="center" wrapText="1"/>
    </xf>
    <xf numFmtId="0" fontId="14" fillId="0" borderId="49" xfId="38" applyFont="1" applyBorder="1" applyAlignment="1">
      <alignment horizontal="center"/>
    </xf>
    <xf numFmtId="0" fontId="14" fillId="0" borderId="96" xfId="38" applyFont="1" applyBorder="1" applyAlignment="1">
      <alignment horizontal="left"/>
    </xf>
    <xf numFmtId="0" fontId="3" fillId="0" borderId="13" xfId="38" applyBorder="1" applyAlignment="1">
      <alignment horizontal="left" vertical="center" wrapText="1"/>
    </xf>
    <xf numFmtId="0" fontId="3" fillId="0" borderId="50" xfId="38" applyBorder="1" applyAlignment="1">
      <alignment horizontal="center" vertical="center"/>
    </xf>
    <xf numFmtId="0" fontId="3" fillId="0" borderId="51" xfId="38" applyBorder="1" applyAlignment="1">
      <alignment horizontal="left" vertical="center" wrapText="1"/>
    </xf>
    <xf numFmtId="0" fontId="39" fillId="0" borderId="52" xfId="38" applyFont="1" applyBorder="1" applyAlignment="1">
      <alignment horizontal="left" vertical="center" wrapText="1"/>
    </xf>
    <xf numFmtId="0" fontId="3" fillId="0" borderId="52" xfId="38" applyBorder="1" applyAlignment="1">
      <alignment horizontal="center" vertical="center"/>
    </xf>
    <xf numFmtId="182" fontId="3" fillId="0" borderId="53" xfId="38" applyNumberFormat="1" applyBorder="1" applyAlignment="1">
      <alignment horizontal="right" vertical="center"/>
    </xf>
    <xf numFmtId="0" fontId="39" fillId="0" borderId="50" xfId="38" applyFont="1" applyBorder="1" applyAlignment="1">
      <alignment horizontal="left" vertical="center" wrapText="1"/>
    </xf>
    <xf numFmtId="182" fontId="3" fillId="0" borderId="54" xfId="38" applyNumberFormat="1" applyBorder="1" applyAlignment="1">
      <alignment horizontal="right" vertical="center"/>
    </xf>
    <xf numFmtId="0" fontId="39" fillId="0" borderId="52" xfId="38" applyFont="1" applyBorder="1" applyAlignment="1">
      <alignment vertical="center" wrapText="1"/>
    </xf>
    <xf numFmtId="182" fontId="3" fillId="0" borderId="53" xfId="38" applyNumberFormat="1" applyBorder="1" applyAlignment="1">
      <alignment vertical="center"/>
    </xf>
    <xf numFmtId="0" fontId="14" fillId="0" borderId="12" xfId="47" applyFont="1" applyBorder="1" applyAlignment="1">
      <alignment horizontal="center" vertical="center" wrapText="1"/>
    </xf>
    <xf numFmtId="0" fontId="14" fillId="0" borderId="12" xfId="47" applyFont="1" applyBorder="1"/>
    <xf numFmtId="187" fontId="14" fillId="0" borderId="31" xfId="49" applyNumberFormat="1" applyFont="1" applyFill="1" applyBorder="1"/>
    <xf numFmtId="183" fontId="14" fillId="0" borderId="148" xfId="47" applyNumberFormat="1" applyFont="1" applyBorder="1"/>
    <xf numFmtId="3" fontId="14" fillId="3" borderId="47" xfId="5" applyNumberFormat="1" applyFont="1" applyFill="1" applyBorder="1" applyAlignment="1" applyProtection="1">
      <alignment vertical="center"/>
    </xf>
    <xf numFmtId="181" fontId="45" fillId="0" borderId="0" xfId="14" applyNumberFormat="1" applyFont="1" applyBorder="1" applyAlignment="1">
      <alignment horizontal="center" vertical="center"/>
    </xf>
    <xf numFmtId="0" fontId="19" fillId="6" borderId="10" xfId="21" applyNumberFormat="1" applyFont="1" applyFill="1" applyBorder="1" applyAlignment="1" applyProtection="1">
      <alignment horizontal="justify" vertical="top"/>
    </xf>
    <xf numFmtId="0" fontId="19" fillId="6" borderId="12" xfId="21" applyNumberFormat="1" applyFont="1" applyFill="1" applyBorder="1" applyAlignment="1" applyProtection="1">
      <alignment horizontal="justify" vertical="top"/>
    </xf>
    <xf numFmtId="4" fontId="14" fillId="3" borderId="12" xfId="0" applyNumberFormat="1" applyFont="1" applyFill="1" applyBorder="1" applyAlignment="1">
      <alignment horizontal="justify" vertical="top"/>
    </xf>
    <xf numFmtId="3" fontId="13" fillId="3" borderId="95" xfId="28" applyNumberFormat="1" applyFill="1" applyBorder="1" applyAlignment="1" applyProtection="1">
      <alignment vertical="center" wrapText="1"/>
    </xf>
    <xf numFmtId="167" fontId="3" fillId="3" borderId="74" xfId="14" applyFill="1" applyBorder="1" applyAlignment="1" applyProtection="1">
      <alignment vertical="center" wrapText="1"/>
    </xf>
    <xf numFmtId="167" fontId="3" fillId="3" borderId="75" xfId="14" applyFill="1" applyBorder="1" applyAlignment="1" applyProtection="1">
      <alignment vertical="center" wrapText="1"/>
    </xf>
    <xf numFmtId="0" fontId="48" fillId="0" borderId="10" xfId="30" applyFont="1" applyBorder="1" applyAlignment="1">
      <alignment horizontal="center" vertical="center"/>
    </xf>
    <xf numFmtId="0" fontId="49" fillId="0" borderId="10" xfId="0" applyFont="1" applyBorder="1" applyAlignment="1">
      <alignment horizontal="center" vertical="center"/>
    </xf>
    <xf numFmtId="0" fontId="49" fillId="0" borderId="10" xfId="0" applyFont="1" applyBorder="1" applyAlignment="1">
      <alignment horizontal="center" vertical="center" wrapText="1"/>
    </xf>
    <xf numFmtId="0" fontId="50" fillId="0" borderId="10" xfId="30" applyFont="1" applyBorder="1" applyAlignment="1">
      <alignment horizontal="center" vertical="center"/>
    </xf>
    <xf numFmtId="49" fontId="48" fillId="0" borderId="10" xfId="30" applyNumberFormat="1" applyFont="1" applyBorder="1" applyAlignment="1">
      <alignment horizontal="center" vertical="center"/>
    </xf>
    <xf numFmtId="181" fontId="48" fillId="0" borderId="10" xfId="14" applyNumberFormat="1" applyFont="1" applyBorder="1" applyAlignment="1">
      <alignment horizontal="center" vertical="center"/>
    </xf>
    <xf numFmtId="183" fontId="3" fillId="0" borderId="10" xfId="14" applyNumberFormat="1" applyBorder="1" applyAlignment="1">
      <alignment horizontal="right" vertical="top"/>
    </xf>
    <xf numFmtId="177" fontId="14" fillId="0" borderId="49" xfId="30" applyNumberFormat="1" applyFont="1" applyBorder="1" applyAlignment="1">
      <alignment horizontal="center" vertical="center"/>
    </xf>
    <xf numFmtId="181" fontId="14" fillId="0" borderId="49" xfId="30" applyNumberFormat="1" applyFont="1" applyBorder="1" applyAlignment="1">
      <alignment horizontal="center" vertical="center"/>
    </xf>
    <xf numFmtId="3" fontId="14" fillId="0" borderId="49" xfId="30" applyNumberFormat="1" applyFont="1" applyBorder="1" applyAlignment="1">
      <alignment horizontal="center" vertical="center"/>
    </xf>
    <xf numFmtId="182" fontId="13" fillId="0" borderId="0" xfId="30" applyNumberFormat="1" applyAlignment="1">
      <alignment horizontal="center" vertical="center"/>
    </xf>
    <xf numFmtId="193" fontId="13" fillId="0" borderId="0" xfId="30" applyNumberFormat="1" applyAlignment="1">
      <alignment horizontal="center" vertical="center"/>
    </xf>
    <xf numFmtId="0" fontId="24" fillId="13" borderId="10" xfId="0" applyFont="1" applyFill="1" applyBorder="1" applyAlignment="1" applyProtection="1">
      <alignment horizontal="center"/>
      <protection hidden="1"/>
    </xf>
    <xf numFmtId="0" fontId="24" fillId="13" borderId="10" xfId="0" applyFont="1" applyFill="1" applyBorder="1" applyAlignment="1">
      <alignment horizontal="center"/>
    </xf>
    <xf numFmtId="3" fontId="24" fillId="13" borderId="10" xfId="0" applyNumberFormat="1" applyFont="1" applyFill="1" applyBorder="1" applyAlignment="1" applyProtection="1">
      <alignment horizontal="center"/>
      <protection hidden="1"/>
    </xf>
    <xf numFmtId="3" fontId="24" fillId="13" borderId="10" xfId="0" applyNumberFormat="1" applyFont="1" applyFill="1" applyBorder="1" applyAlignment="1">
      <alignment horizontal="center"/>
    </xf>
    <xf numFmtId="187" fontId="8" fillId="0" borderId="0" xfId="47" applyNumberFormat="1" applyFont="1"/>
    <xf numFmtId="44" fontId="8" fillId="0" borderId="0" xfId="47" applyNumberFormat="1" applyFont="1"/>
    <xf numFmtId="0" fontId="22" fillId="19" borderId="137" xfId="35" applyFont="1" applyFill="1" applyBorder="1" applyAlignment="1">
      <alignment horizontal="center" vertical="center" wrapText="1"/>
    </xf>
    <xf numFmtId="0" fontId="35" fillId="19" borderId="138" xfId="0" applyFont="1" applyFill="1" applyBorder="1" applyAlignment="1">
      <alignment horizontal="center" vertical="center" wrapText="1"/>
    </xf>
    <xf numFmtId="0" fontId="51" fillId="0" borderId="11" xfId="56" applyFont="1" applyBorder="1" applyAlignment="1">
      <alignment vertical="center" wrapText="1"/>
    </xf>
    <xf numFmtId="0" fontId="36" fillId="13" borderId="12" xfId="0" applyFont="1" applyFill="1" applyBorder="1" applyAlignment="1">
      <alignment horizontal="center" vertical="center" wrapText="1"/>
    </xf>
    <xf numFmtId="0" fontId="14" fillId="13" borderId="111" xfId="30" applyFont="1" applyFill="1" applyBorder="1" applyAlignment="1">
      <alignment horizontal="center" vertical="center" wrapText="1"/>
    </xf>
    <xf numFmtId="0" fontId="14" fillId="13" borderId="136" xfId="30" applyFont="1" applyFill="1" applyBorder="1" applyAlignment="1">
      <alignment horizontal="left" vertical="center"/>
    </xf>
    <xf numFmtId="3" fontId="3" fillId="18" borderId="136" xfId="0" applyNumberFormat="1" applyFont="1" applyFill="1" applyBorder="1" applyAlignment="1">
      <alignment horizontal="center" vertical="center" wrapText="1"/>
    </xf>
    <xf numFmtId="0" fontId="30" fillId="13" borderId="139" xfId="0" applyFont="1" applyFill="1" applyBorder="1" applyAlignment="1">
      <alignment horizontal="center" vertical="center" wrapText="1"/>
    </xf>
    <xf numFmtId="181" fontId="3" fillId="3" borderId="43" xfId="14" applyNumberFormat="1" applyFont="1" applyFill="1" applyBorder="1" applyAlignment="1">
      <alignment vertical="center"/>
    </xf>
    <xf numFmtId="181" fontId="3" fillId="3" borderId="10" xfId="14" applyNumberFormat="1" applyFont="1" applyFill="1" applyBorder="1" applyAlignment="1">
      <alignment vertical="center"/>
    </xf>
    <xf numFmtId="181" fontId="3" fillId="3" borderId="10" xfId="14" applyNumberFormat="1" applyFont="1" applyFill="1" applyBorder="1" applyAlignment="1">
      <alignment vertical="center" wrapText="1"/>
    </xf>
    <xf numFmtId="181" fontId="3" fillId="3" borderId="14" xfId="14" applyNumberFormat="1" applyFont="1" applyFill="1" applyBorder="1" applyAlignment="1">
      <alignment vertical="center" wrapText="1"/>
    </xf>
    <xf numFmtId="9" fontId="3" fillId="0" borderId="0" xfId="55" applyFont="1" applyAlignment="1">
      <alignment vertical="center"/>
    </xf>
    <xf numFmtId="181" fontId="3" fillId="3" borderId="10" xfId="14" applyNumberFormat="1" applyFont="1" applyFill="1" applyBorder="1" applyAlignment="1" applyProtection="1">
      <alignment vertical="center"/>
    </xf>
    <xf numFmtId="0" fontId="3" fillId="0" borderId="25" xfId="0" applyFont="1" applyBorder="1" applyAlignment="1">
      <alignment horizontal="center" vertical="center" wrapText="1"/>
    </xf>
    <xf numFmtId="0" fontId="3" fillId="0" borderId="26" xfId="0" applyFont="1" applyBorder="1" applyAlignment="1">
      <alignment vertical="center"/>
    </xf>
    <xf numFmtId="0" fontId="3" fillId="8" borderId="23" xfId="0" applyFont="1" applyFill="1" applyBorder="1" applyAlignment="1">
      <alignment horizontal="center" vertical="center"/>
    </xf>
    <xf numFmtId="0" fontId="14" fillId="8" borderId="125" xfId="28" applyNumberFormat="1" applyFont="1" applyFill="1" applyBorder="1" applyAlignment="1" applyProtection="1">
      <alignment horizontal="center" vertical="center"/>
    </xf>
    <xf numFmtId="3" fontId="13" fillId="8" borderId="125" xfId="28" applyNumberFormat="1" applyFill="1" applyBorder="1" applyAlignment="1" applyProtection="1">
      <alignment vertical="center"/>
    </xf>
    <xf numFmtId="0" fontId="13" fillId="8" borderId="125" xfId="6" applyNumberFormat="1" applyFill="1" applyBorder="1" applyAlignment="1" applyProtection="1">
      <alignment vertical="center"/>
    </xf>
    <xf numFmtId="0" fontId="3" fillId="0" borderId="0" xfId="0" applyFont="1" applyAlignment="1">
      <alignment vertical="center" wrapText="1"/>
    </xf>
    <xf numFmtId="0" fontId="3" fillId="3" borderId="0" xfId="0" applyFont="1" applyFill="1" applyAlignment="1">
      <alignment vertical="center" wrapText="1"/>
    </xf>
    <xf numFmtId="0" fontId="3" fillId="8" borderId="10" xfId="0" applyFont="1" applyFill="1" applyBorder="1" applyAlignment="1">
      <alignment horizontal="center" vertical="center"/>
    </xf>
    <xf numFmtId="2" fontId="3" fillId="3" borderId="12" xfId="0" applyNumberFormat="1" applyFont="1" applyFill="1" applyBorder="1" applyAlignment="1">
      <alignment horizontal="center" vertical="center"/>
    </xf>
    <xf numFmtId="0" fontId="3" fillId="7" borderId="10" xfId="0" applyFont="1" applyFill="1" applyBorder="1" applyAlignment="1">
      <alignment vertical="center" wrapText="1"/>
    </xf>
    <xf numFmtId="0" fontId="3" fillId="3" borderId="12" xfId="0" applyFont="1" applyFill="1" applyBorder="1" applyAlignment="1">
      <alignment vertical="center" wrapText="1"/>
    </xf>
    <xf numFmtId="1" fontId="3" fillId="3" borderId="12" xfId="0" applyNumberFormat="1" applyFont="1" applyFill="1" applyBorder="1" applyAlignment="1">
      <alignment horizontal="center" vertical="center"/>
    </xf>
    <xf numFmtId="2" fontId="14" fillId="3" borderId="10" xfId="0" applyNumberFormat="1" applyFont="1" applyFill="1" applyBorder="1" applyAlignment="1">
      <alignment horizontal="justify" vertical="top"/>
    </xf>
    <xf numFmtId="0" fontId="0" fillId="3" borderId="47" xfId="0" applyFill="1" applyBorder="1" applyAlignment="1">
      <alignment horizontal="justify" vertical="top"/>
    </xf>
    <xf numFmtId="0" fontId="0" fillId="3" borderId="46" xfId="0" applyFill="1" applyBorder="1" applyAlignment="1">
      <alignment horizontal="justify" vertical="top"/>
    </xf>
    <xf numFmtId="0" fontId="0" fillId="3" borderId="48" xfId="0" applyFill="1" applyBorder="1" applyAlignment="1">
      <alignment horizontal="justify" vertical="top"/>
    </xf>
    <xf numFmtId="2" fontId="14" fillId="3" borderId="12" xfId="0" applyNumberFormat="1" applyFont="1" applyFill="1" applyBorder="1" applyAlignment="1">
      <alignment horizontal="justify" vertical="top"/>
    </xf>
    <xf numFmtId="0" fontId="19" fillId="6" borderId="11" xfId="0" applyFont="1" applyFill="1" applyBorder="1" applyAlignment="1">
      <alignment horizontal="center" vertical="center"/>
    </xf>
    <xf numFmtId="0" fontId="19" fillId="6" borderId="10" xfId="0" applyFont="1" applyFill="1" applyBorder="1" applyAlignment="1">
      <alignment horizontal="center" vertical="center"/>
    </xf>
    <xf numFmtId="0" fontId="19" fillId="6" borderId="12" xfId="0" applyFont="1" applyFill="1" applyBorder="1" applyAlignment="1">
      <alignment horizontal="center" vertical="center"/>
    </xf>
    <xf numFmtId="0" fontId="0" fillId="3" borderId="10" xfId="0" applyFill="1" applyBorder="1" applyAlignment="1">
      <alignment horizontal="left" vertical="center" wrapText="1"/>
    </xf>
    <xf numFmtId="0" fontId="3" fillId="0" borderId="45" xfId="47" applyBorder="1" applyAlignment="1">
      <alignment horizontal="left"/>
    </xf>
    <xf numFmtId="0" fontId="3" fillId="0" borderId="46" xfId="47" applyBorder="1" applyAlignment="1">
      <alignment horizontal="left"/>
    </xf>
    <xf numFmtId="0" fontId="3" fillId="0" borderId="43" xfId="47" applyBorder="1" applyAlignment="1">
      <alignment horizontal="left"/>
    </xf>
    <xf numFmtId="0" fontId="19" fillId="9" borderId="1" xfId="21" applyNumberFormat="1" applyFont="1" applyFill="1" applyBorder="1" applyAlignment="1" applyProtection="1">
      <alignment horizontal="center" vertical="center" wrapText="1"/>
    </xf>
    <xf numFmtId="0" fontId="13" fillId="3" borderId="15" xfId="21" applyNumberFormat="1" applyFill="1" applyBorder="1" applyAlignment="1" applyProtection="1">
      <alignment horizontal="left" vertical="center" wrapText="1"/>
    </xf>
    <xf numFmtId="0" fontId="13" fillId="3" borderId="32" xfId="21" applyNumberFormat="1" applyFill="1" applyBorder="1" applyAlignment="1" applyProtection="1">
      <alignment horizontal="left" vertical="center" wrapText="1"/>
    </xf>
    <xf numFmtId="0" fontId="14" fillId="3" borderId="11" xfId="0" applyFont="1" applyFill="1" applyBorder="1" applyAlignment="1">
      <alignment horizontal="left" vertical="center" wrapText="1"/>
    </xf>
    <xf numFmtId="3" fontId="19" fillId="6" borderId="1" xfId="30" applyNumberFormat="1" applyFont="1" applyFill="1" applyBorder="1" applyAlignment="1">
      <alignment horizontal="center" vertical="center" wrapText="1"/>
    </xf>
    <xf numFmtId="0" fontId="14" fillId="0" borderId="10" xfId="0" applyFont="1" applyBorder="1" applyAlignment="1">
      <alignment horizontal="center" vertical="center" wrapText="1"/>
    </xf>
    <xf numFmtId="0" fontId="19" fillId="9" borderId="10" xfId="0" applyFont="1" applyFill="1" applyBorder="1" applyAlignment="1">
      <alignment horizontal="center" vertical="center" wrapText="1"/>
    </xf>
    <xf numFmtId="0" fontId="0" fillId="0" borderId="10" xfId="0" applyBorder="1" applyAlignment="1">
      <alignment horizontal="left" vertical="center" wrapText="1"/>
    </xf>
    <xf numFmtId="0" fontId="0" fillId="3" borderId="11" xfId="0" applyFill="1" applyBorder="1" applyAlignment="1">
      <alignment horizontal="left" vertical="center" wrapText="1"/>
    </xf>
    <xf numFmtId="0" fontId="0" fillId="0" borderId="11" xfId="0" applyBorder="1" applyAlignment="1">
      <alignment horizontal="center" vertical="center" wrapText="1"/>
    </xf>
    <xf numFmtId="0" fontId="19" fillId="6" borderId="10" xfId="0" applyFont="1" applyFill="1" applyBorder="1" applyAlignment="1">
      <alignment horizontal="center" vertical="center" wrapText="1"/>
    </xf>
    <xf numFmtId="0" fontId="0" fillId="0" borderId="13" xfId="0" applyBorder="1" applyAlignment="1">
      <alignment horizontal="center" vertical="center" wrapText="1"/>
    </xf>
    <xf numFmtId="177" fontId="14" fillId="8" borderId="12" xfId="0" applyNumberFormat="1" applyFont="1" applyFill="1" applyBorder="1" applyAlignment="1">
      <alignment horizontal="center" vertical="center" wrapText="1"/>
    </xf>
    <xf numFmtId="0" fontId="0" fillId="0" borderId="10" xfId="0" applyBorder="1" applyAlignment="1">
      <alignment horizontal="justify" vertical="center" wrapText="1"/>
    </xf>
    <xf numFmtId="0" fontId="3" fillId="8" borderId="27" xfId="0" applyFont="1" applyFill="1" applyBorder="1" applyAlignment="1">
      <alignment horizontal="center" vertical="center" wrapText="1"/>
    </xf>
    <xf numFmtId="0" fontId="13" fillId="0" borderId="10" xfId="30" applyBorder="1" applyAlignment="1">
      <alignment horizontal="center" vertical="center"/>
    </xf>
    <xf numFmtId="0" fontId="19" fillId="9" borderId="1" xfId="28" applyNumberFormat="1" applyFont="1" applyFill="1" applyBorder="1" applyAlignment="1" applyProtection="1">
      <alignment horizontal="center" vertical="center"/>
    </xf>
    <xf numFmtId="0" fontId="19" fillId="9" borderId="23" xfId="28" applyNumberFormat="1" applyFont="1" applyFill="1" applyBorder="1" applyAlignment="1" applyProtection="1">
      <alignment horizontal="center" vertical="center"/>
    </xf>
    <xf numFmtId="0" fontId="13" fillId="3" borderId="10" xfId="30" applyFill="1" applyBorder="1" applyAlignment="1">
      <alignment horizontal="center" vertical="center"/>
    </xf>
    <xf numFmtId="0" fontId="19" fillId="12" borderId="10" xfId="30" applyFont="1" applyFill="1" applyBorder="1" applyAlignment="1">
      <alignment horizontal="center" vertical="center" wrapText="1"/>
    </xf>
    <xf numFmtId="177" fontId="13" fillId="3" borderId="10" xfId="30" applyNumberFormat="1" applyFill="1" applyBorder="1" applyAlignment="1">
      <alignment horizontal="center" vertical="center" wrapText="1"/>
    </xf>
    <xf numFmtId="0" fontId="13" fillId="0" borderId="0" xfId="30" applyAlignment="1">
      <alignment horizontal="center" vertical="center"/>
    </xf>
    <xf numFmtId="0" fontId="11" fillId="13" borderId="11" xfId="0" applyFont="1" applyFill="1" applyBorder="1" applyAlignment="1">
      <alignment horizontal="justify" vertical="center" wrapText="1"/>
    </xf>
    <xf numFmtId="180" fontId="3" fillId="0" borderId="0" xfId="43" applyNumberFormat="1"/>
    <xf numFmtId="15" fontId="24" fillId="0" borderId="0" xfId="0" applyNumberFormat="1" applyFont="1" applyFill="1" applyBorder="1" applyAlignment="1" applyProtection="1">
      <alignment horizontal="center"/>
      <protection locked="0"/>
    </xf>
    <xf numFmtId="0" fontId="38" fillId="15" borderId="0" xfId="0" applyFont="1" applyFill="1" applyBorder="1" applyAlignment="1">
      <alignment horizontal="center" vertical="center"/>
    </xf>
    <xf numFmtId="3" fontId="24" fillId="0" borderId="0" xfId="0" applyNumberFormat="1" applyFont="1" applyFill="1" applyBorder="1" applyAlignment="1" applyProtection="1">
      <alignment horizontal="center"/>
      <protection locked="0"/>
    </xf>
    <xf numFmtId="182" fontId="3" fillId="0" borderId="10" xfId="0" applyNumberFormat="1" applyFont="1" applyBorder="1"/>
    <xf numFmtId="3" fontId="24" fillId="0" borderId="10" xfId="0" applyNumberFormat="1" applyFont="1" applyFill="1" applyBorder="1" applyAlignment="1" applyProtection="1">
      <alignment horizontal="center"/>
      <protection locked="0"/>
    </xf>
    <xf numFmtId="180" fontId="3" fillId="13" borderId="10" xfId="43" applyNumberFormat="1" applyFill="1" applyBorder="1" applyAlignment="1">
      <alignment horizontal="center"/>
    </xf>
    <xf numFmtId="15" fontId="24" fillId="0" borderId="10" xfId="0" applyNumberFormat="1" applyFont="1" applyFill="1" applyBorder="1" applyAlignment="1" applyProtection="1">
      <alignment horizontal="center"/>
      <protection locked="0"/>
    </xf>
    <xf numFmtId="0" fontId="24" fillId="0" borderId="10" xfId="0" applyFont="1" applyFill="1" applyBorder="1" applyAlignment="1" applyProtection="1">
      <alignment horizontal="center"/>
      <protection locked="0"/>
    </xf>
    <xf numFmtId="1" fontId="24" fillId="0" borderId="10" xfId="43" applyNumberFormat="1" applyFont="1" applyFill="1" applyBorder="1" applyAlignment="1" applyProtection="1">
      <alignment horizontal="right"/>
      <protection locked="0"/>
    </xf>
    <xf numFmtId="182" fontId="3" fillId="13" borderId="49" xfId="0" applyNumberFormat="1" applyFont="1" applyFill="1" applyBorder="1"/>
    <xf numFmtId="180" fontId="3" fillId="13" borderId="49" xfId="43" applyNumberFormat="1" applyFill="1" applyBorder="1" applyAlignment="1">
      <alignment horizontal="center"/>
    </xf>
    <xf numFmtId="186" fontId="3" fillId="13" borderId="49" xfId="38" applyNumberFormat="1" applyFill="1" applyBorder="1" applyAlignment="1">
      <alignment horizontal="right"/>
    </xf>
    <xf numFmtId="3" fontId="24" fillId="0" borderId="49" xfId="0" applyNumberFormat="1" applyFont="1" applyFill="1" applyBorder="1" applyAlignment="1" applyProtection="1">
      <alignment horizontal="center"/>
      <protection locked="0"/>
    </xf>
    <xf numFmtId="15" fontId="24" fillId="0" borderId="49" xfId="0" applyNumberFormat="1" applyFont="1" applyFill="1" applyBorder="1" applyAlignment="1" applyProtection="1">
      <alignment horizontal="center"/>
      <protection locked="0"/>
    </xf>
    <xf numFmtId="0" fontId="24" fillId="0" borderId="49" xfId="0" applyFont="1" applyFill="1" applyBorder="1" applyAlignment="1" applyProtection="1">
      <alignment horizontal="center"/>
      <protection locked="0"/>
    </xf>
    <xf numFmtId="1" fontId="24" fillId="0" borderId="49" xfId="43" applyNumberFormat="1" applyFont="1" applyFill="1" applyBorder="1" applyAlignment="1" applyProtection="1">
      <alignment horizontal="right"/>
      <protection locked="0"/>
    </xf>
    <xf numFmtId="0" fontId="38" fillId="15" borderId="49" xfId="0" applyFont="1" applyFill="1" applyBorder="1" applyAlignment="1">
      <alignment horizontal="center" vertical="center"/>
    </xf>
    <xf numFmtId="14" fontId="53" fillId="0" borderId="10" xfId="0" applyNumberFormat="1" applyFont="1" applyBorder="1" applyAlignment="1">
      <alignment horizontal="center"/>
    </xf>
    <xf numFmtId="3" fontId="53" fillId="0" borderId="10" xfId="0" applyNumberFormat="1" applyFont="1" applyBorder="1" applyAlignment="1">
      <alignment horizontal="center"/>
    </xf>
    <xf numFmtId="0" fontId="53" fillId="0" borderId="10" xfId="0" applyFont="1" applyBorder="1" applyAlignment="1">
      <alignment horizontal="center"/>
    </xf>
    <xf numFmtId="0" fontId="53" fillId="0" borderId="10" xfId="0" applyFont="1" applyBorder="1" applyAlignment="1">
      <alignment horizontal="right"/>
    </xf>
    <xf numFmtId="3" fontId="53" fillId="13" borderId="10" xfId="0" applyNumberFormat="1" applyFont="1" applyFill="1" applyBorder="1" applyAlignment="1">
      <alignment horizontal="center"/>
    </xf>
    <xf numFmtId="15" fontId="53" fillId="13" borderId="10" xfId="0" applyNumberFormat="1" applyFont="1" applyFill="1" applyBorder="1" applyAlignment="1">
      <alignment horizontal="center"/>
    </xf>
    <xf numFmtId="0" fontId="53" fillId="13" borderId="10" xfId="0" applyFont="1" applyFill="1" applyBorder="1" applyAlignment="1">
      <alignment horizontal="center"/>
    </xf>
    <xf numFmtId="194" fontId="24" fillId="13" borderId="10" xfId="43" applyNumberFormat="1" applyFont="1" applyFill="1" applyBorder="1" applyAlignment="1" applyProtection="1">
      <alignment horizontal="center"/>
    </xf>
    <xf numFmtId="3" fontId="53" fillId="13" borderId="10" xfId="0" applyNumberFormat="1" applyFont="1" applyFill="1" applyBorder="1"/>
    <xf numFmtId="3" fontId="24" fillId="13" borderId="10" xfId="0" applyNumberFormat="1" applyFont="1" applyFill="1" applyBorder="1" applyAlignment="1" applyProtection="1">
      <alignment horizontal="center"/>
    </xf>
    <xf numFmtId="15" fontId="24" fillId="13" borderId="10" xfId="0" applyNumberFormat="1" applyFont="1" applyFill="1" applyBorder="1" applyAlignment="1" applyProtection="1">
      <alignment horizontal="center"/>
    </xf>
    <xf numFmtId="0" fontId="53" fillId="13" borderId="10" xfId="0" applyFont="1" applyFill="1" applyBorder="1" applyAlignment="1">
      <alignment horizontal="center" vertical="center"/>
    </xf>
    <xf numFmtId="0" fontId="53" fillId="13" borderId="10" xfId="0" applyFont="1" applyFill="1" applyBorder="1" applyAlignment="1">
      <alignment horizontal="left" vertical="center"/>
    </xf>
    <xf numFmtId="3" fontId="53" fillId="13" borderId="10" xfId="0" applyNumberFormat="1" applyFont="1" applyFill="1" applyBorder="1" applyAlignment="1">
      <alignment horizontal="right" vertical="center"/>
    </xf>
    <xf numFmtId="0" fontId="24" fillId="13" borderId="10" xfId="0" applyFont="1" applyFill="1" applyBorder="1" applyAlignment="1" applyProtection="1">
      <alignment horizontal="center"/>
    </xf>
    <xf numFmtId="15" fontId="24" fillId="13" borderId="10" xfId="43" applyNumberFormat="1" applyFont="1" applyFill="1" applyBorder="1" applyAlignment="1" applyProtection="1">
      <alignment horizontal="center" wrapText="1"/>
      <protection locked="0"/>
    </xf>
    <xf numFmtId="194" fontId="24" fillId="13" borderId="10" xfId="43" applyNumberFormat="1" applyFont="1" applyFill="1" applyBorder="1" applyAlignment="1">
      <alignment horizontal="center"/>
    </xf>
    <xf numFmtId="3" fontId="24" fillId="18" borderId="10" xfId="0" applyNumberFormat="1" applyFont="1" applyFill="1" applyBorder="1" applyAlignment="1">
      <alignment horizontal="center"/>
    </xf>
    <xf numFmtId="15" fontId="24" fillId="13" borderId="10" xfId="43" applyNumberFormat="1" applyFont="1" applyFill="1" applyBorder="1" applyAlignment="1" applyProtection="1">
      <alignment horizontal="center" wrapText="1"/>
      <protection hidden="1"/>
    </xf>
    <xf numFmtId="194" fontId="24" fillId="13" borderId="10" xfId="43" applyNumberFormat="1" applyFont="1" applyFill="1" applyBorder="1" applyAlignment="1" applyProtection="1">
      <alignment horizontal="center"/>
      <protection hidden="1"/>
    </xf>
    <xf numFmtId="194" fontId="24" fillId="13" borderId="10" xfId="43" applyNumberFormat="1" applyFont="1" applyFill="1" applyBorder="1" applyAlignment="1" applyProtection="1">
      <alignment horizontal="center" wrapText="1"/>
      <protection hidden="1"/>
    </xf>
    <xf numFmtId="0" fontId="19" fillId="6" borderId="11" xfId="0" applyFont="1" applyFill="1" applyBorder="1" applyAlignment="1">
      <alignment horizontal="center" vertical="center"/>
    </xf>
    <xf numFmtId="0" fontId="19" fillId="6" borderId="10" xfId="0" applyFont="1" applyFill="1" applyBorder="1" applyAlignment="1">
      <alignment horizontal="center" vertical="center"/>
    </xf>
    <xf numFmtId="0" fontId="19" fillId="6" borderId="12" xfId="0" applyFont="1" applyFill="1" applyBorder="1" applyAlignment="1">
      <alignment horizontal="center" vertical="center"/>
    </xf>
    <xf numFmtId="0" fontId="0" fillId="3" borderId="45" xfId="0" applyFill="1" applyBorder="1" applyAlignment="1">
      <alignment horizontal="justify" vertical="center"/>
    </xf>
    <xf numFmtId="0" fontId="0" fillId="3" borderId="46" xfId="0" applyFill="1" applyBorder="1" applyAlignment="1">
      <alignment horizontal="justify" vertical="center"/>
    </xf>
    <xf numFmtId="0" fontId="0" fillId="3" borderId="48" xfId="0" applyFill="1" applyBorder="1" applyAlignment="1">
      <alignment horizontal="justify" vertical="center"/>
    </xf>
    <xf numFmtId="0" fontId="0" fillId="3" borderId="10" xfId="0" applyFill="1" applyBorder="1" applyAlignment="1">
      <alignment horizontal="left" vertical="center" wrapText="1"/>
    </xf>
    <xf numFmtId="0" fontId="0" fillId="3" borderId="12" xfId="0" applyFill="1" applyBorder="1" applyAlignment="1">
      <alignment horizontal="left" vertical="center" wrapText="1"/>
    </xf>
    <xf numFmtId="9" fontId="14" fillId="3" borderId="10" xfId="0" applyNumberFormat="1" applyFont="1" applyFill="1" applyBorder="1" applyAlignment="1">
      <alignment horizontal="center" vertical="center"/>
    </xf>
    <xf numFmtId="9" fontId="14" fillId="3" borderId="12" xfId="0" applyNumberFormat="1" applyFont="1" applyFill="1" applyBorder="1" applyAlignment="1">
      <alignment horizontal="center" vertical="center"/>
    </xf>
    <xf numFmtId="2" fontId="0" fillId="3" borderId="45" xfId="0" applyNumberFormat="1" applyFill="1" applyBorder="1" applyAlignment="1">
      <alignment horizontal="justify" vertical="top"/>
    </xf>
    <xf numFmtId="2" fontId="0" fillId="3" borderId="46" xfId="0" applyNumberFormat="1" applyFill="1" applyBorder="1" applyAlignment="1">
      <alignment horizontal="justify" vertical="top"/>
    </xf>
    <xf numFmtId="2" fontId="0" fillId="3" borderId="43" xfId="0" applyNumberFormat="1" applyFill="1" applyBorder="1" applyAlignment="1">
      <alignment horizontal="justify" vertical="top"/>
    </xf>
    <xf numFmtId="178" fontId="14" fillId="3" borderId="10" xfId="0" applyNumberFormat="1" applyFont="1" applyFill="1" applyBorder="1" applyAlignment="1">
      <alignment horizontal="center" vertical="center"/>
    </xf>
    <xf numFmtId="178" fontId="14" fillId="3" borderId="12" xfId="0" applyNumberFormat="1" applyFont="1" applyFill="1" applyBorder="1" applyAlignment="1">
      <alignment horizontal="center" vertical="center"/>
    </xf>
    <xf numFmtId="178" fontId="0" fillId="3" borderId="10" xfId="0" applyNumberFormat="1" applyFill="1" applyBorder="1" applyAlignment="1">
      <alignment horizontal="center" vertical="center"/>
    </xf>
    <xf numFmtId="178" fontId="0" fillId="3" borderId="12" xfId="0" applyNumberFormat="1" applyFill="1" applyBorder="1" applyAlignment="1">
      <alignment horizontal="center" vertical="center"/>
    </xf>
    <xf numFmtId="0" fontId="14" fillId="0" borderId="55" xfId="21" applyNumberFormat="1" applyFont="1" applyFill="1" applyBorder="1" applyAlignment="1" applyProtection="1">
      <alignment horizontal="justify" vertical="top"/>
    </xf>
    <xf numFmtId="0" fontId="14" fillId="0" borderId="56" xfId="21" applyNumberFormat="1" applyFont="1" applyFill="1" applyBorder="1" applyAlignment="1" applyProtection="1">
      <alignment horizontal="justify" vertical="top"/>
    </xf>
    <xf numFmtId="0" fontId="14" fillId="0" borderId="57" xfId="21" applyNumberFormat="1" applyFont="1" applyFill="1" applyBorder="1" applyAlignment="1" applyProtection="1">
      <alignment horizontal="justify" vertical="top"/>
    </xf>
    <xf numFmtId="0" fontId="14" fillId="3" borderId="45" xfId="21" applyNumberFormat="1" applyFont="1" applyFill="1" applyBorder="1" applyAlignment="1" applyProtection="1">
      <alignment horizontal="justify" vertical="top"/>
    </xf>
    <xf numFmtId="0" fontId="14" fillId="3" borderId="46" xfId="21" applyNumberFormat="1" applyFont="1" applyFill="1" applyBorder="1" applyAlignment="1" applyProtection="1">
      <alignment horizontal="justify" vertical="top"/>
    </xf>
    <xf numFmtId="0" fontId="14" fillId="3" borderId="48" xfId="21" applyNumberFormat="1" applyFont="1" applyFill="1" applyBorder="1" applyAlignment="1" applyProtection="1">
      <alignment horizontal="justify" vertical="top"/>
    </xf>
    <xf numFmtId="0" fontId="0" fillId="3" borderId="11" xfId="21" applyNumberFormat="1" applyFont="1" applyFill="1" applyBorder="1" applyAlignment="1" applyProtection="1">
      <alignment horizontal="justify" vertical="top"/>
    </xf>
    <xf numFmtId="0" fontId="0" fillId="3" borderId="10" xfId="21" applyNumberFormat="1" applyFont="1" applyFill="1" applyBorder="1" applyAlignment="1" applyProtection="1">
      <alignment horizontal="justify" vertical="top"/>
    </xf>
    <xf numFmtId="0" fontId="0" fillId="3" borderId="12" xfId="21" applyNumberFormat="1" applyFont="1" applyFill="1" applyBorder="1" applyAlignment="1" applyProtection="1">
      <alignment horizontal="justify" vertical="top"/>
    </xf>
    <xf numFmtId="2" fontId="14" fillId="3" borderId="11" xfId="0" applyNumberFormat="1" applyFont="1" applyFill="1" applyBorder="1" applyAlignment="1">
      <alignment horizontal="justify" vertical="top"/>
    </xf>
    <xf numFmtId="2" fontId="14" fillId="3" borderId="10" xfId="0" applyNumberFormat="1" applyFont="1" applyFill="1" applyBorder="1" applyAlignment="1">
      <alignment horizontal="justify" vertical="top"/>
    </xf>
    <xf numFmtId="2" fontId="14" fillId="3" borderId="12" xfId="0" applyNumberFormat="1" applyFont="1" applyFill="1" applyBorder="1" applyAlignment="1">
      <alignment horizontal="justify" vertical="top"/>
    </xf>
    <xf numFmtId="2" fontId="0" fillId="3" borderId="11" xfId="0" applyNumberFormat="1" applyFill="1" applyBorder="1" applyAlignment="1">
      <alignment horizontal="justify" vertical="top"/>
    </xf>
    <xf numFmtId="2" fontId="0" fillId="3" borderId="10" xfId="0" applyNumberFormat="1" applyFill="1" applyBorder="1" applyAlignment="1">
      <alignment horizontal="justify" vertical="top"/>
    </xf>
    <xf numFmtId="2" fontId="0" fillId="3" borderId="12" xfId="0" applyNumberFormat="1" applyFill="1" applyBorder="1" applyAlignment="1">
      <alignment horizontal="justify" vertical="top"/>
    </xf>
    <xf numFmtId="0" fontId="14" fillId="3" borderId="11" xfId="21" applyNumberFormat="1" applyFont="1" applyFill="1" applyBorder="1" applyAlignment="1" applyProtection="1">
      <alignment horizontal="justify" vertical="top"/>
    </xf>
    <xf numFmtId="0" fontId="14" fillId="3" borderId="10" xfId="21" applyNumberFormat="1" applyFont="1" applyFill="1" applyBorder="1" applyAlignment="1" applyProtection="1">
      <alignment horizontal="justify" vertical="top"/>
    </xf>
    <xf numFmtId="0" fontId="14" fillId="3" borderId="12" xfId="21" applyNumberFormat="1" applyFont="1" applyFill="1" applyBorder="1" applyAlignment="1" applyProtection="1">
      <alignment horizontal="justify" vertical="top"/>
    </xf>
    <xf numFmtId="0" fontId="21" fillId="6" borderId="51" xfId="0" applyFont="1" applyFill="1" applyBorder="1" applyAlignment="1">
      <alignment horizontal="center" vertical="center"/>
    </xf>
    <xf numFmtId="0" fontId="21" fillId="6" borderId="52" xfId="0" applyFont="1" applyFill="1" applyBorder="1" applyAlignment="1">
      <alignment horizontal="center" vertical="center"/>
    </xf>
    <xf numFmtId="0" fontId="21" fillId="6" borderId="53" xfId="0" applyFont="1" applyFill="1" applyBorder="1" applyAlignment="1">
      <alignment horizontal="center" vertical="center"/>
    </xf>
    <xf numFmtId="0" fontId="0" fillId="3" borderId="50" xfId="0" applyFill="1" applyBorder="1" applyAlignment="1">
      <alignment horizontal="center" vertical="center"/>
    </xf>
    <xf numFmtId="0" fontId="0" fillId="3" borderId="54" xfId="0" applyFill="1" applyBorder="1" applyAlignment="1">
      <alignment horizontal="center" vertical="center"/>
    </xf>
    <xf numFmtId="0" fontId="0" fillId="3" borderId="10" xfId="0" applyFill="1" applyBorder="1" applyAlignment="1">
      <alignment horizontal="center" vertical="center"/>
    </xf>
    <xf numFmtId="0" fontId="0" fillId="3" borderId="12" xfId="0" applyFill="1" applyBorder="1" applyAlignment="1">
      <alignment horizontal="center" vertical="center"/>
    </xf>
    <xf numFmtId="0" fontId="14" fillId="3" borderId="10" xfId="0" applyFont="1" applyFill="1" applyBorder="1" applyAlignment="1">
      <alignment horizontal="left" vertical="center"/>
    </xf>
    <xf numFmtId="0" fontId="14" fillId="3" borderId="12" xfId="0" applyFont="1" applyFill="1" applyBorder="1" applyAlignment="1">
      <alignment horizontal="left" vertical="center"/>
    </xf>
    <xf numFmtId="177" fontId="0" fillId="3" borderId="10" xfId="0" applyNumberFormat="1" applyFill="1" applyBorder="1" applyAlignment="1">
      <alignment horizontal="left" vertical="center"/>
    </xf>
    <xf numFmtId="177" fontId="0" fillId="3" borderId="12" xfId="0" applyNumberFormat="1" applyFill="1" applyBorder="1" applyAlignment="1">
      <alignment horizontal="left" vertical="center"/>
    </xf>
    <xf numFmtId="0" fontId="14" fillId="3" borderId="45" xfId="0" applyFont="1" applyFill="1" applyBorder="1" applyAlignment="1">
      <alignment horizontal="justify" vertical="center"/>
    </xf>
    <xf numFmtId="0" fontId="14" fillId="3" borderId="46" xfId="0" applyFont="1" applyFill="1" applyBorder="1" applyAlignment="1">
      <alignment horizontal="justify" vertical="center"/>
    </xf>
    <xf numFmtId="0" fontId="14" fillId="3" borderId="48" xfId="0" applyFont="1" applyFill="1" applyBorder="1" applyAlignment="1">
      <alignment horizontal="justify" vertical="center"/>
    </xf>
    <xf numFmtId="0" fontId="14" fillId="3" borderId="45" xfId="0" applyFont="1" applyFill="1" applyBorder="1" applyAlignment="1">
      <alignment horizontal="center" vertical="center"/>
    </xf>
    <xf numFmtId="0" fontId="14" fillId="3" borderId="46" xfId="0" applyFont="1" applyFill="1" applyBorder="1" applyAlignment="1">
      <alignment horizontal="center" vertical="center"/>
    </xf>
    <xf numFmtId="0" fontId="14" fillId="3" borderId="43" xfId="0" applyFont="1" applyFill="1" applyBorder="1" applyAlignment="1">
      <alignment horizontal="center" vertical="center"/>
    </xf>
    <xf numFmtId="0" fontId="14" fillId="3" borderId="47" xfId="0" applyFont="1" applyFill="1" applyBorder="1" applyAlignment="1">
      <alignment horizontal="center" vertical="center"/>
    </xf>
    <xf numFmtId="0" fontId="14" fillId="3" borderId="48" xfId="0" applyFont="1" applyFill="1" applyBorder="1" applyAlignment="1">
      <alignment horizontal="center" vertical="center"/>
    </xf>
    <xf numFmtId="0" fontId="19" fillId="6" borderId="45" xfId="0" applyFont="1" applyFill="1" applyBorder="1" applyAlignment="1">
      <alignment horizontal="center" vertical="center"/>
    </xf>
    <xf numFmtId="0" fontId="19" fillId="6" borderId="46" xfId="0" applyFont="1" applyFill="1" applyBorder="1" applyAlignment="1">
      <alignment horizontal="center" vertical="center"/>
    </xf>
    <xf numFmtId="0" fontId="19" fillId="6" borderId="48" xfId="0" applyFont="1" applyFill="1" applyBorder="1" applyAlignment="1">
      <alignment horizontal="center" vertical="center"/>
    </xf>
    <xf numFmtId="0" fontId="19" fillId="6" borderId="28" xfId="0" applyFont="1" applyFill="1" applyBorder="1" applyAlignment="1">
      <alignment horizontal="center" vertical="center"/>
    </xf>
    <xf numFmtId="0" fontId="19" fillId="6" borderId="13" xfId="0" applyFont="1" applyFill="1" applyBorder="1" applyAlignment="1">
      <alignment horizontal="center" vertical="center"/>
    </xf>
    <xf numFmtId="0" fontId="19" fillId="6" borderId="49" xfId="0" applyFont="1" applyFill="1" applyBorder="1" applyAlignment="1">
      <alignment horizontal="center" vertical="center"/>
    </xf>
    <xf numFmtId="0" fontId="19" fillId="6" borderId="50" xfId="0" applyFont="1" applyFill="1" applyBorder="1" applyAlignment="1">
      <alignment horizontal="center" vertical="center"/>
    </xf>
    <xf numFmtId="3" fontId="19" fillId="6" borderId="49" xfId="0" applyNumberFormat="1" applyFont="1" applyFill="1" applyBorder="1" applyAlignment="1">
      <alignment horizontal="center" vertical="center"/>
    </xf>
    <xf numFmtId="3" fontId="19" fillId="6" borderId="50" xfId="0" applyNumberFormat="1" applyFont="1" applyFill="1" applyBorder="1" applyAlignment="1">
      <alignment horizontal="center" vertical="center"/>
    </xf>
    <xf numFmtId="181" fontId="14" fillId="3" borderId="10" xfId="0" applyNumberFormat="1" applyFont="1" applyFill="1" applyBorder="1" applyAlignment="1">
      <alignment horizontal="center" vertical="center"/>
    </xf>
    <xf numFmtId="0" fontId="14" fillId="3" borderId="10" xfId="0" applyFont="1" applyFill="1" applyBorder="1" applyAlignment="1">
      <alignment horizontal="center" vertical="center"/>
    </xf>
    <xf numFmtId="0" fontId="14" fillId="3" borderId="12" xfId="0" applyFont="1" applyFill="1" applyBorder="1" applyAlignment="1">
      <alignment horizontal="center" vertical="center"/>
    </xf>
    <xf numFmtId="0" fontId="14" fillId="3" borderId="11" xfId="21" applyNumberFormat="1" applyFont="1" applyFill="1" applyBorder="1" applyAlignment="1" applyProtection="1">
      <alignment horizontal="justify" vertical="top" wrapText="1"/>
    </xf>
    <xf numFmtId="2" fontId="14" fillId="0" borderId="11" xfId="0" applyNumberFormat="1" applyFont="1" applyBorder="1" applyAlignment="1">
      <alignment horizontal="justify" vertical="top"/>
    </xf>
    <xf numFmtId="2" fontId="14" fillId="0" borderId="10" xfId="0" applyNumberFormat="1" applyFont="1" applyBorder="1" applyAlignment="1">
      <alignment horizontal="justify" vertical="top"/>
    </xf>
    <xf numFmtId="2" fontId="14" fillId="0" borderId="12" xfId="0" applyNumberFormat="1" applyFont="1" applyBorder="1" applyAlignment="1">
      <alignment horizontal="justify" vertical="top"/>
    </xf>
    <xf numFmtId="2" fontId="14" fillId="3" borderId="45" xfId="0" applyNumberFormat="1" applyFont="1" applyFill="1" applyBorder="1" applyAlignment="1">
      <alignment horizontal="justify" vertical="top"/>
    </xf>
    <xf numFmtId="2" fontId="14" fillId="3" borderId="46" xfId="0" applyNumberFormat="1" applyFont="1" applyFill="1" applyBorder="1" applyAlignment="1">
      <alignment horizontal="justify" vertical="top"/>
    </xf>
    <xf numFmtId="2" fontId="14" fillId="3" borderId="48" xfId="0" applyNumberFormat="1" applyFont="1" applyFill="1" applyBorder="1" applyAlignment="1">
      <alignment horizontal="justify" vertical="top"/>
    </xf>
    <xf numFmtId="2" fontId="0" fillId="3" borderId="48" xfId="0" applyNumberFormat="1" applyFill="1" applyBorder="1" applyAlignment="1">
      <alignment horizontal="justify" vertical="top"/>
    </xf>
    <xf numFmtId="0" fontId="0" fillId="13" borderId="47" xfId="19" applyFont="1" applyFill="1" applyBorder="1" applyAlignment="1">
      <alignment horizontal="justify" vertical="top"/>
    </xf>
    <xf numFmtId="0" fontId="0" fillId="13" borderId="46" xfId="19" applyFont="1" applyFill="1" applyBorder="1" applyAlignment="1">
      <alignment horizontal="justify" vertical="top"/>
    </xf>
    <xf numFmtId="0" fontId="0" fillId="13" borderId="43" xfId="19" applyFont="1" applyFill="1" applyBorder="1" applyAlignment="1">
      <alignment horizontal="justify" vertical="top"/>
    </xf>
    <xf numFmtId="2" fontId="0" fillId="3" borderId="47" xfId="0" applyNumberFormat="1" applyFill="1" applyBorder="1" applyAlignment="1">
      <alignment horizontal="justify" vertical="top"/>
    </xf>
    <xf numFmtId="0" fontId="0" fillId="3" borderId="28" xfId="21" applyNumberFormat="1" applyFont="1" applyFill="1" applyBorder="1" applyAlignment="1" applyProtection="1">
      <alignment horizontal="justify" vertical="top"/>
    </xf>
    <xf numFmtId="0" fontId="0" fillId="3" borderId="49" xfId="21" applyNumberFormat="1" applyFont="1" applyFill="1" applyBorder="1" applyAlignment="1" applyProtection="1">
      <alignment horizontal="justify" vertical="top"/>
    </xf>
    <xf numFmtId="0" fontId="0" fillId="3" borderId="96" xfId="21" applyNumberFormat="1" applyFont="1" applyFill="1" applyBorder="1" applyAlignment="1" applyProtection="1">
      <alignment horizontal="justify" vertical="top"/>
    </xf>
    <xf numFmtId="2" fontId="14" fillId="3" borderId="142" xfId="0" applyNumberFormat="1" applyFont="1" applyFill="1" applyBorder="1" applyAlignment="1">
      <alignment horizontal="justify" vertical="top"/>
    </xf>
    <xf numFmtId="2" fontId="14" fillId="3" borderId="107" xfId="0" applyNumberFormat="1" applyFont="1" applyFill="1" applyBorder="1" applyAlignment="1">
      <alignment horizontal="justify" vertical="top"/>
    </xf>
    <xf numFmtId="2" fontId="14" fillId="3" borderId="122" xfId="0" applyNumberFormat="1" applyFont="1" applyFill="1" applyBorder="1" applyAlignment="1">
      <alignment horizontal="justify" vertical="top"/>
    </xf>
    <xf numFmtId="2" fontId="0" fillId="3" borderId="149" xfId="0" applyNumberFormat="1" applyFill="1" applyBorder="1" applyAlignment="1">
      <alignment horizontal="justify" vertical="top"/>
    </xf>
    <xf numFmtId="2" fontId="0" fillId="3" borderId="104" xfId="0" applyNumberFormat="1" applyFill="1" applyBorder="1" applyAlignment="1">
      <alignment horizontal="justify" vertical="top"/>
    </xf>
    <xf numFmtId="2" fontId="0" fillId="3" borderId="105" xfId="0" applyNumberFormat="1" applyFill="1" applyBorder="1" applyAlignment="1">
      <alignment horizontal="justify" vertical="top"/>
    </xf>
    <xf numFmtId="2" fontId="0" fillId="3" borderId="146" xfId="0" applyNumberFormat="1" applyFill="1" applyBorder="1" applyAlignment="1">
      <alignment horizontal="justify" vertical="top"/>
    </xf>
    <xf numFmtId="2" fontId="0" fillId="3" borderId="147" xfId="0" applyNumberFormat="1" applyFill="1" applyBorder="1" applyAlignment="1">
      <alignment horizontal="justify" vertical="top"/>
    </xf>
    <xf numFmtId="0" fontId="19" fillId="6" borderId="11" xfId="21" applyNumberFormat="1" applyFont="1" applyFill="1" applyBorder="1" applyAlignment="1" applyProtection="1">
      <alignment horizontal="center" vertical="center"/>
    </xf>
    <xf numFmtId="0" fontId="19" fillId="6" borderId="10" xfId="21" applyNumberFormat="1" applyFont="1" applyFill="1" applyBorder="1" applyAlignment="1" applyProtection="1">
      <alignment horizontal="center" vertical="center"/>
    </xf>
    <xf numFmtId="0" fontId="19" fillId="6" borderId="12" xfId="21" applyNumberFormat="1" applyFont="1" applyFill="1" applyBorder="1" applyAlignment="1" applyProtection="1">
      <alignment horizontal="center" vertical="center"/>
    </xf>
    <xf numFmtId="0" fontId="14" fillId="3" borderId="11" xfId="0" applyFont="1" applyFill="1" applyBorder="1" applyAlignment="1">
      <alignment horizontal="justify" vertical="top"/>
    </xf>
    <xf numFmtId="0" fontId="14" fillId="3" borderId="10" xfId="0" applyFont="1" applyFill="1" applyBorder="1" applyAlignment="1">
      <alignment horizontal="justify" vertical="top"/>
    </xf>
    <xf numFmtId="0" fontId="14" fillId="3" borderId="10" xfId="21" applyNumberFormat="1" applyFont="1" applyFill="1" applyBorder="1" applyAlignment="1" applyProtection="1">
      <alignment horizontal="justify" vertical="center"/>
    </xf>
    <xf numFmtId="0" fontId="14" fillId="3" borderId="12" xfId="21" applyNumberFormat="1" applyFont="1" applyFill="1" applyBorder="1" applyAlignment="1" applyProtection="1">
      <alignment horizontal="justify" vertical="center"/>
    </xf>
    <xf numFmtId="0" fontId="14" fillId="3" borderId="11" xfId="21" applyNumberFormat="1" applyFont="1" applyFill="1" applyBorder="1" applyAlignment="1" applyProtection="1">
      <alignment horizontal="justify" vertical="center"/>
    </xf>
    <xf numFmtId="0" fontId="14" fillId="3" borderId="11" xfId="0" applyFont="1" applyFill="1" applyBorder="1" applyAlignment="1">
      <alignment horizontal="justify" vertical="center"/>
    </xf>
    <xf numFmtId="0" fontId="14" fillId="3" borderId="10" xfId="0" applyFont="1" applyFill="1" applyBorder="1" applyAlignment="1">
      <alignment horizontal="justify" vertical="center"/>
    </xf>
    <xf numFmtId="2" fontId="14" fillId="3" borderId="43" xfId="0" applyNumberFormat="1" applyFont="1" applyFill="1" applyBorder="1" applyAlignment="1">
      <alignment horizontal="justify" vertical="top"/>
    </xf>
    <xf numFmtId="0" fontId="14" fillId="0" borderId="10" xfId="21" applyNumberFormat="1" applyFont="1" applyFill="1" applyBorder="1" applyAlignment="1" applyProtection="1">
      <alignment horizontal="justify" vertical="center"/>
    </xf>
    <xf numFmtId="0" fontId="14" fillId="0" borderId="12" xfId="21" applyNumberFormat="1" applyFont="1" applyFill="1" applyBorder="1" applyAlignment="1" applyProtection="1">
      <alignment horizontal="justify" vertical="center"/>
    </xf>
    <xf numFmtId="2" fontId="14" fillId="3" borderId="28" xfId="0" applyNumberFormat="1" applyFont="1" applyFill="1" applyBorder="1" applyAlignment="1">
      <alignment horizontal="justify" vertical="top"/>
    </xf>
    <xf numFmtId="2" fontId="14" fillId="3" borderId="49" xfId="0" applyNumberFormat="1" applyFont="1" applyFill="1" applyBorder="1" applyAlignment="1">
      <alignment horizontal="justify" vertical="top"/>
    </xf>
    <xf numFmtId="2" fontId="0" fillId="3" borderId="13" xfId="0" applyNumberFormat="1" applyFill="1" applyBorder="1" applyAlignment="1">
      <alignment horizontal="justify" vertical="top"/>
    </xf>
    <xf numFmtId="2" fontId="0" fillId="3" borderId="50" xfId="0" applyNumberFormat="1" applyFill="1" applyBorder="1" applyAlignment="1">
      <alignment horizontal="justify" vertical="top"/>
    </xf>
    <xf numFmtId="0" fontId="0" fillId="3" borderId="11" xfId="0" applyFill="1" applyBorder="1" applyAlignment="1">
      <alignment horizontal="justify" vertical="top"/>
    </xf>
    <xf numFmtId="0" fontId="0" fillId="3" borderId="10" xfId="0" applyFill="1" applyBorder="1" applyAlignment="1">
      <alignment horizontal="justify" vertical="top"/>
    </xf>
    <xf numFmtId="0" fontId="0" fillId="3" borderId="12" xfId="0" applyFill="1" applyBorder="1" applyAlignment="1">
      <alignment horizontal="justify" vertical="top"/>
    </xf>
    <xf numFmtId="2" fontId="14" fillId="3" borderId="49" xfId="0" applyNumberFormat="1" applyFont="1" applyFill="1" applyBorder="1" applyAlignment="1">
      <alignment horizontal="center" vertical="top"/>
    </xf>
    <xf numFmtId="2" fontId="14" fillId="3" borderId="50" xfId="0" applyNumberFormat="1" applyFont="1" applyFill="1" applyBorder="1" applyAlignment="1">
      <alignment horizontal="center" vertical="top"/>
    </xf>
    <xf numFmtId="4" fontId="14" fillId="3" borderId="96" xfId="0" applyNumberFormat="1" applyFont="1" applyFill="1" applyBorder="1" applyAlignment="1">
      <alignment horizontal="center" vertical="top"/>
    </xf>
    <xf numFmtId="4" fontId="14" fillId="3" borderId="54" xfId="0" applyNumberFormat="1" applyFont="1" applyFill="1" applyBorder="1" applyAlignment="1">
      <alignment horizontal="center" vertical="top"/>
    </xf>
    <xf numFmtId="0" fontId="19" fillId="6" borderId="11" xfId="0" applyFont="1" applyFill="1" applyBorder="1" applyAlignment="1">
      <alignment horizontal="justify" vertical="top"/>
    </xf>
    <xf numFmtId="0" fontId="19" fillId="6" borderId="10" xfId="0" applyFont="1" applyFill="1" applyBorder="1" applyAlignment="1">
      <alignment horizontal="justify" vertical="top"/>
    </xf>
    <xf numFmtId="0" fontId="19" fillId="6" borderId="12" xfId="0" applyFont="1" applyFill="1" applyBorder="1" applyAlignment="1">
      <alignment horizontal="justify" vertical="top"/>
    </xf>
    <xf numFmtId="0" fontId="19" fillId="6" borderId="11" xfId="30" applyFont="1" applyFill="1" applyBorder="1" applyAlignment="1">
      <alignment horizontal="justify" vertical="top"/>
    </xf>
    <xf numFmtId="0" fontId="19" fillId="6" borderId="10" xfId="30" applyFont="1" applyFill="1" applyBorder="1" applyAlignment="1">
      <alignment horizontal="justify" vertical="top"/>
    </xf>
    <xf numFmtId="0" fontId="19" fillId="6" borderId="12" xfId="30" applyFont="1" applyFill="1" applyBorder="1" applyAlignment="1">
      <alignment horizontal="justify" vertical="top"/>
    </xf>
    <xf numFmtId="0" fontId="0" fillId="0" borderId="45" xfId="0" applyBorder="1" applyAlignment="1">
      <alignment horizontal="justify" vertical="top"/>
    </xf>
    <xf numFmtId="0" fontId="0" fillId="0" borderId="43" xfId="0" applyBorder="1" applyAlignment="1">
      <alignment horizontal="justify" vertical="top"/>
    </xf>
    <xf numFmtId="0" fontId="0" fillId="3" borderId="47" xfId="0" applyFill="1" applyBorder="1" applyAlignment="1">
      <alignment horizontal="justify" vertical="top"/>
    </xf>
    <xf numFmtId="0" fontId="0" fillId="3" borderId="46" xfId="0" applyFill="1" applyBorder="1" applyAlignment="1">
      <alignment horizontal="justify" vertical="top"/>
    </xf>
    <xf numFmtId="0" fontId="0" fillId="3" borderId="48" xfId="0" applyFill="1" applyBorder="1" applyAlignment="1">
      <alignment horizontal="justify" vertical="top"/>
    </xf>
    <xf numFmtId="0" fontId="14" fillId="3" borderId="12" xfId="0" applyFont="1" applyFill="1" applyBorder="1" applyAlignment="1">
      <alignment horizontal="justify" vertical="top"/>
    </xf>
    <xf numFmtId="0" fontId="14" fillId="3" borderId="58" xfId="0" applyFont="1" applyFill="1" applyBorder="1" applyAlignment="1">
      <alignment horizontal="justify" vertical="top"/>
    </xf>
    <xf numFmtId="0" fontId="14" fillId="3" borderId="59" xfId="0" applyFont="1" applyFill="1" applyBorder="1" applyAlignment="1">
      <alignment horizontal="justify" vertical="top"/>
    </xf>
    <xf numFmtId="0" fontId="14" fillId="3" borderId="60" xfId="0" applyFont="1" applyFill="1" applyBorder="1" applyAlignment="1">
      <alignment horizontal="justify" vertical="top"/>
    </xf>
    <xf numFmtId="0" fontId="15" fillId="3" borderId="10" xfId="0" applyFont="1" applyFill="1" applyBorder="1" applyAlignment="1">
      <alignment horizontal="justify" vertical="top"/>
    </xf>
    <xf numFmtId="0" fontId="15" fillId="3" borderId="12" xfId="0" applyFont="1" applyFill="1" applyBorder="1" applyAlignment="1">
      <alignment horizontal="justify" vertical="top"/>
    </xf>
    <xf numFmtId="0" fontId="19" fillId="6" borderId="45" xfId="0" applyFont="1" applyFill="1" applyBorder="1" applyAlignment="1">
      <alignment horizontal="justify" vertical="top"/>
    </xf>
    <xf numFmtId="0" fontId="19" fillId="6" borderId="46" xfId="0" applyFont="1" applyFill="1" applyBorder="1" applyAlignment="1">
      <alignment horizontal="justify" vertical="top"/>
    </xf>
    <xf numFmtId="0" fontId="19" fillId="6" borderId="48" xfId="0" applyFont="1" applyFill="1" applyBorder="1" applyAlignment="1">
      <alignment horizontal="justify" vertical="top"/>
    </xf>
    <xf numFmtId="0" fontId="0" fillId="0" borderId="45" xfId="47" applyFont="1" applyBorder="1" applyAlignment="1">
      <alignment horizontal="left"/>
    </xf>
    <xf numFmtId="0" fontId="3" fillId="0" borderId="46" xfId="47" applyBorder="1" applyAlignment="1">
      <alignment horizontal="left"/>
    </xf>
    <xf numFmtId="0" fontId="3" fillId="0" borderId="43" xfId="47" applyBorder="1" applyAlignment="1">
      <alignment horizontal="left"/>
    </xf>
    <xf numFmtId="0" fontId="14" fillId="0" borderId="145" xfId="47" applyFont="1" applyBorder="1" applyAlignment="1">
      <alignment horizontal="center"/>
    </xf>
    <xf numFmtId="0" fontId="14" fillId="0" borderId="109" xfId="47" applyFont="1" applyBorder="1" applyAlignment="1">
      <alignment horizontal="center"/>
    </xf>
    <xf numFmtId="0" fontId="14" fillId="0" borderId="110" xfId="47" applyFont="1" applyBorder="1" applyAlignment="1">
      <alignment horizontal="center"/>
    </xf>
    <xf numFmtId="0" fontId="14" fillId="0" borderId="146" xfId="47" applyFont="1" applyBorder="1" applyAlignment="1">
      <alignment horizontal="center"/>
    </xf>
    <xf numFmtId="0" fontId="14" fillId="0" borderId="104" xfId="47" applyFont="1" applyBorder="1" applyAlignment="1">
      <alignment horizontal="center"/>
    </xf>
    <xf numFmtId="0" fontId="14" fillId="0" borderId="147" xfId="47" applyFont="1" applyBorder="1" applyAlignment="1">
      <alignment horizontal="center"/>
    </xf>
    <xf numFmtId="0" fontId="14" fillId="0" borderId="11" xfId="47" applyFont="1" applyBorder="1" applyAlignment="1">
      <alignment horizontal="center" vertical="center"/>
    </xf>
    <xf numFmtId="0" fontId="14" fillId="0" borderId="10" xfId="47" applyFont="1" applyBorder="1" applyAlignment="1">
      <alignment horizontal="center" vertical="center"/>
    </xf>
    <xf numFmtId="0" fontId="3" fillId="0" borderId="45" xfId="47" applyBorder="1" applyAlignment="1">
      <alignment horizontal="left"/>
    </xf>
    <xf numFmtId="0" fontId="14" fillId="0" borderId="58" xfId="0" applyFont="1" applyBorder="1" applyAlignment="1">
      <alignment horizontal="left"/>
    </xf>
    <xf numFmtId="0" fontId="14" fillId="0" borderId="59" xfId="0" applyFont="1" applyBorder="1" applyAlignment="1">
      <alignment horizontal="left"/>
    </xf>
    <xf numFmtId="0" fontId="9" fillId="0" borderId="93" xfId="47" applyFont="1" applyBorder="1" applyAlignment="1">
      <alignment horizontal="center" vertical="center"/>
    </xf>
    <xf numFmtId="0" fontId="8" fillId="0" borderId="143" xfId="47" applyFont="1" applyBorder="1" applyAlignment="1">
      <alignment horizontal="center" vertical="center"/>
    </xf>
    <xf numFmtId="0" fontId="8" fillId="0" borderId="144" xfId="47" applyFont="1" applyBorder="1" applyAlignment="1">
      <alignment horizontal="center" vertical="center"/>
    </xf>
    <xf numFmtId="0" fontId="14" fillId="0" borderId="58" xfId="47" applyFont="1" applyBorder="1" applyAlignment="1">
      <alignment horizontal="left"/>
    </xf>
    <xf numFmtId="0" fontId="14" fillId="0" borderId="59" xfId="47" applyFont="1" applyBorder="1" applyAlignment="1">
      <alignment horizontal="left"/>
    </xf>
    <xf numFmtId="0" fontId="14" fillId="0" borderId="106" xfId="47" applyFont="1" applyBorder="1" applyAlignment="1">
      <alignment horizontal="center"/>
    </xf>
    <xf numFmtId="0" fontId="14" fillId="0" borderId="137" xfId="47" applyFont="1" applyBorder="1" applyAlignment="1">
      <alignment horizontal="center"/>
    </xf>
    <xf numFmtId="0" fontId="14" fillId="0" borderId="138" xfId="47" applyFont="1" applyBorder="1" applyAlignment="1">
      <alignment horizontal="center"/>
    </xf>
    <xf numFmtId="0" fontId="14" fillId="0" borderId="45" xfId="47" applyFont="1" applyBorder="1" applyAlignment="1">
      <alignment horizontal="left"/>
    </xf>
    <xf numFmtId="0" fontId="14" fillId="0" borderId="46" xfId="47" applyFont="1" applyBorder="1" applyAlignment="1">
      <alignment horizontal="left"/>
    </xf>
    <xf numFmtId="0" fontId="14" fillId="0" borderId="43" xfId="47" applyFont="1" applyBorder="1" applyAlignment="1">
      <alignment horizontal="left"/>
    </xf>
    <xf numFmtId="0" fontId="21" fillId="9" borderId="61" xfId="21" applyNumberFormat="1" applyFont="1" applyFill="1" applyBorder="1" applyAlignment="1" applyProtection="1">
      <alignment horizontal="center" vertical="center" wrapText="1"/>
    </xf>
    <xf numFmtId="0" fontId="21" fillId="9" borderId="62" xfId="21" applyNumberFormat="1" applyFont="1" applyFill="1" applyBorder="1" applyAlignment="1" applyProtection="1">
      <alignment horizontal="center" vertical="center" wrapText="1"/>
    </xf>
    <xf numFmtId="0" fontId="21" fillId="9" borderId="63" xfId="21" applyNumberFormat="1" applyFont="1" applyFill="1" applyBorder="1" applyAlignment="1" applyProtection="1">
      <alignment horizontal="center" vertical="center" wrapText="1"/>
    </xf>
    <xf numFmtId="0" fontId="0" fillId="3" borderId="44" xfId="30" applyFont="1" applyFill="1" applyBorder="1" applyAlignment="1">
      <alignment horizontal="center" vertical="center"/>
    </xf>
    <xf numFmtId="0" fontId="13" fillId="3" borderId="44" xfId="30" applyFill="1" applyBorder="1" applyAlignment="1">
      <alignment horizontal="center" vertical="center"/>
    </xf>
    <xf numFmtId="0" fontId="13" fillId="3" borderId="64" xfId="30" applyFill="1" applyBorder="1" applyAlignment="1">
      <alignment horizontal="center" vertical="center"/>
    </xf>
    <xf numFmtId="0" fontId="14" fillId="3" borderId="27" xfId="30" applyFont="1" applyFill="1" applyBorder="1" applyAlignment="1">
      <alignment horizontal="left" vertical="center"/>
    </xf>
    <xf numFmtId="0" fontId="14" fillId="3" borderId="125" xfId="30" applyFont="1" applyFill="1" applyBorder="1" applyAlignment="1">
      <alignment horizontal="left" vertical="center"/>
    </xf>
    <xf numFmtId="0" fontId="19" fillId="14" borderId="11" xfId="21" applyNumberFormat="1" applyFont="1" applyFill="1" applyBorder="1" applyAlignment="1" applyProtection="1">
      <alignment horizontal="center" vertical="center" wrapText="1"/>
    </xf>
    <xf numFmtId="0" fontId="19" fillId="14" borderId="10" xfId="21" applyNumberFormat="1" applyFont="1" applyFill="1" applyBorder="1" applyAlignment="1" applyProtection="1">
      <alignment horizontal="center" vertical="center" wrapText="1"/>
    </xf>
    <xf numFmtId="0" fontId="19" fillId="14" borderId="12" xfId="21" applyNumberFormat="1" applyFont="1" applyFill="1" applyBorder="1" applyAlignment="1" applyProtection="1">
      <alignment horizontal="center" vertical="center" wrapText="1"/>
    </xf>
    <xf numFmtId="0" fontId="14" fillId="0" borderId="11" xfId="21" applyNumberFormat="1" applyFont="1" applyFill="1" applyBorder="1" applyAlignment="1" applyProtection="1">
      <alignment horizontal="left" vertical="center" wrapText="1"/>
    </xf>
    <xf numFmtId="0" fontId="14" fillId="0" borderId="10" xfId="21" applyNumberFormat="1" applyFont="1" applyFill="1" applyBorder="1" applyAlignment="1" applyProtection="1">
      <alignment horizontal="left" vertical="center" wrapText="1"/>
    </xf>
    <xf numFmtId="0" fontId="14" fillId="0" borderId="12" xfId="21" applyNumberFormat="1" applyFont="1" applyFill="1" applyBorder="1" applyAlignment="1" applyProtection="1">
      <alignment horizontal="left" vertical="center" wrapText="1"/>
    </xf>
    <xf numFmtId="0" fontId="19" fillId="14" borderId="65" xfId="21" applyNumberFormat="1" applyFont="1" applyFill="1" applyBorder="1" applyAlignment="1" applyProtection="1">
      <alignment horizontal="center" vertical="center" wrapText="1"/>
    </xf>
    <xf numFmtId="0" fontId="19" fillId="14" borderId="17" xfId="21" applyNumberFormat="1" applyFont="1" applyFill="1" applyBorder="1" applyAlignment="1" applyProtection="1">
      <alignment horizontal="center" vertical="center" wrapText="1"/>
    </xf>
    <xf numFmtId="0" fontId="19" fillId="14" borderId="125" xfId="21" applyNumberFormat="1" applyFont="1" applyFill="1" applyBorder="1" applyAlignment="1" applyProtection="1">
      <alignment horizontal="center" vertical="center" wrapText="1"/>
    </xf>
    <xf numFmtId="0" fontId="19" fillId="6" borderId="66" xfId="30" applyFont="1" applyFill="1" applyBorder="1" applyAlignment="1">
      <alignment horizontal="center" vertical="center"/>
    </xf>
    <xf numFmtId="0" fontId="19" fillId="6" borderId="1" xfId="30" applyFont="1" applyFill="1" applyBorder="1" applyAlignment="1">
      <alignment horizontal="center" vertical="center"/>
    </xf>
    <xf numFmtId="0" fontId="19" fillId="6" borderId="18" xfId="30" applyFont="1" applyFill="1" applyBorder="1" applyAlignment="1">
      <alignment horizontal="center" vertical="center"/>
    </xf>
    <xf numFmtId="3" fontId="19" fillId="6" borderId="1" xfId="30" applyNumberFormat="1" applyFont="1" applyFill="1" applyBorder="1" applyAlignment="1">
      <alignment horizontal="center" vertical="center" wrapText="1"/>
    </xf>
    <xf numFmtId="0" fontId="19" fillId="6" borderId="37" xfId="30" applyFont="1" applyFill="1" applyBorder="1" applyAlignment="1">
      <alignment horizontal="center" vertical="center"/>
    </xf>
    <xf numFmtId="0" fontId="14" fillId="3" borderId="10" xfId="30" applyFont="1" applyFill="1" applyBorder="1" applyAlignment="1">
      <alignment horizontal="center" vertical="center"/>
    </xf>
    <xf numFmtId="0" fontId="14" fillId="3" borderId="12" xfId="30" applyFont="1" applyFill="1" applyBorder="1" applyAlignment="1">
      <alignment horizontal="center" vertical="center"/>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3" fillId="3" borderId="65" xfId="30" applyFill="1" applyBorder="1" applyAlignment="1">
      <alignment horizontal="justify" vertical="center" wrapText="1"/>
    </xf>
    <xf numFmtId="0" fontId="13" fillId="3" borderId="29" xfId="30" applyFill="1" applyBorder="1" applyAlignment="1">
      <alignment horizontal="justify" vertical="center" wrapText="1"/>
    </xf>
    <xf numFmtId="0" fontId="13" fillId="3" borderId="79" xfId="30" applyFill="1" applyBorder="1" applyAlignment="1">
      <alignment horizontal="justify" vertical="center" wrapText="1"/>
    </xf>
    <xf numFmtId="0" fontId="14" fillId="3" borderId="32" xfId="30" applyFont="1" applyFill="1" applyBorder="1" applyAlignment="1">
      <alignment horizontal="center" vertical="center"/>
    </xf>
    <xf numFmtId="0" fontId="14" fillId="3" borderId="15" xfId="30" applyFont="1" applyFill="1" applyBorder="1" applyAlignment="1">
      <alignment horizontal="center" vertical="center"/>
    </xf>
    <xf numFmtId="0" fontId="14" fillId="3" borderId="14" xfId="30" applyFont="1" applyFill="1" applyBorder="1" applyAlignment="1">
      <alignment horizontal="center" vertical="center"/>
    </xf>
    <xf numFmtId="0" fontId="14" fillId="3" borderId="80" xfId="30" applyFont="1" applyFill="1" applyBorder="1" applyAlignment="1">
      <alignment horizontal="center" vertical="center"/>
    </xf>
    <xf numFmtId="0" fontId="14" fillId="3" borderId="34" xfId="30" applyFont="1" applyFill="1" applyBorder="1" applyAlignment="1">
      <alignment horizontal="center" vertical="center"/>
    </xf>
    <xf numFmtId="0" fontId="14" fillId="3" borderId="33" xfId="30" applyFont="1" applyFill="1" applyBorder="1" applyAlignment="1">
      <alignment horizontal="center" vertical="center"/>
    </xf>
    <xf numFmtId="181" fontId="0" fillId="3" borderId="81" xfId="14" applyNumberFormat="1" applyFont="1" applyFill="1" applyBorder="1" applyAlignment="1">
      <alignment horizontal="center" vertical="center" wrapText="1"/>
    </xf>
    <xf numFmtId="181" fontId="3" fillId="3" borderId="82" xfId="14" applyNumberFormat="1" applyFont="1" applyFill="1" applyBorder="1" applyAlignment="1">
      <alignment horizontal="center" vertical="center" wrapText="1"/>
    </xf>
    <xf numFmtId="181" fontId="3" fillId="3" borderId="83" xfId="14" applyNumberFormat="1" applyFont="1" applyFill="1" applyBorder="1" applyAlignment="1">
      <alignment horizontal="center" vertical="center" wrapText="1"/>
    </xf>
    <xf numFmtId="0" fontId="14" fillId="0" borderId="67" xfId="21" applyNumberFormat="1" applyFont="1" applyFill="1" applyBorder="1" applyAlignment="1" applyProtection="1">
      <alignment horizontal="left" vertical="center" wrapText="1"/>
    </xf>
    <xf numFmtId="0" fontId="14" fillId="0" borderId="39" xfId="21" applyNumberFormat="1" applyFont="1" applyFill="1" applyBorder="1" applyAlignment="1" applyProtection="1">
      <alignment horizontal="left" vertical="center" wrapText="1"/>
    </xf>
    <xf numFmtId="0" fontId="14" fillId="0" borderId="68" xfId="21" applyNumberFormat="1" applyFont="1" applyFill="1" applyBorder="1" applyAlignment="1" applyProtection="1">
      <alignment horizontal="left" vertical="center" wrapText="1"/>
    </xf>
    <xf numFmtId="0" fontId="14" fillId="0" borderId="69" xfId="21" applyNumberFormat="1" applyFont="1" applyFill="1" applyBorder="1" applyAlignment="1" applyProtection="1">
      <alignment horizontal="justify" vertical="center" wrapText="1"/>
    </xf>
    <xf numFmtId="0" fontId="14" fillId="0" borderId="70" xfId="21" applyNumberFormat="1" applyFont="1" applyFill="1" applyBorder="1" applyAlignment="1" applyProtection="1">
      <alignment horizontal="justify" vertical="center" wrapText="1"/>
    </xf>
    <xf numFmtId="0" fontId="14" fillId="0" borderId="57" xfId="21" applyNumberFormat="1" applyFont="1" applyFill="1" applyBorder="1" applyAlignment="1" applyProtection="1">
      <alignment horizontal="justify" vertical="center" wrapText="1"/>
    </xf>
    <xf numFmtId="0" fontId="14" fillId="0" borderId="55" xfId="21" applyNumberFormat="1" applyFont="1" applyFill="1" applyBorder="1" applyAlignment="1" applyProtection="1">
      <alignment horizontal="justify" vertical="center" wrapText="1"/>
    </xf>
    <xf numFmtId="0" fontId="14" fillId="0" borderId="71" xfId="21" applyNumberFormat="1" applyFont="1" applyFill="1" applyBorder="1" applyAlignment="1" applyProtection="1">
      <alignment horizontal="justify" vertical="center" wrapText="1"/>
    </xf>
    <xf numFmtId="0" fontId="14" fillId="0" borderId="72" xfId="21" applyNumberFormat="1" applyFont="1" applyFill="1" applyBorder="1" applyAlignment="1" applyProtection="1">
      <alignment horizontal="justify" vertical="center" wrapText="1"/>
    </xf>
    <xf numFmtId="0" fontId="14" fillId="3" borderId="66" xfId="21" applyNumberFormat="1" applyFont="1" applyFill="1" applyBorder="1" applyAlignment="1" applyProtection="1">
      <alignment horizontal="justify" vertical="center" wrapText="1"/>
    </xf>
    <xf numFmtId="0" fontId="14" fillId="3" borderId="1" xfId="21" applyNumberFormat="1" applyFont="1" applyFill="1" applyBorder="1" applyAlignment="1" applyProtection="1">
      <alignment horizontal="justify" vertical="center" wrapText="1"/>
    </xf>
    <xf numFmtId="0" fontId="14" fillId="3" borderId="23" xfId="21" applyNumberFormat="1" applyFont="1" applyFill="1" applyBorder="1" applyAlignment="1" applyProtection="1">
      <alignment horizontal="justify" vertical="center" wrapText="1"/>
    </xf>
    <xf numFmtId="0" fontId="14" fillId="0" borderId="66" xfId="21" applyNumberFormat="1" applyFont="1" applyFill="1" applyBorder="1" applyAlignment="1" applyProtection="1">
      <alignment horizontal="left" vertical="center" wrapText="1"/>
    </xf>
    <xf numFmtId="0" fontId="14" fillId="0" borderId="1" xfId="21" applyNumberFormat="1" applyFont="1" applyFill="1" applyBorder="1" applyAlignment="1" applyProtection="1">
      <alignment horizontal="left" vertical="center" wrapText="1"/>
    </xf>
    <xf numFmtId="0" fontId="14" fillId="0" borderId="23" xfId="21" applyNumberFormat="1" applyFont="1" applyFill="1" applyBorder="1" applyAlignment="1" applyProtection="1">
      <alignment horizontal="left" vertical="center" wrapText="1"/>
    </xf>
    <xf numFmtId="0" fontId="14" fillId="0" borderId="66" xfId="21" applyNumberFormat="1" applyFont="1" applyFill="1" applyBorder="1" applyAlignment="1" applyProtection="1">
      <alignment horizontal="justify" vertical="center" wrapText="1"/>
    </xf>
    <xf numFmtId="0" fontId="14" fillId="0" borderId="1" xfId="21" applyNumberFormat="1" applyFont="1" applyFill="1" applyBorder="1" applyAlignment="1" applyProtection="1">
      <alignment horizontal="justify" vertical="center" wrapText="1"/>
    </xf>
    <xf numFmtId="0" fontId="14" fillId="0" borderId="23" xfId="21" applyNumberFormat="1" applyFont="1" applyFill="1" applyBorder="1" applyAlignment="1" applyProtection="1">
      <alignment horizontal="justify" vertical="center" wrapText="1"/>
    </xf>
    <xf numFmtId="0" fontId="13" fillId="3" borderId="15" xfId="21" applyNumberFormat="1" applyFill="1" applyBorder="1" applyAlignment="1" applyProtection="1">
      <alignment horizontal="left" vertical="center" wrapText="1"/>
    </xf>
    <xf numFmtId="0" fontId="13" fillId="3" borderId="32" xfId="21" applyNumberFormat="1" applyFill="1" applyBorder="1" applyAlignment="1" applyProtection="1">
      <alignment horizontal="left" vertical="center" wrapText="1"/>
    </xf>
    <xf numFmtId="0" fontId="14" fillId="3" borderId="11" xfId="0" applyFont="1" applyFill="1" applyBorder="1" applyAlignment="1">
      <alignment horizontal="left" vertical="center" wrapText="1"/>
    </xf>
    <xf numFmtId="0" fontId="14" fillId="3" borderId="10"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19" fillId="6" borderId="44" xfId="30" applyFont="1" applyFill="1" applyBorder="1" applyAlignment="1">
      <alignment horizontal="center" vertical="center" wrapText="1"/>
    </xf>
    <xf numFmtId="0" fontId="19" fillId="6" borderId="64" xfId="30" applyFont="1" applyFill="1" applyBorder="1" applyAlignment="1">
      <alignment horizontal="center" vertical="center" wrapText="1"/>
    </xf>
    <xf numFmtId="0" fontId="0" fillId="0" borderId="66" xfId="30" applyFont="1" applyBorder="1" applyAlignment="1">
      <alignment horizontal="left" vertical="center" wrapText="1"/>
    </xf>
    <xf numFmtId="0" fontId="13" fillId="0" borderId="1" xfId="30" applyBorder="1" applyAlignment="1">
      <alignment horizontal="left" vertical="center" wrapText="1"/>
    </xf>
    <xf numFmtId="0" fontId="14" fillId="8" borderId="1" xfId="30" applyFont="1" applyFill="1" applyBorder="1" applyAlignment="1">
      <alignment horizontal="center" vertical="center" wrapText="1"/>
    </xf>
    <xf numFmtId="0" fontId="14" fillId="8" borderId="23" xfId="30" applyFont="1" applyFill="1" applyBorder="1" applyAlignment="1">
      <alignment horizontal="center" vertical="center" wrapText="1"/>
    </xf>
    <xf numFmtId="0" fontId="14" fillId="3" borderId="76" xfId="21" applyNumberFormat="1" applyFont="1" applyFill="1" applyBorder="1" applyAlignment="1" applyProtection="1">
      <alignment horizontal="center" vertical="center" wrapText="1"/>
    </xf>
    <xf numFmtId="0" fontId="14" fillId="3" borderId="77" xfId="21" applyNumberFormat="1" applyFont="1" applyFill="1" applyBorder="1" applyAlignment="1" applyProtection="1">
      <alignment horizontal="center" vertical="center" wrapText="1"/>
    </xf>
    <xf numFmtId="0" fontId="14" fillId="3" borderId="78" xfId="21" applyNumberFormat="1" applyFont="1" applyFill="1" applyBorder="1" applyAlignment="1" applyProtection="1">
      <alignment horizontal="center" vertical="center" wrapText="1"/>
    </xf>
    <xf numFmtId="0" fontId="13" fillId="3" borderId="66" xfId="30" applyFill="1" applyBorder="1" applyAlignment="1">
      <alignment horizontal="left" vertical="center" wrapText="1"/>
    </xf>
    <xf numFmtId="0" fontId="13" fillId="3" borderId="1" xfId="30" applyFill="1" applyBorder="1" applyAlignment="1">
      <alignment horizontal="left" vertical="center" wrapText="1"/>
    </xf>
    <xf numFmtId="0" fontId="14" fillId="0" borderId="36" xfId="21" applyNumberFormat="1" applyFont="1" applyFill="1" applyBorder="1" applyAlignment="1" applyProtection="1">
      <alignment horizontal="left" vertical="center" wrapText="1"/>
    </xf>
    <xf numFmtId="0" fontId="14" fillId="0" borderId="15" xfId="21" applyNumberFormat="1" applyFont="1" applyFill="1" applyBorder="1" applyAlignment="1" applyProtection="1">
      <alignment horizontal="left" vertical="center" wrapText="1"/>
    </xf>
    <xf numFmtId="0" fontId="14" fillId="0" borderId="37" xfId="21" applyNumberFormat="1" applyFont="1" applyFill="1" applyBorder="1" applyAlignment="1" applyProtection="1">
      <alignment horizontal="left" vertical="center" wrapText="1"/>
    </xf>
    <xf numFmtId="3" fontId="13" fillId="8" borderId="1" xfId="30" applyNumberFormat="1" applyFill="1" applyBorder="1" applyAlignment="1">
      <alignment vertical="center" wrapText="1"/>
    </xf>
    <xf numFmtId="3" fontId="13" fillId="8" borderId="14" xfId="30" applyNumberFormat="1" applyFill="1" applyBorder="1" applyAlignment="1">
      <alignment vertical="center" wrapText="1"/>
    </xf>
    <xf numFmtId="0" fontId="14" fillId="3" borderId="65" xfId="30" applyFont="1" applyFill="1" applyBorder="1" applyAlignment="1">
      <alignment horizontal="center" vertical="center"/>
    </xf>
    <xf numFmtId="0" fontId="14" fillId="3" borderId="17" xfId="30" applyFont="1" applyFill="1" applyBorder="1" applyAlignment="1">
      <alignment horizontal="center" vertical="center"/>
    </xf>
    <xf numFmtId="2" fontId="14" fillId="3" borderId="66" xfId="21" applyNumberFormat="1" applyFont="1" applyFill="1" applyBorder="1" applyAlignment="1" applyProtection="1">
      <alignment horizontal="left" vertical="center" wrapText="1"/>
    </xf>
    <xf numFmtId="2" fontId="14" fillId="3" borderId="1" xfId="21" applyNumberFormat="1" applyFont="1" applyFill="1" applyBorder="1" applyAlignment="1" applyProtection="1">
      <alignment horizontal="left" vertical="center" wrapText="1"/>
    </xf>
    <xf numFmtId="2" fontId="14" fillId="3" borderId="23" xfId="21" applyNumberFormat="1" applyFont="1" applyFill="1" applyBorder="1" applyAlignment="1" applyProtection="1">
      <alignment horizontal="left" vertical="center" wrapText="1"/>
    </xf>
    <xf numFmtId="2" fontId="0" fillId="3" borderId="36" xfId="21" applyNumberFormat="1" applyFont="1" applyFill="1" applyBorder="1" applyAlignment="1" applyProtection="1">
      <alignment horizontal="justify" vertical="center" wrapText="1"/>
    </xf>
    <xf numFmtId="2" fontId="13" fillId="3" borderId="15" xfId="21" applyNumberFormat="1" applyFill="1" applyBorder="1" applyAlignment="1" applyProtection="1">
      <alignment horizontal="justify" vertical="center" wrapText="1"/>
    </xf>
    <xf numFmtId="2" fontId="13" fillId="3" borderId="37" xfId="21" applyNumberFormat="1" applyFill="1" applyBorder="1" applyAlignment="1" applyProtection="1">
      <alignment horizontal="justify" vertical="center" wrapText="1"/>
    </xf>
    <xf numFmtId="0" fontId="19" fillId="9" borderId="66" xfId="21" applyNumberFormat="1" applyFont="1" applyFill="1" applyBorder="1" applyAlignment="1" applyProtection="1">
      <alignment horizontal="center" vertical="center" wrapText="1"/>
    </xf>
    <xf numFmtId="0" fontId="19" fillId="9" borderId="1" xfId="21" applyNumberFormat="1" applyFont="1" applyFill="1" applyBorder="1" applyAlignment="1" applyProtection="1">
      <alignment horizontal="center" vertical="center" wrapText="1"/>
    </xf>
    <xf numFmtId="2" fontId="14" fillId="3" borderId="66" xfId="21" applyNumberFormat="1" applyFont="1" applyFill="1" applyBorder="1" applyAlignment="1" applyProtection="1">
      <alignment horizontal="justify" vertical="center" wrapText="1"/>
    </xf>
    <xf numFmtId="2" fontId="14" fillId="3" borderId="1" xfId="21" applyNumberFormat="1" applyFont="1" applyFill="1" applyBorder="1" applyAlignment="1" applyProtection="1">
      <alignment horizontal="justify" vertical="center" wrapText="1"/>
    </xf>
    <xf numFmtId="2" fontId="14" fillId="3" borderId="23" xfId="21" applyNumberFormat="1" applyFont="1" applyFill="1" applyBorder="1" applyAlignment="1" applyProtection="1">
      <alignment horizontal="justify" vertical="center" wrapText="1"/>
    </xf>
    <xf numFmtId="0" fontId="0" fillId="3" borderId="73" xfId="21" applyNumberFormat="1" applyFont="1" applyFill="1" applyBorder="1" applyAlignment="1" applyProtection="1">
      <alignment horizontal="justify" vertical="center" wrapText="1"/>
    </xf>
    <xf numFmtId="0" fontId="3" fillId="3" borderId="74" xfId="21" applyNumberFormat="1" applyFont="1" applyFill="1" applyBorder="1" applyAlignment="1" applyProtection="1">
      <alignment horizontal="justify" vertical="center" wrapText="1"/>
    </xf>
    <xf numFmtId="0" fontId="3" fillId="3" borderId="75" xfId="21" applyNumberFormat="1" applyFont="1" applyFill="1" applyBorder="1" applyAlignment="1" applyProtection="1">
      <alignment horizontal="justify" vertical="center" wrapText="1"/>
    </xf>
    <xf numFmtId="0" fontId="19" fillId="6" borderId="42" xfId="30" applyFont="1" applyFill="1" applyBorder="1" applyAlignment="1">
      <alignment horizontal="center" vertical="center" wrapText="1"/>
    </xf>
    <xf numFmtId="0" fontId="14" fillId="3" borderId="73" xfId="21" applyNumberFormat="1" applyFont="1" applyFill="1" applyBorder="1" applyAlignment="1" applyProtection="1">
      <alignment horizontal="justify" vertical="center" wrapText="1"/>
    </xf>
    <xf numFmtId="0" fontId="14" fillId="3" borderId="74" xfId="21" applyNumberFormat="1" applyFont="1" applyFill="1" applyBorder="1" applyAlignment="1" applyProtection="1">
      <alignment horizontal="justify" vertical="center" wrapText="1"/>
    </xf>
    <xf numFmtId="0" fontId="14" fillId="3" borderId="75" xfId="21" applyNumberFormat="1" applyFont="1" applyFill="1" applyBorder="1" applyAlignment="1" applyProtection="1">
      <alignment horizontal="justify" vertical="center" wrapText="1"/>
    </xf>
    <xf numFmtId="0" fontId="0" fillId="3" borderId="74" xfId="21" applyNumberFormat="1" applyFont="1" applyFill="1" applyBorder="1" applyAlignment="1" applyProtection="1">
      <alignment horizontal="justify" vertical="center" wrapText="1"/>
    </xf>
    <xf numFmtId="0" fontId="0" fillId="3" borderId="75" xfId="21" applyNumberFormat="1" applyFont="1" applyFill="1" applyBorder="1" applyAlignment="1" applyProtection="1">
      <alignment horizontal="justify" vertical="center" wrapText="1"/>
    </xf>
    <xf numFmtId="2" fontId="0" fillId="3" borderId="36" xfId="21" applyNumberFormat="1" applyFont="1" applyFill="1" applyBorder="1" applyAlignment="1" applyProtection="1">
      <alignment horizontal="left" vertical="center" wrapText="1"/>
    </xf>
    <xf numFmtId="2" fontId="0" fillId="3" borderId="15" xfId="21" applyNumberFormat="1" applyFont="1" applyFill="1" applyBorder="1" applyAlignment="1" applyProtection="1">
      <alignment horizontal="left" vertical="center" wrapText="1"/>
    </xf>
    <xf numFmtId="2" fontId="0" fillId="3" borderId="37" xfId="21" applyNumberFormat="1" applyFont="1" applyFill="1" applyBorder="1" applyAlignment="1" applyProtection="1">
      <alignment horizontal="left" vertical="center" wrapText="1"/>
    </xf>
    <xf numFmtId="0" fontId="0" fillId="0" borderId="28" xfId="0" applyBorder="1" applyAlignment="1">
      <alignment horizontal="center" vertical="center" wrapText="1"/>
    </xf>
    <xf numFmtId="0" fontId="0" fillId="0" borderId="24" xfId="0" applyBorder="1" applyAlignment="1">
      <alignment horizontal="center" vertical="center" wrapText="1"/>
    </xf>
    <xf numFmtId="0" fontId="0" fillId="0" borderId="13" xfId="0" applyBorder="1" applyAlignment="1">
      <alignment horizontal="center" vertical="center" wrapText="1"/>
    </xf>
    <xf numFmtId="0" fontId="21" fillId="9" borderId="51" xfId="0" applyFont="1" applyFill="1" applyBorder="1" applyAlignment="1">
      <alignment horizontal="center" vertical="center" wrapText="1"/>
    </xf>
    <xf numFmtId="0" fontId="21" fillId="9" borderId="52" xfId="0" applyFont="1" applyFill="1" applyBorder="1" applyAlignment="1">
      <alignment horizontal="center" vertical="center" wrapText="1"/>
    </xf>
    <xf numFmtId="0" fontId="21" fillId="9" borderId="53" xfId="0" applyFont="1" applyFill="1" applyBorder="1" applyAlignment="1">
      <alignment horizontal="center" vertical="center" wrapText="1"/>
    </xf>
    <xf numFmtId="0" fontId="0" fillId="3" borderId="50" xfId="30" applyFont="1" applyFill="1" applyBorder="1" applyAlignment="1">
      <alignment horizontal="center" vertical="center" wrapText="1"/>
    </xf>
    <xf numFmtId="0" fontId="0" fillId="3" borderId="54" xfId="30" applyFont="1" applyFill="1" applyBorder="1" applyAlignment="1">
      <alignment horizontal="center" vertical="center" wrapText="1"/>
    </xf>
    <xf numFmtId="0" fontId="0" fillId="3" borderId="10" xfId="30" applyFont="1" applyFill="1" applyBorder="1" applyAlignment="1">
      <alignment horizontal="center" vertical="center" wrapText="1"/>
    </xf>
    <xf numFmtId="0" fontId="0" fillId="3" borderId="12" xfId="30" applyFont="1" applyFill="1" applyBorder="1" applyAlignment="1">
      <alignment horizontal="center" vertical="center" wrapText="1"/>
    </xf>
    <xf numFmtId="177" fontId="14" fillId="8" borderId="12" xfId="0" applyNumberFormat="1" applyFont="1" applyFill="1" applyBorder="1" applyAlignment="1">
      <alignment horizontal="center" vertical="center" wrapText="1"/>
    </xf>
    <xf numFmtId="3" fontId="14" fillId="3" borderId="47" xfId="0" applyNumberFormat="1" applyFont="1" applyFill="1" applyBorder="1" applyAlignment="1">
      <alignment horizontal="center" vertical="center" wrapText="1"/>
    </xf>
    <xf numFmtId="3" fontId="14" fillId="3" borderId="46" xfId="0" applyNumberFormat="1" applyFont="1" applyFill="1" applyBorder="1" applyAlignment="1">
      <alignment horizontal="center" vertical="center" wrapText="1"/>
    </xf>
    <xf numFmtId="3" fontId="14" fillId="3" borderId="43" xfId="0" applyNumberFormat="1" applyFont="1" applyFill="1" applyBorder="1" applyAlignment="1">
      <alignment horizontal="center" vertical="center" wrapText="1"/>
    </xf>
    <xf numFmtId="0" fontId="14" fillId="3" borderId="11"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12" xfId="0" applyFont="1" applyFill="1" applyBorder="1" applyAlignment="1">
      <alignment horizontal="justify" vertical="center" wrapText="1"/>
    </xf>
    <xf numFmtId="0" fontId="14" fillId="3" borderId="45" xfId="0" applyFont="1" applyFill="1" applyBorder="1" applyAlignment="1">
      <alignment horizontal="justify" vertical="center" wrapText="1"/>
    </xf>
    <xf numFmtId="0" fontId="14" fillId="3" borderId="46" xfId="0" applyFont="1" applyFill="1" applyBorder="1" applyAlignment="1">
      <alignment horizontal="justify" vertical="center" wrapText="1"/>
    </xf>
    <xf numFmtId="0" fontId="14" fillId="3" borderId="48" xfId="0" applyFont="1" applyFill="1" applyBorder="1" applyAlignment="1">
      <alignment horizontal="justify" vertical="center" wrapText="1"/>
    </xf>
    <xf numFmtId="0" fontId="14" fillId="3" borderId="10" xfId="30" applyFont="1" applyFill="1" applyBorder="1" applyAlignment="1">
      <alignment horizontal="left" vertical="center" wrapText="1"/>
    </xf>
    <xf numFmtId="0" fontId="14" fillId="3" borderId="12" xfId="30" applyFont="1" applyFill="1" applyBorder="1" applyAlignment="1">
      <alignment horizontal="left" vertical="center" wrapText="1"/>
    </xf>
    <xf numFmtId="0" fontId="19" fillId="14" borderId="11" xfId="0" applyFont="1" applyFill="1" applyBorder="1" applyAlignment="1">
      <alignment horizontal="center" vertical="center" wrapText="1"/>
    </xf>
    <xf numFmtId="0" fontId="19" fillId="14" borderId="10" xfId="0" applyFont="1" applyFill="1" applyBorder="1" applyAlignment="1">
      <alignment horizontal="center" vertical="center" wrapText="1"/>
    </xf>
    <xf numFmtId="0" fontId="19" fillId="14" borderId="12" xfId="0" applyFont="1" applyFill="1" applyBorder="1" applyAlignment="1">
      <alignment horizontal="center" vertical="center" wrapText="1"/>
    </xf>
    <xf numFmtId="0" fontId="19" fillId="6" borderId="11" xfId="0" applyFont="1" applyFill="1" applyBorder="1" applyAlignment="1">
      <alignment horizontal="center" vertical="center" wrapText="1"/>
    </xf>
    <xf numFmtId="0" fontId="19" fillId="6" borderId="10" xfId="0" applyFont="1" applyFill="1" applyBorder="1" applyAlignment="1">
      <alignment horizontal="center" vertical="center" wrapText="1"/>
    </xf>
    <xf numFmtId="0" fontId="19" fillId="12" borderId="10" xfId="0" applyFont="1" applyFill="1" applyBorder="1" applyAlignment="1">
      <alignment horizontal="center" vertical="center" wrapText="1"/>
    </xf>
    <xf numFmtId="0" fontId="19" fillId="12" borderId="12" xfId="0" applyFont="1" applyFill="1" applyBorder="1" applyAlignment="1">
      <alignment horizontal="center" vertical="center" wrapText="1"/>
    </xf>
    <xf numFmtId="0" fontId="14" fillId="3" borderId="47" xfId="30" applyFont="1" applyFill="1" applyBorder="1" applyAlignment="1">
      <alignment horizontal="center" vertical="center" wrapText="1"/>
    </xf>
    <xf numFmtId="0" fontId="14" fillId="3" borderId="46" xfId="30" applyFont="1" applyFill="1" applyBorder="1" applyAlignment="1">
      <alignment horizontal="center" vertical="center" wrapText="1"/>
    </xf>
    <xf numFmtId="0" fontId="14" fillId="3" borderId="48" xfId="3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177" fontId="14" fillId="0" borderId="10" xfId="0" applyNumberFormat="1" applyFont="1" applyBorder="1" applyAlignment="1">
      <alignment horizontal="center" vertical="center" wrapText="1"/>
    </xf>
    <xf numFmtId="4" fontId="14" fillId="8" borderId="10" xfId="0" applyNumberFormat="1" applyFont="1" applyFill="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xf numFmtId="0" fontId="14" fillId="0" borderId="12" xfId="0" applyFont="1" applyBorder="1" applyAlignment="1">
      <alignment horizontal="left" vertical="center" wrapText="1"/>
    </xf>
    <xf numFmtId="0" fontId="14" fillId="0" borderId="29" xfId="21" applyNumberFormat="1" applyFont="1" applyFill="1" applyBorder="1" applyAlignment="1" applyProtection="1">
      <alignment horizontal="left" vertical="center" wrapText="1"/>
    </xf>
    <xf numFmtId="0" fontId="14" fillId="0" borderId="0" xfId="21" applyNumberFormat="1" applyFont="1" applyFill="1" applyBorder="1" applyAlignment="1" applyProtection="1">
      <alignment horizontal="left" vertical="center" wrapText="1"/>
    </xf>
    <xf numFmtId="0" fontId="14" fillId="0" borderId="30" xfId="21" applyNumberFormat="1" applyFont="1" applyFill="1" applyBorder="1" applyAlignment="1" applyProtection="1">
      <alignment horizontal="left" vertical="center" wrapText="1"/>
    </xf>
    <xf numFmtId="0" fontId="14" fillId="0" borderId="11" xfId="0" applyFont="1" applyBorder="1" applyAlignment="1">
      <alignment horizontal="justify" vertical="center" wrapText="1"/>
    </xf>
    <xf numFmtId="0" fontId="14" fillId="0" borderId="10"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58"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60" xfId="0" applyFont="1" applyBorder="1" applyAlignment="1">
      <alignment horizontal="center" vertical="center" wrapText="1"/>
    </xf>
    <xf numFmtId="0" fontId="0" fillId="3" borderId="11" xfId="0" applyFill="1" applyBorder="1" applyAlignment="1">
      <alignment horizontal="left" vertical="center" wrapText="1"/>
    </xf>
    <xf numFmtId="0" fontId="14" fillId="8" borderId="10"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19" fillId="9" borderId="11" xfId="0" applyFont="1" applyFill="1" applyBorder="1" applyAlignment="1">
      <alignment horizontal="center" vertical="center" wrapText="1"/>
    </xf>
    <xf numFmtId="0" fontId="19" fillId="9" borderId="10" xfId="0" applyFont="1" applyFill="1" applyBorder="1" applyAlignment="1">
      <alignment horizontal="center" vertical="center" wrapText="1"/>
    </xf>
    <xf numFmtId="0" fontId="14" fillId="0" borderId="45" xfId="0" applyFont="1" applyBorder="1" applyAlignment="1">
      <alignment horizontal="justify" vertical="center" wrapText="1"/>
    </xf>
    <xf numFmtId="0" fontId="14" fillId="0" borderId="46" xfId="0" applyFont="1" applyBorder="1" applyAlignment="1">
      <alignment horizontal="justify" vertical="center" wrapText="1"/>
    </xf>
    <xf numFmtId="0" fontId="14" fillId="0" borderId="48" xfId="0" applyFont="1" applyBorder="1" applyAlignment="1">
      <alignment horizontal="justify" vertical="center" wrapText="1"/>
    </xf>
    <xf numFmtId="0" fontId="14" fillId="22" borderId="11" xfId="0" applyFont="1" applyFill="1" applyBorder="1" applyAlignment="1">
      <alignment horizontal="justify" vertical="center" wrapText="1"/>
    </xf>
    <xf numFmtId="0" fontId="14" fillId="22" borderId="10" xfId="0" applyFont="1" applyFill="1" applyBorder="1" applyAlignment="1">
      <alignment horizontal="justify" vertical="center" wrapText="1"/>
    </xf>
    <xf numFmtId="0" fontId="14" fillId="22" borderId="12" xfId="0" applyFont="1" applyFill="1" applyBorder="1" applyAlignment="1">
      <alignment horizontal="justify" vertical="center" wrapText="1"/>
    </xf>
    <xf numFmtId="0" fontId="14" fillId="0" borderId="0" xfId="0" applyFont="1" applyAlignment="1">
      <alignment horizontal="center" vertical="center" wrapText="1"/>
    </xf>
    <xf numFmtId="0" fontId="0" fillId="0" borderId="45" xfId="0" applyBorder="1" applyAlignment="1">
      <alignment horizontal="center" vertical="center" wrapText="1"/>
    </xf>
    <xf numFmtId="0" fontId="0" fillId="0" borderId="46" xfId="0" applyBorder="1" applyAlignment="1">
      <alignment horizontal="center" vertical="center" wrapText="1"/>
    </xf>
    <xf numFmtId="0" fontId="0" fillId="0" borderId="43" xfId="0" applyBorder="1" applyAlignment="1">
      <alignment horizontal="center" vertical="center" wrapText="1"/>
    </xf>
    <xf numFmtId="0" fontId="14" fillId="3" borderId="45" xfId="0" applyFont="1" applyFill="1" applyBorder="1" applyAlignment="1">
      <alignment horizontal="left" vertical="center" wrapText="1"/>
    </xf>
    <xf numFmtId="0" fontId="14" fillId="3" borderId="46" xfId="0" applyFont="1" applyFill="1" applyBorder="1" applyAlignment="1">
      <alignment horizontal="left" vertical="center" wrapText="1"/>
    </xf>
    <xf numFmtId="0" fontId="14" fillId="3" borderId="43" xfId="0" applyFont="1" applyFill="1" applyBorder="1" applyAlignment="1">
      <alignment horizontal="left" vertical="center" wrapText="1"/>
    </xf>
    <xf numFmtId="0" fontId="6" fillId="2" borderId="84" xfId="0" applyFont="1" applyFill="1" applyBorder="1" applyAlignment="1">
      <alignment horizontal="center"/>
    </xf>
    <xf numFmtId="0" fontId="6" fillId="2" borderId="85" xfId="0" applyFont="1" applyFill="1" applyBorder="1" applyAlignment="1">
      <alignment horizontal="center"/>
    </xf>
    <xf numFmtId="0" fontId="42" fillId="19" borderId="47" xfId="35" applyFont="1" applyFill="1" applyBorder="1" applyAlignment="1">
      <alignment horizontal="center" vertical="center" wrapText="1"/>
    </xf>
    <xf numFmtId="0" fontId="42" fillId="19" borderId="43" xfId="35" applyFont="1" applyFill="1" applyBorder="1" applyAlignment="1">
      <alignment horizontal="center" vertical="center" wrapText="1"/>
    </xf>
    <xf numFmtId="0" fontId="19" fillId="10" borderId="111" xfId="29" applyFont="1" applyFill="1" applyBorder="1" applyAlignment="1">
      <alignment horizontal="center" vertical="center"/>
    </xf>
    <xf numFmtId="0" fontId="19" fillId="10" borderId="136" xfId="29" applyFont="1" applyFill="1" applyBorder="1" applyAlignment="1">
      <alignment horizontal="center" vertical="center"/>
    </xf>
    <xf numFmtId="0" fontId="19" fillId="10" borderId="58" xfId="29" applyFont="1" applyFill="1" applyBorder="1" applyAlignment="1">
      <alignment horizontal="center" vertical="center"/>
    </xf>
    <xf numFmtId="0" fontId="19" fillId="10" borderId="59" xfId="29" applyFont="1" applyFill="1" applyBorder="1" applyAlignment="1">
      <alignment horizontal="center" vertical="center"/>
    </xf>
    <xf numFmtId="0" fontId="19" fillId="10" borderId="140" xfId="29" applyFont="1" applyFill="1" applyBorder="1" applyAlignment="1">
      <alignment horizontal="center" vertical="center"/>
    </xf>
    <xf numFmtId="0" fontId="13" fillId="0" borderId="10" xfId="30" applyBorder="1" applyAlignment="1">
      <alignment horizontal="center" vertical="center"/>
    </xf>
    <xf numFmtId="0" fontId="13" fillId="0" borderId="12" xfId="30" applyBorder="1" applyAlignment="1">
      <alignment horizontal="center" vertical="center"/>
    </xf>
    <xf numFmtId="0" fontId="52" fillId="0" borderId="10" xfId="0" applyFont="1" applyBorder="1" applyAlignment="1">
      <alignment horizontal="center" vertical="center" wrapText="1"/>
    </xf>
    <xf numFmtId="0" fontId="40" fillId="13" borderId="47" xfId="35" applyFont="1" applyFill="1" applyBorder="1" applyAlignment="1">
      <alignment horizontal="justify" vertical="center" wrapText="1"/>
    </xf>
    <xf numFmtId="0" fontId="40" fillId="13" borderId="43" xfId="35" applyFont="1" applyFill="1" applyBorder="1" applyAlignment="1">
      <alignment horizontal="justify" vertical="center" wrapText="1"/>
    </xf>
    <xf numFmtId="0" fontId="41" fillId="13" borderId="47" xfId="35" applyFont="1" applyFill="1" applyBorder="1" applyAlignment="1">
      <alignment horizontal="justify" vertical="center" wrapText="1"/>
    </xf>
    <xf numFmtId="0" fontId="19" fillId="10" borderId="106" xfId="29" applyFont="1" applyFill="1" applyBorder="1" applyAlignment="1">
      <alignment horizontal="center" vertical="center"/>
    </xf>
    <xf numFmtId="0" fontId="19" fillId="10" borderId="137" xfId="29" applyFont="1" applyFill="1" applyBorder="1" applyAlignment="1">
      <alignment horizontal="center" vertical="center"/>
    </xf>
    <xf numFmtId="0" fontId="19" fillId="10" borderId="11" xfId="29" applyFont="1" applyFill="1" applyBorder="1" applyAlignment="1">
      <alignment horizontal="center" vertical="center"/>
    </xf>
    <xf numFmtId="0" fontId="19" fillId="10" borderId="10" xfId="29" applyFont="1" applyFill="1" applyBorder="1" applyAlignment="1">
      <alignment horizontal="center" vertical="center"/>
    </xf>
    <xf numFmtId="0" fontId="20" fillId="10" borderId="137" xfId="30" applyFont="1" applyFill="1" applyBorder="1" applyAlignment="1">
      <alignment horizontal="center" vertical="center"/>
    </xf>
    <xf numFmtId="0" fontId="20" fillId="10" borderId="138" xfId="30" applyFont="1" applyFill="1" applyBorder="1" applyAlignment="1">
      <alignment horizontal="center" vertical="center"/>
    </xf>
    <xf numFmtId="0" fontId="20" fillId="10" borderId="10" xfId="30" applyFont="1" applyFill="1" applyBorder="1" applyAlignment="1">
      <alignment horizontal="center" vertical="center"/>
    </xf>
    <xf numFmtId="0" fontId="20" fillId="10" borderId="12" xfId="30" applyFont="1" applyFill="1" applyBorder="1" applyAlignment="1">
      <alignment horizontal="center" vertical="center"/>
    </xf>
    <xf numFmtId="0" fontId="14" fillId="0" borderId="66"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23" xfId="0" applyFont="1" applyBorder="1" applyAlignment="1">
      <alignment horizontal="justify" vertical="center" wrapText="1"/>
    </xf>
    <xf numFmtId="0" fontId="0" fillId="0" borderId="66" xfId="0" applyBorder="1" applyAlignment="1">
      <alignment horizontal="justify" vertical="center" wrapText="1"/>
    </xf>
    <xf numFmtId="0" fontId="3" fillId="0" borderId="1" xfId="0" applyFont="1" applyBorder="1" applyAlignment="1">
      <alignment horizontal="justify" vertical="center" wrapText="1"/>
    </xf>
    <xf numFmtId="0" fontId="3" fillId="0" borderId="23" xfId="0" applyFont="1" applyBorder="1" applyAlignment="1">
      <alignment horizontal="justify" vertical="center" wrapText="1"/>
    </xf>
    <xf numFmtId="0" fontId="46" fillId="13" borderId="47" xfId="35" applyFont="1" applyFill="1" applyBorder="1" applyAlignment="1">
      <alignment horizontal="justify" vertical="center" wrapText="1"/>
    </xf>
    <xf numFmtId="0" fontId="14" fillId="0" borderId="66" xfId="0" applyFont="1" applyBorder="1" applyAlignment="1">
      <alignment horizontal="left" vertical="center" wrapText="1"/>
    </xf>
    <xf numFmtId="0" fontId="14" fillId="0" borderId="1" xfId="0" applyFont="1" applyBorder="1" applyAlignment="1">
      <alignment horizontal="left" vertical="center" wrapText="1"/>
    </xf>
    <xf numFmtId="0" fontId="14" fillId="0" borderId="23" xfId="0" applyFont="1" applyBorder="1" applyAlignment="1">
      <alignment horizontal="left" vertical="center" wrapText="1"/>
    </xf>
    <xf numFmtId="0" fontId="14" fillId="0" borderId="86" xfId="0" applyFont="1" applyBorder="1" applyAlignment="1">
      <alignment horizontal="left" vertical="center" wrapText="1"/>
    </xf>
    <xf numFmtId="0" fontId="14" fillId="0" borderId="87" xfId="0" applyFont="1" applyBorder="1" applyAlignment="1">
      <alignment horizontal="left" vertical="center" wrapText="1"/>
    </xf>
    <xf numFmtId="0" fontId="14" fillId="0" borderId="88" xfId="0" applyFont="1" applyBorder="1" applyAlignment="1">
      <alignment horizontal="left" vertical="center" wrapText="1"/>
    </xf>
    <xf numFmtId="0" fontId="14" fillId="3" borderId="90"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37" xfId="0" applyFont="1" applyFill="1" applyBorder="1" applyAlignment="1">
      <alignment horizontal="center" vertical="center"/>
    </xf>
    <xf numFmtId="0" fontId="14" fillId="3" borderId="80" xfId="0" applyFont="1" applyFill="1" applyBorder="1" applyAlignment="1">
      <alignment horizontal="center" vertical="center" wrapText="1"/>
    </xf>
    <xf numFmtId="0" fontId="14" fillId="3" borderId="34" xfId="0" applyFont="1" applyFill="1" applyBorder="1" applyAlignment="1">
      <alignment horizontal="center" vertical="center" wrapText="1"/>
    </xf>
    <xf numFmtId="0" fontId="14" fillId="3" borderId="91" xfId="0" applyFont="1" applyFill="1" applyBorder="1" applyAlignment="1">
      <alignment horizontal="center" vertical="center" wrapText="1"/>
    </xf>
    <xf numFmtId="0" fontId="14" fillId="0" borderId="86" xfId="0" applyFont="1" applyBorder="1" applyAlignment="1">
      <alignment horizontal="justify" vertical="center" wrapText="1"/>
    </xf>
    <xf numFmtId="0" fontId="14" fillId="0" borderId="87" xfId="0" applyFont="1" applyBorder="1" applyAlignment="1">
      <alignment horizontal="justify" vertical="center" wrapText="1"/>
    </xf>
    <xf numFmtId="0" fontId="14" fillId="0" borderId="88" xfId="0" applyFont="1" applyBorder="1" applyAlignment="1">
      <alignment horizontal="justify" vertical="center" wrapText="1"/>
    </xf>
    <xf numFmtId="0" fontId="0" fillId="0" borderId="36" xfId="28" applyNumberFormat="1" applyFont="1" applyFill="1" applyBorder="1" applyAlignment="1" applyProtection="1">
      <alignment horizontal="justify" vertical="center" wrapText="1"/>
    </xf>
    <xf numFmtId="0" fontId="13" fillId="0" borderId="32" xfId="28" applyNumberFormat="1" applyFill="1" applyBorder="1" applyAlignment="1" applyProtection="1">
      <alignment horizontal="justify" vertical="center" wrapText="1"/>
    </xf>
    <xf numFmtId="0" fontId="13" fillId="0" borderId="23" xfId="28" applyNumberFormat="1" applyFill="1" applyBorder="1" applyAlignment="1" applyProtection="1">
      <alignment horizontal="justify" vertical="center" wrapText="1"/>
    </xf>
    <xf numFmtId="0" fontId="0" fillId="23" borderId="36" xfId="0" applyFill="1" applyBorder="1" applyAlignment="1">
      <alignment horizontal="left" vertical="center" wrapText="1"/>
    </xf>
    <xf numFmtId="0" fontId="3" fillId="23" borderId="15" xfId="0" applyFont="1" applyFill="1" applyBorder="1" applyAlignment="1">
      <alignment horizontal="left" vertical="center" wrapText="1"/>
    </xf>
    <xf numFmtId="0" fontId="3" fillId="23" borderId="37" xfId="0" applyFont="1" applyFill="1" applyBorder="1" applyAlignment="1">
      <alignment horizontal="left" vertical="center" wrapText="1"/>
    </xf>
    <xf numFmtId="0" fontId="10" fillId="17" borderId="129" xfId="35" applyFont="1" applyFill="1" applyBorder="1" applyAlignment="1">
      <alignment horizontal="justify" vertical="center" wrapText="1"/>
    </xf>
    <xf numFmtId="0" fontId="10" fillId="17" borderId="130" xfId="35" applyFont="1" applyFill="1" applyBorder="1" applyAlignment="1">
      <alignment horizontal="justify" vertical="center" wrapText="1"/>
    </xf>
    <xf numFmtId="0" fontId="10" fillId="17" borderId="131" xfId="35" applyFont="1" applyFill="1" applyBorder="1" applyAlignment="1">
      <alignment horizontal="justify" vertical="center" wrapText="1"/>
    </xf>
    <xf numFmtId="0" fontId="10" fillId="23" borderId="129" xfId="35" applyFont="1" applyFill="1" applyBorder="1" applyAlignment="1">
      <alignment horizontal="justify" vertical="center" wrapText="1"/>
    </xf>
    <xf numFmtId="0" fontId="10" fillId="23" borderId="130" xfId="35" applyFont="1" applyFill="1" applyBorder="1" applyAlignment="1">
      <alignment horizontal="justify" vertical="center" wrapText="1"/>
    </xf>
    <xf numFmtId="0" fontId="10" fillId="23" borderId="131" xfId="35" applyFont="1" applyFill="1" applyBorder="1" applyAlignment="1">
      <alignment horizontal="justify" vertical="center" wrapText="1"/>
    </xf>
    <xf numFmtId="0" fontId="10" fillId="17" borderId="45" xfId="35" applyFont="1" applyFill="1" applyBorder="1" applyAlignment="1">
      <alignment horizontal="justify" vertical="center" wrapText="1"/>
    </xf>
    <xf numFmtId="0" fontId="10" fillId="17" borderId="46" xfId="35" applyFont="1" applyFill="1" applyBorder="1" applyAlignment="1">
      <alignment horizontal="justify" vertical="center" wrapText="1"/>
    </xf>
    <xf numFmtId="0" fontId="10" fillId="17" borderId="48" xfId="35" applyFont="1" applyFill="1" applyBorder="1" applyAlignment="1">
      <alignment horizontal="justify" vertical="center" wrapText="1"/>
    </xf>
    <xf numFmtId="0" fontId="10" fillId="17" borderId="45" xfId="35" applyFont="1" applyFill="1" applyBorder="1" applyAlignment="1">
      <alignment horizontal="left" vertical="top" wrapText="1"/>
    </xf>
    <xf numFmtId="0" fontId="10" fillId="17" borderId="46" xfId="35" applyFont="1" applyFill="1" applyBorder="1" applyAlignment="1">
      <alignment horizontal="left" vertical="top" wrapText="1"/>
    </xf>
    <xf numFmtId="0" fontId="10" fillId="17" borderId="48" xfId="35" applyFont="1" applyFill="1" applyBorder="1" applyAlignment="1">
      <alignment horizontal="left" vertical="top" wrapText="1"/>
    </xf>
    <xf numFmtId="0" fontId="0" fillId="0" borderId="86" xfId="0" applyBorder="1" applyAlignment="1">
      <alignment horizontal="left" vertical="center" wrapText="1"/>
    </xf>
    <xf numFmtId="0" fontId="3" fillId="0" borderId="87" xfId="0" applyFont="1" applyBorder="1" applyAlignment="1">
      <alignment horizontal="left" vertical="center" wrapText="1"/>
    </xf>
    <xf numFmtId="0" fontId="3" fillId="0" borderId="88" xfId="0" applyFont="1" applyBorder="1" applyAlignment="1">
      <alignment horizontal="left" vertical="center" wrapText="1"/>
    </xf>
    <xf numFmtId="0" fontId="14" fillId="0" borderId="28" xfId="0" applyFont="1" applyBorder="1" applyAlignment="1">
      <alignment horizontal="center" vertical="center"/>
    </xf>
    <xf numFmtId="0" fontId="14" fillId="0" borderId="24" xfId="0" applyFont="1" applyBorder="1" applyAlignment="1">
      <alignment horizontal="center" vertical="center"/>
    </xf>
    <xf numFmtId="181" fontId="3" fillId="3" borderId="92" xfId="14" applyNumberFormat="1" applyFont="1" applyFill="1" applyBorder="1" applyAlignment="1" applyProtection="1">
      <alignment horizontal="center" vertical="center"/>
    </xf>
    <xf numFmtId="181" fontId="3" fillId="3" borderId="82" xfId="14" applyNumberFormat="1" applyFont="1" applyFill="1" applyBorder="1" applyAlignment="1" applyProtection="1">
      <alignment horizontal="center" vertical="center"/>
    </xf>
    <xf numFmtId="180" fontId="14" fillId="8" borderId="135" xfId="12" applyNumberFormat="1" applyFont="1" applyFill="1" applyBorder="1" applyAlignment="1" applyProtection="1">
      <alignment horizontal="center" vertical="center"/>
    </xf>
    <xf numFmtId="180" fontId="14" fillId="8" borderId="125" xfId="12" applyNumberFormat="1" applyFont="1" applyFill="1" applyBorder="1" applyAlignment="1" applyProtection="1">
      <alignment horizontal="center" vertical="center"/>
    </xf>
    <xf numFmtId="180" fontId="14" fillId="8" borderId="64" xfId="12" applyNumberFormat="1" applyFont="1" applyFill="1" applyBorder="1" applyAlignment="1" applyProtection="1">
      <alignment horizontal="center" vertical="center"/>
    </xf>
    <xf numFmtId="10" fontId="0" fillId="8" borderId="27" xfId="0" applyNumberForma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5" xfId="0" applyFont="1" applyFill="1" applyBorder="1" applyAlignment="1">
      <alignment horizontal="center" vertical="center" wrapText="1"/>
    </xf>
    <xf numFmtId="0" fontId="14" fillId="3" borderId="1" xfId="0" applyFont="1" applyFill="1" applyBorder="1" applyAlignment="1"/>
    <xf numFmtId="0" fontId="14" fillId="3" borderId="23" xfId="0" applyFont="1" applyFill="1" applyBorder="1" applyAlignment="1"/>
    <xf numFmtId="0" fontId="21" fillId="9" borderId="93" xfId="30" applyFont="1" applyFill="1" applyBorder="1" applyAlignment="1">
      <alignment horizontal="center" vertical="center" wrapText="1"/>
    </xf>
    <xf numFmtId="0" fontId="21" fillId="9" borderId="94" xfId="30" applyFont="1" applyFill="1" applyBorder="1" applyAlignment="1">
      <alignment horizontal="center" vertical="center" wrapText="1"/>
    </xf>
    <xf numFmtId="0" fontId="21" fillId="9" borderId="63" xfId="30" applyFont="1" applyFill="1" applyBorder="1" applyAlignment="1">
      <alignment horizontal="center" vertical="center" wrapText="1"/>
    </xf>
    <xf numFmtId="0" fontId="0" fillId="3" borderId="44" xfId="0" applyFill="1" applyBorder="1" applyAlignment="1">
      <alignment horizontal="center" vertical="center"/>
    </xf>
    <xf numFmtId="0" fontId="3" fillId="3" borderId="44" xfId="0" applyFont="1" applyFill="1" applyBorder="1" applyAlignment="1">
      <alignment horizontal="center" vertical="center"/>
    </xf>
    <xf numFmtId="0" fontId="3" fillId="3" borderId="64" xfId="0" applyFont="1" applyFill="1" applyBorder="1" applyAlignment="1">
      <alignment horizontal="center" vertical="center"/>
    </xf>
    <xf numFmtId="0" fontId="0" fillId="3" borderId="1" xfId="0" applyFill="1" applyBorder="1" applyAlignment="1">
      <alignment horizontal="center" vertical="center"/>
    </xf>
    <xf numFmtId="0" fontId="3" fillId="3" borderId="1" xfId="0" applyFont="1" applyFill="1" applyBorder="1" applyAlignment="1">
      <alignment horizontal="center" vertical="center"/>
    </xf>
    <xf numFmtId="0" fontId="3" fillId="3" borderId="23" xfId="0" applyFont="1" applyFill="1" applyBorder="1" applyAlignment="1">
      <alignment horizontal="center" vertical="center"/>
    </xf>
    <xf numFmtId="0" fontId="0" fillId="0" borderId="10" xfId="0" applyBorder="1" applyAlignment="1">
      <alignment horizontal="justify" vertical="center" wrapText="1"/>
    </xf>
    <xf numFmtId="0" fontId="3" fillId="0" borderId="10" xfId="0" applyFont="1" applyBorder="1" applyAlignment="1">
      <alignment horizontal="justify" vertical="center" wrapText="1"/>
    </xf>
    <xf numFmtId="0" fontId="14" fillId="3" borderId="15"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0" borderId="56" xfId="21" applyNumberFormat="1" applyFont="1" applyFill="1" applyBorder="1" applyAlignment="1" applyProtection="1">
      <alignment horizontal="justify" vertical="center" wrapText="1"/>
    </xf>
    <xf numFmtId="0" fontId="0" fillId="3" borderId="89" xfId="29"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33" xfId="0" applyFont="1" applyFill="1" applyBorder="1" applyAlignment="1">
      <alignment horizontal="center" vertical="center" wrapText="1"/>
    </xf>
    <xf numFmtId="0" fontId="19" fillId="14" borderId="132" xfId="0" applyFont="1" applyFill="1" applyBorder="1" applyAlignment="1">
      <alignment horizontal="center" vertical="center" wrapText="1"/>
    </xf>
    <xf numFmtId="0" fontId="19" fillId="14" borderId="133" xfId="0" applyFont="1" applyFill="1" applyBorder="1" applyAlignment="1">
      <alignment horizontal="center" vertical="center" wrapText="1"/>
    </xf>
    <xf numFmtId="0" fontId="19" fillId="14" borderId="134" xfId="0" applyFont="1" applyFill="1" applyBorder="1" applyAlignment="1">
      <alignment horizontal="center" vertical="center" wrapText="1"/>
    </xf>
    <xf numFmtId="0" fontId="3" fillId="0" borderId="126" xfId="0" applyFont="1" applyBorder="1" applyAlignment="1">
      <alignment horizontal="left" vertical="center" wrapText="1"/>
    </xf>
    <xf numFmtId="0" fontId="3" fillId="0" borderId="127" xfId="0" applyFont="1" applyBorder="1" applyAlignment="1">
      <alignment horizontal="left" vertical="center" wrapText="1"/>
    </xf>
    <xf numFmtId="0" fontId="3" fillId="0" borderId="128" xfId="0" applyFont="1" applyBorder="1" applyAlignment="1">
      <alignment horizontal="left" vertical="center" wrapText="1"/>
    </xf>
    <xf numFmtId="0" fontId="14" fillId="5" borderId="1" xfId="28" applyNumberFormat="1" applyFont="1" applyFill="1" applyBorder="1" applyAlignment="1" applyProtection="1">
      <alignment horizontal="center" vertical="center"/>
    </xf>
    <xf numFmtId="0" fontId="0" fillId="3" borderId="66" xfId="28" applyNumberFormat="1" applyFont="1" applyFill="1" applyBorder="1" applyAlignment="1" applyProtection="1">
      <alignment horizontal="left" vertical="center"/>
    </xf>
    <xf numFmtId="0" fontId="13" fillId="3" borderId="1" xfId="28" applyNumberFormat="1" applyFill="1" applyBorder="1" applyAlignment="1" applyProtection="1">
      <alignment horizontal="left" vertical="center"/>
    </xf>
    <xf numFmtId="0" fontId="22" fillId="7" borderId="32" xfId="28" applyNumberFormat="1" applyFont="1" applyFill="1" applyBorder="1" applyAlignment="1" applyProtection="1">
      <alignment horizontal="center" vertical="center" wrapText="1"/>
    </xf>
    <xf numFmtId="0" fontId="22" fillId="7" borderId="15" xfId="28" applyNumberFormat="1" applyFont="1" applyFill="1" applyBorder="1" applyAlignment="1" applyProtection="1">
      <alignment horizontal="center" vertical="center"/>
    </xf>
    <xf numFmtId="0" fontId="22" fillId="7" borderId="37" xfId="28" applyNumberFormat="1" applyFont="1" applyFill="1" applyBorder="1" applyAlignment="1" applyProtection="1">
      <alignment horizontal="center" vertical="center"/>
    </xf>
    <xf numFmtId="0" fontId="14" fillId="7" borderId="32" xfId="28" applyNumberFormat="1" applyFont="1" applyFill="1" applyBorder="1" applyAlignment="1" applyProtection="1">
      <alignment horizontal="center" vertical="center"/>
    </xf>
    <xf numFmtId="0" fontId="14" fillId="7" borderId="15" xfId="28" applyNumberFormat="1" applyFont="1" applyFill="1" applyBorder="1" applyAlignment="1" applyProtection="1">
      <alignment horizontal="center" vertical="center"/>
    </xf>
    <xf numFmtId="0" fontId="14" fillId="7" borderId="37" xfId="28" applyNumberFormat="1" applyFont="1" applyFill="1" applyBorder="1" applyAlignment="1" applyProtection="1">
      <alignment horizontal="center" vertical="center"/>
    </xf>
    <xf numFmtId="0" fontId="14" fillId="0" borderId="66" xfId="28" applyNumberFormat="1" applyFont="1" applyFill="1" applyBorder="1" applyAlignment="1" applyProtection="1">
      <alignment horizontal="justify" vertical="center" wrapText="1"/>
    </xf>
    <xf numFmtId="0" fontId="14" fillId="0" borderId="1" xfId="28" applyNumberFormat="1" applyFont="1" applyFill="1" applyBorder="1" applyAlignment="1" applyProtection="1">
      <alignment horizontal="justify" vertical="center" wrapText="1"/>
    </xf>
    <xf numFmtId="0" fontId="14" fillId="3" borderId="36" xfId="28" applyNumberFormat="1" applyFont="1" applyFill="1" applyBorder="1" applyAlignment="1" applyProtection="1">
      <alignment horizontal="center" vertical="center" wrapText="1"/>
    </xf>
    <xf numFmtId="0" fontId="14" fillId="3" borderId="32" xfId="28" applyNumberFormat="1" applyFont="1" applyFill="1" applyBorder="1" applyAlignment="1" applyProtection="1">
      <alignment horizontal="center" vertical="center" wrapText="1"/>
    </xf>
    <xf numFmtId="0" fontId="14" fillId="0" borderId="66" xfId="28" applyNumberFormat="1" applyFont="1" applyFill="1" applyBorder="1" applyAlignment="1" applyProtection="1">
      <alignment horizontal="left" vertical="center" wrapText="1"/>
    </xf>
    <xf numFmtId="0" fontId="14" fillId="0" borderId="1" xfId="28" applyNumberFormat="1" applyFont="1" applyFill="1" applyBorder="1" applyAlignment="1" applyProtection="1">
      <alignment horizontal="left" vertical="center" wrapText="1"/>
    </xf>
    <xf numFmtId="0" fontId="14" fillId="0" borderId="23" xfId="28" applyNumberFormat="1" applyFont="1" applyFill="1" applyBorder="1" applyAlignment="1" applyProtection="1">
      <alignment horizontal="left" vertical="center" wrapText="1"/>
    </xf>
    <xf numFmtId="0" fontId="19" fillId="9" borderId="66" xfId="28" applyNumberFormat="1" applyFont="1" applyFill="1" applyBorder="1" applyAlignment="1" applyProtection="1">
      <alignment horizontal="center" vertical="center"/>
    </xf>
    <xf numFmtId="0" fontId="19" fillId="9" borderId="1" xfId="28" applyNumberFormat="1" applyFont="1" applyFill="1" applyBorder="1" applyAlignment="1" applyProtection="1">
      <alignment horizontal="center" vertical="center"/>
    </xf>
    <xf numFmtId="0" fontId="19" fillId="9" borderId="23" xfId="28" applyNumberFormat="1" applyFont="1" applyFill="1" applyBorder="1" applyAlignment="1" applyProtection="1">
      <alignment horizontal="center" vertical="center"/>
    </xf>
    <xf numFmtId="0" fontId="0" fillId="0" borderId="15" xfId="28" applyNumberFormat="1" applyFont="1" applyFill="1" applyBorder="1" applyAlignment="1" applyProtection="1">
      <alignment horizontal="justify" vertical="center" wrapText="1"/>
    </xf>
    <xf numFmtId="0" fontId="0" fillId="3" borderId="36" xfId="28" applyNumberFormat="1" applyFont="1" applyFill="1" applyBorder="1" applyAlignment="1" applyProtection="1">
      <alignment horizontal="justify" vertical="center" wrapText="1"/>
    </xf>
    <xf numFmtId="0" fontId="0" fillId="3" borderId="15" xfId="28" applyNumberFormat="1" applyFont="1" applyFill="1" applyBorder="1" applyAlignment="1" applyProtection="1">
      <alignment horizontal="justify" vertical="center" wrapText="1"/>
    </xf>
    <xf numFmtId="0" fontId="0" fillId="3" borderId="14" xfId="28" applyNumberFormat="1" applyFont="1" applyFill="1" applyBorder="1" applyAlignment="1" applyProtection="1">
      <alignment horizontal="justify" vertical="center" wrapText="1"/>
    </xf>
    <xf numFmtId="0" fontId="0" fillId="3" borderId="101" xfId="28" applyNumberFormat="1" applyFont="1" applyFill="1" applyBorder="1" applyAlignment="1" applyProtection="1">
      <alignment horizontal="justify" vertical="center" wrapText="1"/>
    </xf>
    <xf numFmtId="0" fontId="0" fillId="0" borderId="66" xfId="28" applyNumberFormat="1" applyFont="1" applyFill="1" applyBorder="1" applyAlignment="1" applyProtection="1">
      <alignment horizontal="justify" vertical="center" wrapText="1"/>
    </xf>
    <xf numFmtId="0" fontId="13" fillId="0" borderId="1" xfId="28" applyNumberFormat="1" applyFill="1" applyBorder="1" applyAlignment="1" applyProtection="1">
      <alignment horizontal="justify" vertical="center" wrapText="1"/>
    </xf>
    <xf numFmtId="0" fontId="19" fillId="9" borderId="36" xfId="28" applyNumberFormat="1" applyFont="1" applyFill="1" applyBorder="1" applyAlignment="1" applyProtection="1">
      <alignment horizontal="center" vertical="center" wrapText="1"/>
    </xf>
    <xf numFmtId="0" fontId="19" fillId="9" borderId="15" xfId="28" applyNumberFormat="1" applyFont="1" applyFill="1" applyBorder="1" applyAlignment="1" applyProtection="1">
      <alignment horizontal="center" vertical="center" wrapText="1"/>
    </xf>
    <xf numFmtId="0" fontId="19" fillId="9" borderId="14" xfId="28" applyNumberFormat="1" applyFont="1" applyFill="1" applyBorder="1" applyAlignment="1" applyProtection="1">
      <alignment horizontal="center" vertical="center" wrapText="1"/>
    </xf>
    <xf numFmtId="0" fontId="14" fillId="0" borderId="36" xfId="28" applyNumberFormat="1" applyFont="1" applyFill="1" applyBorder="1" applyAlignment="1" applyProtection="1">
      <alignment horizontal="justify" vertical="center" wrapText="1"/>
    </xf>
    <xf numFmtId="0" fontId="14" fillId="0" borderId="15" xfId="28" applyNumberFormat="1" applyFont="1" applyFill="1" applyBorder="1" applyAlignment="1" applyProtection="1">
      <alignment horizontal="justify" vertical="center" wrapText="1"/>
    </xf>
    <xf numFmtId="0" fontId="14" fillId="0" borderId="14" xfId="28" applyNumberFormat="1" applyFont="1" applyFill="1" applyBorder="1" applyAlignment="1" applyProtection="1">
      <alignment horizontal="justify" vertical="center" wrapText="1"/>
    </xf>
    <xf numFmtId="0" fontId="0" fillId="3" borderId="29" xfId="28" applyNumberFormat="1" applyFont="1" applyFill="1" applyBorder="1" applyAlignment="1" applyProtection="1">
      <alignment horizontal="justify" vertical="center" wrapText="1"/>
    </xf>
    <xf numFmtId="0" fontId="13" fillId="3" borderId="29" xfId="28" applyNumberFormat="1" applyFill="1" applyBorder="1" applyAlignment="1" applyProtection="1">
      <alignment horizontal="justify" vertical="center" wrapText="1"/>
    </xf>
    <xf numFmtId="177" fontId="14" fillId="3" borderId="10" xfId="28" applyNumberFormat="1" applyFont="1" applyFill="1" applyBorder="1" applyAlignment="1" applyProtection="1">
      <alignment horizontal="center" vertical="center"/>
    </xf>
    <xf numFmtId="0" fontId="13" fillId="0" borderId="27" xfId="1" applyNumberFormat="1" applyFill="1" applyBorder="1" applyAlignment="1" applyProtection="1">
      <alignment horizontal="left" vertical="center" wrapText="1"/>
    </xf>
    <xf numFmtId="0" fontId="13" fillId="0" borderId="22" xfId="1" applyNumberFormat="1" applyFill="1" applyBorder="1" applyAlignment="1" applyProtection="1">
      <alignment horizontal="left" vertical="center" wrapText="1"/>
    </xf>
    <xf numFmtId="0" fontId="23" fillId="0" borderId="45" xfId="28" applyNumberFormat="1" applyFont="1" applyFill="1" applyBorder="1" applyAlignment="1" applyProtection="1">
      <alignment horizontal="justify" vertical="top" wrapText="1"/>
    </xf>
    <xf numFmtId="0" fontId="23" fillId="0" borderId="46" xfId="28" applyNumberFormat="1" applyFont="1" applyFill="1" applyBorder="1" applyAlignment="1" applyProtection="1">
      <alignment horizontal="justify" vertical="top" wrapText="1"/>
    </xf>
    <xf numFmtId="0" fontId="23" fillId="0" borderId="48" xfId="28" applyNumberFormat="1" applyFont="1" applyFill="1" applyBorder="1" applyAlignment="1" applyProtection="1">
      <alignment horizontal="justify" vertical="top" wrapText="1"/>
    </xf>
    <xf numFmtId="0" fontId="0" fillId="0" borderId="51" xfId="28" applyNumberFormat="1" applyFont="1" applyFill="1" applyBorder="1" applyAlignment="1" applyProtection="1">
      <alignment horizontal="left" vertical="center" wrapText="1"/>
    </xf>
    <xf numFmtId="0" fontId="13" fillId="0" borderId="52" xfId="28" applyNumberFormat="1" applyFill="1" applyBorder="1" applyAlignment="1" applyProtection="1">
      <alignment horizontal="left" vertical="center" wrapText="1"/>
    </xf>
    <xf numFmtId="0" fontId="13" fillId="0" borderId="53" xfId="28" applyNumberFormat="1" applyFill="1" applyBorder="1" applyAlignment="1" applyProtection="1">
      <alignment horizontal="left" vertical="center" wrapText="1"/>
    </xf>
    <xf numFmtId="181" fontId="3" fillId="3" borderId="142" xfId="14" applyNumberFormat="1" applyFont="1" applyFill="1" applyBorder="1" applyAlignment="1" applyProtection="1">
      <alignment horizontal="center" vertical="center" wrapText="1"/>
    </xf>
    <xf numFmtId="181" fontId="3" fillId="3" borderId="122" xfId="14" applyNumberFormat="1" applyFont="1" applyFill="1" applyBorder="1" applyAlignment="1" applyProtection="1">
      <alignment horizontal="center" vertical="center" wrapText="1"/>
    </xf>
    <xf numFmtId="181" fontId="3" fillId="3" borderId="150" xfId="14" applyNumberFormat="1" applyFont="1" applyFill="1" applyBorder="1" applyAlignment="1" applyProtection="1">
      <alignment horizontal="center" vertical="center" wrapText="1"/>
    </xf>
    <xf numFmtId="181" fontId="3" fillId="3" borderId="103" xfId="14" applyNumberFormat="1" applyFont="1" applyFill="1" applyBorder="1" applyAlignment="1" applyProtection="1">
      <alignment horizontal="center" vertical="center" wrapText="1"/>
    </xf>
    <xf numFmtId="181" fontId="3" fillId="3" borderId="149" xfId="14" applyNumberFormat="1" applyFont="1" applyFill="1" applyBorder="1" applyAlignment="1" applyProtection="1">
      <alignment horizontal="center" vertical="center" wrapText="1"/>
    </xf>
    <xf numFmtId="181" fontId="3" fillId="3" borderId="105" xfId="14" applyNumberFormat="1" applyFont="1" applyFill="1" applyBorder="1" applyAlignment="1" applyProtection="1">
      <alignment horizontal="center" vertical="center" wrapText="1"/>
    </xf>
    <xf numFmtId="0" fontId="14" fillId="0" borderId="42" xfId="28" applyNumberFormat="1" applyFont="1" applyFill="1" applyBorder="1" applyAlignment="1" applyProtection="1">
      <alignment horizontal="left" vertical="center" wrapText="1"/>
    </xf>
    <xf numFmtId="0" fontId="14" fillId="0" borderId="44" xfId="28" applyNumberFormat="1" applyFont="1" applyFill="1" applyBorder="1" applyAlignment="1" applyProtection="1">
      <alignment horizontal="left" vertical="center" wrapText="1"/>
    </xf>
    <xf numFmtId="0" fontId="14" fillId="0" borderId="64" xfId="28" applyNumberFormat="1" applyFont="1" applyFill="1" applyBorder="1" applyAlignment="1" applyProtection="1">
      <alignment horizontal="left" vertical="center" wrapText="1"/>
    </xf>
    <xf numFmtId="0" fontId="14" fillId="0" borderId="47" xfId="21" applyNumberFormat="1" applyFont="1" applyFill="1" applyBorder="1" applyAlignment="1" applyProtection="1">
      <alignment horizontal="left" vertical="center" wrapText="1"/>
    </xf>
    <xf numFmtId="0" fontId="14" fillId="0" borderId="46" xfId="21" applyNumberFormat="1" applyFont="1" applyFill="1" applyBorder="1" applyAlignment="1" applyProtection="1">
      <alignment horizontal="left" vertical="center" wrapText="1"/>
    </xf>
    <xf numFmtId="0" fontId="14" fillId="0" borderId="43" xfId="21" applyNumberFormat="1" applyFont="1" applyFill="1" applyBorder="1" applyAlignment="1" applyProtection="1">
      <alignment horizontal="left" vertical="center" wrapText="1"/>
    </xf>
    <xf numFmtId="0" fontId="21" fillId="9" borderId="61" xfId="28" applyNumberFormat="1" applyFont="1" applyFill="1" applyBorder="1" applyAlignment="1" applyProtection="1">
      <alignment horizontal="center" vertical="center"/>
    </xf>
    <xf numFmtId="0" fontId="21" fillId="9" borderId="62" xfId="28" applyNumberFormat="1" applyFont="1" applyFill="1" applyBorder="1" applyAlignment="1" applyProtection="1">
      <alignment horizontal="center" vertical="center"/>
    </xf>
    <xf numFmtId="0" fontId="21" fillId="9" borderId="63" xfId="28" applyNumberFormat="1" applyFont="1" applyFill="1" applyBorder="1" applyAlignment="1" applyProtection="1">
      <alignment horizontal="center" vertical="center"/>
    </xf>
    <xf numFmtId="0" fontId="0" fillId="3" borderId="25" xfId="0" applyFill="1" applyBorder="1" applyAlignment="1">
      <alignment horizontal="center" vertical="center"/>
    </xf>
    <xf numFmtId="0" fontId="3" fillId="3" borderId="25"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33" xfId="0" applyFont="1" applyFill="1" applyBorder="1" applyAlignment="1">
      <alignment horizontal="center" vertical="center"/>
    </xf>
    <xf numFmtId="0" fontId="3" fillId="3" borderId="91" xfId="0" applyFont="1" applyFill="1" applyBorder="1" applyAlignment="1">
      <alignment horizontal="center" vertical="center"/>
    </xf>
    <xf numFmtId="0" fontId="0" fillId="3" borderId="33" xfId="0" applyFill="1" applyBorder="1" applyAlignment="1">
      <alignment horizontal="center" vertical="center"/>
    </xf>
    <xf numFmtId="0" fontId="19" fillId="9" borderId="66" xfId="28" applyNumberFormat="1" applyFont="1" applyFill="1" applyBorder="1" applyAlignment="1" applyProtection="1">
      <alignment horizontal="center" vertical="center" wrapText="1"/>
    </xf>
    <xf numFmtId="0" fontId="19" fillId="9" borderId="44" xfId="28" applyNumberFormat="1" applyFont="1" applyFill="1" applyBorder="1" applyAlignment="1" applyProtection="1">
      <alignment horizontal="center" vertical="center" wrapText="1"/>
    </xf>
    <xf numFmtId="0" fontId="19" fillId="9" borderId="64" xfId="28" applyNumberFormat="1" applyFont="1" applyFill="1" applyBorder="1" applyAlignment="1" applyProtection="1">
      <alignment horizontal="center" vertical="center" wrapText="1"/>
    </xf>
    <xf numFmtId="0" fontId="19" fillId="6" borderId="66" xfId="28" applyNumberFormat="1" applyFont="1" applyFill="1" applyBorder="1" applyAlignment="1" applyProtection="1">
      <alignment horizontal="center" vertical="center"/>
    </xf>
    <xf numFmtId="0" fontId="19" fillId="6" borderId="1" xfId="28" applyNumberFormat="1" applyFont="1" applyFill="1" applyBorder="1" applyAlignment="1" applyProtection="1">
      <alignment horizontal="center" vertical="center"/>
    </xf>
    <xf numFmtId="0" fontId="19" fillId="6" borderId="18" xfId="28" applyNumberFormat="1" applyFont="1" applyFill="1" applyBorder="1" applyAlignment="1" applyProtection="1">
      <alignment horizontal="center" vertical="center"/>
    </xf>
    <xf numFmtId="0" fontId="19" fillId="6" borderId="23" xfId="28" applyNumberFormat="1" applyFont="1" applyFill="1" applyBorder="1" applyAlignment="1" applyProtection="1">
      <alignment horizontal="center" vertical="center"/>
    </xf>
    <xf numFmtId="0" fontId="14" fillId="3" borderId="10" xfId="30" applyFont="1" applyFill="1" applyBorder="1" applyAlignment="1">
      <alignment horizontal="left" vertical="center"/>
    </xf>
    <xf numFmtId="0" fontId="14" fillId="3" borderId="12" xfId="30" applyFont="1" applyFill="1" applyBorder="1" applyAlignment="1">
      <alignment horizontal="left" vertical="center"/>
    </xf>
    <xf numFmtId="0" fontId="19" fillId="12" borderId="11" xfId="30" applyFont="1" applyFill="1" applyBorder="1" applyAlignment="1">
      <alignment horizontal="center" vertical="center" wrapText="1"/>
    </xf>
    <xf numFmtId="0" fontId="19" fillId="12" borderId="10" xfId="30" applyFont="1" applyFill="1" applyBorder="1" applyAlignment="1">
      <alignment horizontal="center" vertical="center" wrapText="1"/>
    </xf>
    <xf numFmtId="0" fontId="19" fillId="12" borderId="12" xfId="30" applyFont="1" applyFill="1" applyBorder="1" applyAlignment="1">
      <alignment horizontal="center" vertical="center" wrapText="1"/>
    </xf>
    <xf numFmtId="3" fontId="13" fillId="3" borderId="10" xfId="30" applyNumberFormat="1" applyFill="1" applyBorder="1" applyAlignment="1">
      <alignment horizontal="center" vertical="center" wrapText="1"/>
    </xf>
    <xf numFmtId="177" fontId="13" fillId="3" borderId="10" xfId="30" applyNumberFormat="1" applyFill="1" applyBorder="1" applyAlignment="1">
      <alignment horizontal="center" vertical="center" wrapText="1"/>
    </xf>
    <xf numFmtId="3" fontId="0" fillId="8" borderId="96" xfId="30" applyNumberFormat="1" applyFont="1" applyFill="1" applyBorder="1" applyAlignment="1">
      <alignment horizontal="center" vertical="center"/>
    </xf>
    <xf numFmtId="3" fontId="13" fillId="8" borderId="97" xfId="30" applyNumberFormat="1" applyFill="1" applyBorder="1" applyAlignment="1">
      <alignment horizontal="center" vertical="center"/>
    </xf>
    <xf numFmtId="3" fontId="13" fillId="8" borderId="54" xfId="30" applyNumberFormat="1" applyFill="1" applyBorder="1" applyAlignment="1">
      <alignment horizontal="center" vertical="center"/>
    </xf>
    <xf numFmtId="4" fontId="13" fillId="8" borderId="49" xfId="30" applyNumberFormat="1" applyFill="1" applyBorder="1" applyAlignment="1">
      <alignment horizontal="center" vertical="center"/>
    </xf>
    <xf numFmtId="4" fontId="13" fillId="8" borderId="141" xfId="30" applyNumberFormat="1" applyFill="1" applyBorder="1" applyAlignment="1">
      <alignment horizontal="center" vertical="center"/>
    </xf>
    <xf numFmtId="4" fontId="13" fillId="8" borderId="50" xfId="30" applyNumberFormat="1" applyFill="1" applyBorder="1" applyAlignment="1">
      <alignment horizontal="center" vertical="center"/>
    </xf>
    <xf numFmtId="0" fontId="47" fillId="3" borderId="28" xfId="46" applyFill="1" applyBorder="1" applyAlignment="1">
      <alignment horizontal="left" vertical="center" wrapText="1"/>
    </xf>
    <xf numFmtId="0" fontId="47" fillId="3" borderId="24" xfId="46" applyFill="1" applyBorder="1" applyAlignment="1">
      <alignment horizontal="left" vertical="center" wrapText="1"/>
    </xf>
    <xf numFmtId="0" fontId="47" fillId="3" borderId="13" xfId="46" applyFill="1" applyBorder="1" applyAlignment="1">
      <alignment horizontal="left" vertical="center" wrapText="1"/>
    </xf>
    <xf numFmtId="0" fontId="14" fillId="3" borderId="122" xfId="30" applyFont="1" applyFill="1" applyBorder="1" applyAlignment="1">
      <alignment horizontal="left" vertical="center" wrapText="1"/>
    </xf>
    <xf numFmtId="0" fontId="14" fillId="3" borderId="103" xfId="30" applyFont="1" applyFill="1" applyBorder="1" applyAlignment="1">
      <alignment horizontal="left" vertical="center" wrapText="1"/>
    </xf>
    <xf numFmtId="0" fontId="14" fillId="3" borderId="105" xfId="30" applyFont="1" applyFill="1" applyBorder="1" applyAlignment="1">
      <alignment horizontal="left" vertical="center" wrapText="1"/>
    </xf>
    <xf numFmtId="0" fontId="14" fillId="3" borderId="47" xfId="30" applyFont="1" applyFill="1" applyBorder="1" applyAlignment="1">
      <alignment horizontal="center" vertical="center"/>
    </xf>
    <xf numFmtId="0" fontId="14" fillId="3" borderId="46" xfId="30" applyFont="1" applyFill="1" applyBorder="1" applyAlignment="1">
      <alignment horizontal="center" vertical="center"/>
    </xf>
    <xf numFmtId="0" fontId="14" fillId="3" borderId="48" xfId="30" applyFont="1" applyFill="1" applyBorder="1" applyAlignment="1">
      <alignment horizontal="center" vertical="center"/>
    </xf>
    <xf numFmtId="0" fontId="19" fillId="6" borderId="45" xfId="30" applyFont="1" applyFill="1" applyBorder="1" applyAlignment="1">
      <alignment horizontal="center" vertical="center" wrapText="1"/>
    </xf>
    <xf numFmtId="0" fontId="19" fillId="6" borderId="46" xfId="30" applyFont="1" applyFill="1" applyBorder="1" applyAlignment="1">
      <alignment horizontal="center" vertical="center" wrapText="1"/>
    </xf>
    <xf numFmtId="0" fontId="19" fillId="6" borderId="48" xfId="30" applyFont="1" applyFill="1" applyBorder="1" applyAlignment="1">
      <alignment horizontal="center" vertical="center" wrapText="1"/>
    </xf>
    <xf numFmtId="0" fontId="21" fillId="9" borderId="51" xfId="30" applyFont="1" applyFill="1" applyBorder="1" applyAlignment="1">
      <alignment horizontal="center" vertical="center" wrapText="1"/>
    </xf>
    <xf numFmtId="0" fontId="21" fillId="9" borderId="52" xfId="30" applyFont="1" applyFill="1" applyBorder="1" applyAlignment="1">
      <alignment horizontal="center" vertical="center" wrapText="1"/>
    </xf>
    <xf numFmtId="0" fontId="21" fillId="9" borderId="53" xfId="30" applyFont="1" applyFill="1" applyBorder="1" applyAlignment="1">
      <alignment horizontal="center" vertical="center" wrapText="1"/>
    </xf>
    <xf numFmtId="0" fontId="0" fillId="3" borderId="50" xfId="30" applyFont="1" applyFill="1" applyBorder="1" applyAlignment="1">
      <alignment horizontal="center" vertical="center"/>
    </xf>
    <xf numFmtId="0" fontId="13" fillId="3" borderId="50" xfId="30" applyFill="1" applyBorder="1" applyAlignment="1">
      <alignment horizontal="center" vertical="center"/>
    </xf>
    <xf numFmtId="0" fontId="13" fillId="3" borderId="54" xfId="30" applyFill="1" applyBorder="1" applyAlignment="1">
      <alignment horizontal="center" vertical="center"/>
    </xf>
    <xf numFmtId="0" fontId="13" fillId="3" borderId="10" xfId="30" applyFill="1" applyBorder="1" applyAlignment="1">
      <alignment horizontal="center" vertical="center"/>
    </xf>
    <xf numFmtId="0" fontId="13" fillId="3" borderId="12" xfId="30" applyFill="1" applyBorder="1" applyAlignment="1">
      <alignment horizontal="center" vertical="center"/>
    </xf>
    <xf numFmtId="0" fontId="14" fillId="0" borderId="29" xfId="21" applyNumberFormat="1" applyFont="1" applyFill="1" applyBorder="1" applyAlignment="1" applyProtection="1">
      <alignment horizontal="justify" vertical="center" wrapText="1"/>
    </xf>
    <xf numFmtId="0" fontId="14" fillId="0" borderId="0" xfId="21" applyNumberFormat="1" applyFont="1" applyFill="1" applyBorder="1" applyAlignment="1" applyProtection="1">
      <alignment horizontal="justify" vertical="center" wrapText="1"/>
    </xf>
    <xf numFmtId="0" fontId="14" fillId="0" borderId="30" xfId="21" applyNumberFormat="1" applyFont="1" applyFill="1" applyBorder="1" applyAlignment="1" applyProtection="1">
      <alignment horizontal="justify" vertical="center" wrapText="1"/>
    </xf>
    <xf numFmtId="0" fontId="19" fillId="6" borderId="12" xfId="0" applyFont="1" applyFill="1" applyBorder="1" applyAlignment="1">
      <alignment horizontal="center" vertical="center" wrapText="1"/>
    </xf>
    <xf numFmtId="0" fontId="0" fillId="0" borderId="11" xfId="0" applyBorder="1" applyAlignment="1">
      <alignment horizontal="justify" vertical="center" wrapText="1"/>
    </xf>
    <xf numFmtId="0" fontId="3" fillId="0" borderId="12" xfId="0" applyFont="1" applyBorder="1" applyAlignment="1">
      <alignment horizontal="justify" vertical="center" wrapText="1"/>
    </xf>
    <xf numFmtId="0" fontId="0" fillId="3" borderId="45" xfId="0" applyFill="1" applyBorder="1" applyAlignment="1">
      <alignment horizontal="justify" vertical="center" wrapText="1"/>
    </xf>
    <xf numFmtId="0" fontId="0" fillId="3" borderId="46" xfId="0" applyFill="1" applyBorder="1" applyAlignment="1">
      <alignment horizontal="justify" vertical="center" wrapText="1"/>
    </xf>
    <xf numFmtId="0" fontId="0" fillId="3" borderId="43" xfId="0" applyFill="1" applyBorder="1" applyAlignment="1">
      <alignment horizontal="justify" vertical="center" wrapText="1"/>
    </xf>
    <xf numFmtId="0" fontId="0" fillId="3" borderId="45" xfId="0" applyFill="1" applyBorder="1" applyAlignment="1">
      <alignment horizontal="left" vertical="center" wrapText="1"/>
    </xf>
    <xf numFmtId="0" fontId="0" fillId="3" borderId="46" xfId="0" applyFill="1" applyBorder="1" applyAlignment="1">
      <alignment horizontal="left" vertical="center" wrapText="1"/>
    </xf>
    <xf numFmtId="0" fontId="0" fillId="3" borderId="43" xfId="0" applyFill="1" applyBorder="1" applyAlignment="1">
      <alignment horizontal="left" vertical="center" wrapText="1"/>
    </xf>
    <xf numFmtId="0" fontId="14" fillId="0" borderId="45" xfId="0" applyFont="1" applyBorder="1" applyAlignment="1">
      <alignment horizontal="left" vertical="center" wrapText="1"/>
    </xf>
    <xf numFmtId="0" fontId="14" fillId="0" borderId="46" xfId="0" applyFont="1" applyBorder="1" applyAlignment="1">
      <alignment horizontal="left" vertical="center" wrapText="1"/>
    </xf>
    <xf numFmtId="0" fontId="14" fillId="0" borderId="43" xfId="0" applyFont="1" applyBorder="1" applyAlignment="1">
      <alignment horizontal="left" vertical="center" wrapText="1"/>
    </xf>
    <xf numFmtId="0" fontId="14" fillId="3" borderId="58" xfId="0" applyFont="1" applyFill="1" applyBorder="1" applyAlignment="1">
      <alignment horizontal="left" vertical="center"/>
    </xf>
    <xf numFmtId="0" fontId="14" fillId="3" borderId="59" xfId="0" applyFont="1" applyFill="1" applyBorder="1" applyAlignment="1">
      <alignment horizontal="left" vertical="center"/>
    </xf>
    <xf numFmtId="0" fontId="14" fillId="3" borderId="60" xfId="0" applyFont="1" applyFill="1" applyBorder="1" applyAlignment="1">
      <alignment horizontal="left" vertical="center"/>
    </xf>
    <xf numFmtId="0" fontId="13" fillId="0" borderId="50" xfId="30" applyBorder="1" applyAlignment="1">
      <alignment horizontal="center" vertical="center"/>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9" fillId="14" borderId="45" xfId="0" applyFont="1" applyFill="1" applyBorder="1" applyAlignment="1">
      <alignment horizontal="center" vertical="center" wrapText="1"/>
    </xf>
    <xf numFmtId="0" fontId="19" fillId="14" borderId="46" xfId="0" applyFont="1" applyFill="1" applyBorder="1" applyAlignment="1">
      <alignment horizontal="center" vertical="center" wrapText="1"/>
    </xf>
    <xf numFmtId="0" fontId="19" fillId="14" borderId="48" xfId="0" applyFont="1" applyFill="1" applyBorder="1" applyAlignment="1">
      <alignment horizontal="center" vertical="center" wrapText="1"/>
    </xf>
    <xf numFmtId="0" fontId="14" fillId="3" borderId="45" xfId="30" applyFont="1" applyFill="1" applyBorder="1" applyAlignment="1">
      <alignment horizontal="left" vertical="center"/>
    </xf>
    <xf numFmtId="0" fontId="14" fillId="3" borderId="46" xfId="30" applyFont="1" applyFill="1" applyBorder="1" applyAlignment="1">
      <alignment horizontal="left" vertical="center"/>
    </xf>
    <xf numFmtId="0" fontId="14" fillId="3" borderId="48" xfId="30" applyFont="1" applyFill="1" applyBorder="1" applyAlignment="1">
      <alignment horizontal="left" vertical="center"/>
    </xf>
    <xf numFmtId="0" fontId="0" fillId="3" borderId="11" xfId="0" applyFill="1" applyBorder="1" applyAlignment="1">
      <alignment horizontal="justify" vertical="center" wrapText="1"/>
    </xf>
    <xf numFmtId="0" fontId="0" fillId="3" borderId="10" xfId="0" applyFill="1" applyBorder="1" applyAlignment="1">
      <alignment horizontal="justify" vertical="center" wrapText="1"/>
    </xf>
    <xf numFmtId="0" fontId="13" fillId="0" borderId="11" xfId="30" applyBorder="1" applyAlignment="1">
      <alignment horizontal="center" vertical="center"/>
    </xf>
    <xf numFmtId="173" fontId="14" fillId="8" borderId="47" xfId="30" applyNumberFormat="1" applyFont="1" applyFill="1" applyBorder="1" applyAlignment="1">
      <alignment horizontal="center" vertical="center"/>
    </xf>
    <xf numFmtId="173" fontId="14" fillId="8" borderId="48" xfId="30" applyNumberFormat="1" applyFont="1" applyFill="1" applyBorder="1" applyAlignment="1">
      <alignment horizontal="center" vertical="center"/>
    </xf>
    <xf numFmtId="0" fontId="19" fillId="9" borderId="98" xfId="30" applyFont="1" applyFill="1" applyBorder="1" applyAlignment="1">
      <alignment horizontal="center" vertical="center"/>
    </xf>
    <xf numFmtId="0" fontId="19" fillId="9" borderId="99" xfId="30" applyFont="1" applyFill="1" applyBorder="1" applyAlignment="1">
      <alignment horizontal="center" vertical="center"/>
    </xf>
    <xf numFmtId="0" fontId="13" fillId="0" borderId="0" xfId="30" applyAlignment="1">
      <alignment horizontal="center" vertical="center"/>
    </xf>
    <xf numFmtId="0" fontId="14" fillId="3" borderId="10" xfId="0" applyFont="1" applyFill="1" applyBorder="1" applyAlignment="1">
      <alignment horizontal="center" vertical="center" wrapText="1"/>
    </xf>
    <xf numFmtId="49" fontId="9" fillId="0" borderId="149" xfId="30" applyNumberFormat="1" applyFont="1" applyBorder="1" applyAlignment="1">
      <alignment horizontal="left" vertical="center"/>
    </xf>
    <xf numFmtId="49" fontId="9" fillId="0" borderId="0" xfId="30" applyNumberFormat="1" applyFont="1" applyAlignment="1">
      <alignment horizontal="left" vertical="center"/>
    </xf>
    <xf numFmtId="49" fontId="9" fillId="0" borderId="103" xfId="30" applyNumberFormat="1" applyFont="1" applyBorder="1" applyAlignment="1">
      <alignment horizontal="left" vertical="center"/>
    </xf>
    <xf numFmtId="0" fontId="18" fillId="0" borderId="40" xfId="30" applyFont="1" applyBorder="1" applyAlignment="1">
      <alignment horizontal="center" vertical="center" wrapText="1"/>
    </xf>
    <xf numFmtId="0" fontId="18" fillId="0" borderId="0" xfId="30" applyFont="1" applyAlignment="1">
      <alignment horizontal="center" vertical="center" wrapText="1"/>
    </xf>
    <xf numFmtId="0" fontId="18" fillId="0" borderId="30" xfId="30" applyFont="1" applyBorder="1" applyAlignment="1">
      <alignment horizontal="center" vertical="center" wrapText="1"/>
    </xf>
    <xf numFmtId="0" fontId="19" fillId="9" borderId="102" xfId="30" applyFont="1" applyFill="1" applyBorder="1" applyAlignment="1">
      <alignment horizontal="center" vertical="center"/>
    </xf>
    <xf numFmtId="0" fontId="19" fillId="9" borderId="100" xfId="30" applyFont="1" applyFill="1" applyBorder="1" applyAlignment="1">
      <alignment horizontal="center" vertical="center"/>
    </xf>
    <xf numFmtId="0" fontId="25" fillId="13" borderId="120" xfId="0" applyFont="1" applyFill="1" applyBorder="1" applyAlignment="1">
      <alignment horizontal="center" vertical="top" wrapText="1"/>
    </xf>
    <xf numFmtId="0" fontId="25" fillId="13" borderId="10" xfId="0" applyFont="1" applyFill="1" applyBorder="1" applyAlignment="1">
      <alignment horizontal="center" vertical="top" wrapText="1"/>
    </xf>
    <xf numFmtId="0" fontId="25" fillId="13" borderId="115" xfId="0" applyFont="1" applyFill="1" applyBorder="1" applyAlignment="1">
      <alignment horizontal="center" vertical="top" wrapText="1"/>
    </xf>
    <xf numFmtId="0" fontId="26" fillId="3" borderId="47" xfId="30" applyFont="1" applyFill="1" applyBorder="1" applyAlignment="1">
      <alignment horizontal="center" vertical="top" wrapText="1"/>
    </xf>
    <xf numFmtId="0" fontId="26" fillId="3" borderId="43" xfId="30" applyFont="1" applyFill="1" applyBorder="1" applyAlignment="1">
      <alignment horizontal="center" vertical="top" wrapText="1"/>
    </xf>
    <xf numFmtId="0" fontId="26" fillId="3" borderId="46" xfId="30" applyFont="1" applyFill="1" applyBorder="1" applyAlignment="1">
      <alignment horizontal="center" vertical="top" wrapText="1"/>
    </xf>
    <xf numFmtId="0" fontId="27" fillId="0" borderId="47" xfId="30" applyFont="1" applyBorder="1" applyAlignment="1">
      <alignment horizontal="center" vertical="top" wrapText="1"/>
    </xf>
    <xf numFmtId="0" fontId="27" fillId="0" borderId="43" xfId="30" applyFont="1" applyBorder="1" applyAlignment="1">
      <alignment horizontal="center" vertical="top" wrapText="1"/>
    </xf>
    <xf numFmtId="0" fontId="27" fillId="0" borderId="46" xfId="30" applyFont="1" applyBorder="1" applyAlignment="1">
      <alignment horizontal="center" vertical="top" wrapText="1"/>
    </xf>
    <xf numFmtId="0" fontId="14" fillId="13" borderId="120" xfId="0" applyFont="1" applyFill="1" applyBorder="1" applyAlignment="1">
      <alignment horizontal="justify" vertical="center" wrapText="1"/>
    </xf>
    <xf numFmtId="0" fontId="14" fillId="13" borderId="10" xfId="0" applyFont="1" applyFill="1" applyBorder="1" applyAlignment="1">
      <alignment horizontal="justify" vertical="center" wrapText="1"/>
    </xf>
    <xf numFmtId="0" fontId="14" fillId="13" borderId="115" xfId="0" applyFont="1" applyFill="1" applyBorder="1" applyAlignment="1">
      <alignment horizontal="justify" vertical="center" wrapText="1"/>
    </xf>
    <xf numFmtId="0" fontId="14" fillId="3" borderId="0" xfId="30" applyFont="1" applyFill="1" applyAlignment="1">
      <alignment horizontal="center"/>
    </xf>
    <xf numFmtId="0" fontId="14" fillId="3" borderId="30" xfId="30" applyFont="1" applyFill="1" applyBorder="1" applyAlignment="1">
      <alignment horizontal="center"/>
    </xf>
    <xf numFmtId="0" fontId="21" fillId="9" borderId="10" xfId="30" applyFont="1" applyFill="1" applyBorder="1" applyAlignment="1">
      <alignment horizontal="center" vertical="center" wrapText="1"/>
    </xf>
    <xf numFmtId="0" fontId="3" fillId="3" borderId="109" xfId="30" applyFont="1" applyFill="1" applyBorder="1" applyAlignment="1">
      <alignment horizontal="center"/>
    </xf>
    <xf numFmtId="0" fontId="3" fillId="3" borderId="110" xfId="30" applyFont="1" applyFill="1" applyBorder="1" applyAlignment="1">
      <alignment horizontal="center"/>
    </xf>
    <xf numFmtId="0" fontId="3" fillId="3" borderId="107" xfId="30" applyFont="1" applyFill="1" applyBorder="1" applyAlignment="1">
      <alignment horizontal="center"/>
    </xf>
    <xf numFmtId="0" fontId="3" fillId="3" borderId="108" xfId="30" applyFont="1" applyFill="1" applyBorder="1" applyAlignment="1">
      <alignment horizontal="center"/>
    </xf>
    <xf numFmtId="0" fontId="3" fillId="3" borderId="46" xfId="42" applyFill="1" applyBorder="1" applyAlignment="1">
      <alignment horizontal="center"/>
    </xf>
    <xf numFmtId="0" fontId="3" fillId="3" borderId="48" xfId="42" applyFill="1" applyBorder="1" applyAlignment="1">
      <alignment horizontal="center"/>
    </xf>
    <xf numFmtId="0" fontId="32" fillId="19" borderId="118" xfId="0" applyFont="1" applyFill="1" applyBorder="1" applyAlignment="1">
      <alignment horizontal="center" vertical="center" wrapText="1"/>
    </xf>
    <xf numFmtId="0" fontId="32" fillId="19" borderId="46" xfId="0" applyFont="1" applyFill="1" applyBorder="1" applyAlignment="1">
      <alignment horizontal="center" vertical="center" wrapText="1"/>
    </xf>
    <xf numFmtId="0" fontId="32" fillId="19" borderId="119" xfId="0" applyFont="1" applyFill="1" applyBorder="1" applyAlignment="1">
      <alignment horizontal="center" vertical="center" wrapText="1"/>
    </xf>
    <xf numFmtId="0" fontId="14" fillId="3" borderId="47" xfId="30" applyFont="1" applyFill="1" applyBorder="1" applyAlignment="1">
      <alignment horizontal="left"/>
    </xf>
    <xf numFmtId="0" fontId="14" fillId="3" borderId="46" xfId="30" applyFont="1" applyFill="1" applyBorder="1" applyAlignment="1">
      <alignment horizontal="left"/>
    </xf>
    <xf numFmtId="0" fontId="14" fillId="3" borderId="43" xfId="30" applyFont="1" applyFill="1" applyBorder="1" applyAlignment="1">
      <alignment horizontal="left"/>
    </xf>
    <xf numFmtId="0" fontId="14" fillId="3" borderId="47" xfId="30" applyFont="1" applyFill="1" applyBorder="1" applyAlignment="1">
      <alignment horizontal="center"/>
    </xf>
    <xf numFmtId="0" fontId="14" fillId="3" borderId="46" xfId="30" applyFont="1" applyFill="1" applyBorder="1" applyAlignment="1">
      <alignment horizontal="center"/>
    </xf>
    <xf numFmtId="0" fontId="14" fillId="3" borderId="48" xfId="30" applyFont="1" applyFill="1" applyBorder="1" applyAlignment="1">
      <alignment horizontal="center"/>
    </xf>
    <xf numFmtId="0" fontId="31" fillId="20" borderId="50" xfId="0" applyFont="1" applyFill="1" applyBorder="1" applyAlignment="1">
      <alignment horizontal="center" vertical="center" wrapText="1"/>
    </xf>
    <xf numFmtId="0" fontId="32" fillId="13" borderId="114" xfId="0" applyFont="1" applyFill="1" applyBorder="1" applyAlignment="1">
      <alignment horizontal="center" vertical="center" wrapText="1"/>
    </xf>
    <xf numFmtId="0" fontId="32" fillId="13" borderId="116" xfId="0" applyFont="1" applyFill="1" applyBorder="1" applyAlignment="1">
      <alignment horizontal="center" vertical="center" wrapText="1"/>
    </xf>
    <xf numFmtId="182" fontId="32" fillId="13" borderId="47" xfId="0" applyNumberFormat="1" applyFont="1" applyFill="1" applyBorder="1" applyAlignment="1">
      <alignment horizontal="center" vertical="center" wrapText="1"/>
    </xf>
    <xf numFmtId="182" fontId="32" fillId="13" borderId="46" xfId="0" applyNumberFormat="1" applyFont="1" applyFill="1" applyBorder="1" applyAlignment="1">
      <alignment horizontal="center" vertical="center" wrapText="1"/>
    </xf>
    <xf numFmtId="182" fontId="32" fillId="13" borderId="43" xfId="0" applyNumberFormat="1" applyFont="1" applyFill="1" applyBorder="1" applyAlignment="1">
      <alignment horizontal="center" vertical="center" wrapText="1"/>
    </xf>
    <xf numFmtId="0" fontId="37" fillId="3" borderId="47" xfId="30" applyFont="1" applyFill="1" applyBorder="1" applyAlignment="1">
      <alignment horizontal="center" vertical="center" wrapText="1"/>
    </xf>
    <xf numFmtId="0" fontId="37" fillId="3" borderId="46" xfId="30" applyFont="1" applyFill="1" applyBorder="1" applyAlignment="1">
      <alignment horizontal="center" vertical="center" wrapText="1"/>
    </xf>
    <xf numFmtId="0" fontId="37" fillId="3" borderId="119" xfId="30" applyFont="1" applyFill="1" applyBorder="1" applyAlignment="1">
      <alignment horizontal="center" vertical="center" wrapText="1"/>
    </xf>
    <xf numFmtId="0" fontId="0" fillId="0" borderId="46" xfId="0" applyFont="1" applyBorder="1" applyAlignment="1">
      <alignment horizontal="justify" vertical="center" wrapText="1"/>
    </xf>
    <xf numFmtId="0" fontId="3" fillId="0" borderId="46" xfId="0" applyFont="1" applyBorder="1" applyAlignment="1">
      <alignment horizontal="justify" vertical="center" wrapText="1"/>
    </xf>
    <xf numFmtId="0" fontId="3" fillId="0" borderId="119" xfId="0" applyFont="1" applyBorder="1" applyAlignment="1">
      <alignment horizontal="justify" vertical="center" wrapText="1"/>
    </xf>
    <xf numFmtId="0" fontId="0" fillId="0" borderId="118" xfId="0" applyBorder="1" applyAlignment="1">
      <alignment horizontal="justify" vertical="center" wrapText="1"/>
    </xf>
    <xf numFmtId="0" fontId="27" fillId="0" borderId="47" xfId="30" applyFont="1" applyBorder="1" applyAlignment="1">
      <alignment horizontal="center" vertical="center" wrapText="1"/>
    </xf>
    <xf numFmtId="0" fontId="27" fillId="0" borderId="43" xfId="30" applyFont="1" applyBorder="1" applyAlignment="1">
      <alignment horizontal="center" vertical="center" wrapText="1"/>
    </xf>
    <xf numFmtId="0" fontId="27" fillId="0" borderId="46" xfId="30" applyFont="1" applyBorder="1" applyAlignment="1">
      <alignment horizontal="center" vertical="center" wrapText="1"/>
    </xf>
    <xf numFmtId="0" fontId="0" fillId="13" borderId="118" xfId="0" applyFill="1" applyBorder="1" applyAlignment="1">
      <alignment horizontal="justify" vertical="center" wrapText="1"/>
    </xf>
    <xf numFmtId="0" fontId="3" fillId="13" borderId="46" xfId="0" applyFont="1" applyFill="1" applyBorder="1" applyAlignment="1">
      <alignment horizontal="justify" vertical="center" wrapText="1"/>
    </xf>
    <xf numFmtId="0" fontId="3" fillId="13" borderId="119" xfId="0" applyFont="1" applyFill="1" applyBorder="1" applyAlignment="1">
      <alignment horizontal="justify" vertical="center" wrapText="1"/>
    </xf>
    <xf numFmtId="0" fontId="11" fillId="13" borderId="11" xfId="0" applyFont="1" applyFill="1" applyBorder="1" applyAlignment="1">
      <alignment horizontal="justify" vertical="center" wrapText="1"/>
    </xf>
    <xf numFmtId="0" fontId="10" fillId="13" borderId="46" xfId="0" applyFont="1" applyFill="1" applyBorder="1" applyAlignment="1">
      <alignment horizontal="justify" vertical="center" wrapText="1"/>
    </xf>
    <xf numFmtId="0" fontId="10" fillId="13" borderId="48" xfId="0" applyFont="1" applyFill="1" applyBorder="1" applyAlignment="1">
      <alignment horizontal="justify" vertical="center" wrapText="1"/>
    </xf>
    <xf numFmtId="0" fontId="10" fillId="13" borderId="11" xfId="0" applyFont="1" applyFill="1" applyBorder="1" applyAlignment="1">
      <alignment horizontal="justify" vertical="center" wrapText="1"/>
    </xf>
    <xf numFmtId="0" fontId="14" fillId="0" borderId="118" xfId="0" applyFont="1" applyBorder="1" applyAlignment="1">
      <alignment horizontal="justify" vertical="center" wrapText="1"/>
    </xf>
    <xf numFmtId="0" fontId="14" fillId="0" borderId="119" xfId="0" applyFont="1" applyBorder="1" applyAlignment="1">
      <alignment horizontal="justify" vertical="center" wrapText="1"/>
    </xf>
    <xf numFmtId="0" fontId="0" fillId="0" borderId="120" xfId="0" applyBorder="1" applyAlignment="1">
      <alignment horizontal="justify" vertical="center" wrapText="1"/>
    </xf>
    <xf numFmtId="0" fontId="3" fillId="13" borderId="118" xfId="0" applyFont="1" applyFill="1" applyBorder="1" applyAlignment="1">
      <alignment horizontal="justify" vertical="center" wrapText="1"/>
    </xf>
    <xf numFmtId="0" fontId="30" fillId="13" borderId="151" xfId="0" applyFont="1" applyFill="1" applyBorder="1" applyAlignment="1">
      <alignment horizontal="left" vertical="top" wrapText="1"/>
    </xf>
    <xf numFmtId="0" fontId="30" fillId="13" borderId="123" xfId="0" applyFont="1" applyFill="1" applyBorder="1" applyAlignment="1">
      <alignment horizontal="left" vertical="top" wrapText="1"/>
    </xf>
    <xf numFmtId="0" fontId="30" fillId="13" borderId="124" xfId="0" applyFont="1" applyFill="1" applyBorder="1" applyAlignment="1">
      <alignment horizontal="left" vertical="top" wrapText="1"/>
    </xf>
    <xf numFmtId="0" fontId="0" fillId="0" borderId="118" xfId="0" applyFont="1" applyBorder="1" applyAlignment="1">
      <alignment horizontal="justify" vertical="center" wrapText="1"/>
    </xf>
    <xf numFmtId="0" fontId="28" fillId="13" borderId="46" xfId="0" applyFont="1" applyFill="1" applyBorder="1" applyAlignment="1">
      <alignment horizontal="justify" vertical="center" wrapText="1"/>
    </xf>
    <xf numFmtId="0" fontId="28" fillId="13" borderId="119" xfId="0" applyFont="1" applyFill="1" applyBorder="1" applyAlignment="1">
      <alignment horizontal="justify" vertical="center" wrapText="1"/>
    </xf>
    <xf numFmtId="0" fontId="0" fillId="13" borderId="107" xfId="0" applyFill="1" applyBorder="1" applyAlignment="1">
      <alignment horizontal="justify" vertical="center" wrapText="1"/>
    </xf>
    <xf numFmtId="0" fontId="3" fillId="13" borderId="107" xfId="0" applyFont="1" applyFill="1" applyBorder="1" applyAlignment="1">
      <alignment horizontal="justify" vertical="center" wrapText="1"/>
    </xf>
    <xf numFmtId="0" fontId="3" fillId="13" borderId="121" xfId="0" applyFont="1" applyFill="1" applyBorder="1" applyAlignment="1">
      <alignment horizontal="justify" vertical="center" wrapText="1"/>
    </xf>
    <xf numFmtId="0" fontId="35" fillId="19" borderId="106" xfId="0" applyFont="1" applyFill="1" applyBorder="1" applyAlignment="1">
      <alignment horizontal="center" vertical="center" wrapText="1"/>
    </xf>
    <xf numFmtId="0" fontId="35" fillId="19" borderId="137" xfId="0" applyFont="1" applyFill="1" applyBorder="1" applyAlignment="1">
      <alignment horizontal="center" vertical="center" wrapText="1"/>
    </xf>
    <xf numFmtId="0" fontId="38" fillId="0" borderId="10" xfId="56" applyFont="1" applyBorder="1" applyAlignment="1">
      <alignment horizontal="justify" vertical="center" wrapText="1"/>
    </xf>
    <xf numFmtId="0" fontId="10" fillId="13" borderId="47" xfId="0" applyFont="1" applyFill="1" applyBorder="1" applyAlignment="1">
      <alignment horizontal="left" vertical="center" wrapText="1"/>
    </xf>
    <xf numFmtId="0" fontId="10" fillId="13" borderId="46" xfId="0" applyFont="1" applyFill="1" applyBorder="1" applyAlignment="1">
      <alignment horizontal="left" vertical="center" wrapText="1"/>
    </xf>
    <xf numFmtId="0" fontId="10" fillId="13" borderId="48" xfId="0" applyFont="1" applyFill="1" applyBorder="1" applyAlignment="1">
      <alignment horizontal="left" vertical="center" wrapText="1"/>
    </xf>
    <xf numFmtId="0" fontId="3" fillId="0" borderId="47" xfId="0" applyFont="1" applyBorder="1" applyAlignment="1">
      <alignment horizontal="left" vertical="top" wrapText="1"/>
    </xf>
    <xf numFmtId="0" fontId="3" fillId="0" borderId="46" xfId="0" applyFont="1" applyBorder="1" applyAlignment="1">
      <alignment horizontal="left" vertical="top" wrapText="1"/>
    </xf>
    <xf numFmtId="0" fontId="3" fillId="0" borderId="48" xfId="0" applyFont="1" applyBorder="1" applyAlignment="1">
      <alignment horizontal="left" vertical="top" wrapText="1"/>
    </xf>
    <xf numFmtId="0" fontId="38" fillId="0" borderId="10" xfId="56" applyFont="1" applyBorder="1" applyAlignment="1">
      <alignment horizontal="left" vertical="center" wrapText="1"/>
    </xf>
    <xf numFmtId="0" fontId="3" fillId="0" borderId="118" xfId="0" applyFont="1" applyBorder="1" applyAlignment="1">
      <alignment horizontal="justify" vertical="center" wrapText="1"/>
    </xf>
    <xf numFmtId="0" fontId="0" fillId="0" borderId="118" xfId="0" applyBorder="1" applyAlignment="1">
      <alignment horizontal="justify" vertical="top" wrapText="1"/>
    </xf>
    <xf numFmtId="0" fontId="3" fillId="0" borderId="46" xfId="0" applyFont="1" applyBorder="1" applyAlignment="1">
      <alignment horizontal="justify" vertical="top" wrapText="1"/>
    </xf>
    <xf numFmtId="0" fontId="3" fillId="0" borderId="119" xfId="0" applyFont="1" applyBorder="1" applyAlignment="1">
      <alignment horizontal="justify" vertical="top" wrapText="1"/>
    </xf>
    <xf numFmtId="0" fontId="29" fillId="13" borderId="11" xfId="0" applyFont="1" applyFill="1" applyBorder="1" applyAlignment="1">
      <alignment horizontal="justify" vertical="center" wrapText="1"/>
    </xf>
    <xf numFmtId="0" fontId="29" fillId="13" borderId="10" xfId="0" applyFont="1" applyFill="1" applyBorder="1" applyAlignment="1">
      <alignment horizontal="justify" vertical="center" wrapText="1"/>
    </xf>
    <xf numFmtId="0" fontId="29" fillId="13" borderId="12" xfId="0" applyFont="1" applyFill="1" applyBorder="1" applyAlignment="1">
      <alignment horizontal="justify" vertical="center" wrapText="1"/>
    </xf>
    <xf numFmtId="0" fontId="28" fillId="13" borderId="11" xfId="0" applyFont="1" applyFill="1" applyBorder="1" applyAlignment="1">
      <alignment horizontal="justify" vertical="center" wrapText="1"/>
    </xf>
    <xf numFmtId="0" fontId="28" fillId="13" borderId="10" xfId="0" applyFont="1" applyFill="1" applyBorder="1" applyAlignment="1">
      <alignment horizontal="justify" vertical="center" wrapText="1"/>
    </xf>
    <xf numFmtId="0" fontId="28" fillId="13" borderId="12" xfId="0" applyFont="1" applyFill="1" applyBorder="1" applyAlignment="1">
      <alignment horizontal="justify" vertical="center" wrapText="1"/>
    </xf>
    <xf numFmtId="0" fontId="14" fillId="3" borderId="111" xfId="0" applyFont="1" applyFill="1" applyBorder="1" applyAlignment="1">
      <alignment horizontal="left" vertical="center" wrapText="1"/>
    </xf>
    <xf numFmtId="0" fontId="14" fillId="3" borderId="136" xfId="0" applyFont="1" applyFill="1" applyBorder="1" applyAlignment="1">
      <alignment horizontal="left" vertical="center" wrapText="1"/>
    </xf>
    <xf numFmtId="0" fontId="14" fillId="0" borderId="10" xfId="35" applyFont="1" applyBorder="1" applyAlignment="1">
      <alignment horizontal="center" vertical="center" wrapText="1"/>
    </xf>
    <xf numFmtId="0" fontId="14" fillId="0" borderId="12" xfId="35" applyFont="1" applyBorder="1" applyAlignment="1">
      <alignment horizontal="center" vertical="center" wrapText="1"/>
    </xf>
    <xf numFmtId="0" fontId="14" fillId="0" borderId="136" xfId="35" applyFont="1" applyBorder="1" applyAlignment="1">
      <alignment horizontal="center" vertical="center" wrapText="1"/>
    </xf>
    <xf numFmtId="0" fontId="14" fillId="0" borderId="139" xfId="35" applyFont="1" applyBorder="1" applyAlignment="1">
      <alignment horizontal="center" vertical="center" wrapText="1"/>
    </xf>
    <xf numFmtId="0" fontId="19" fillId="9" borderId="132" xfId="57" applyFont="1" applyFill="1" applyBorder="1" applyAlignment="1">
      <alignment horizontal="center" vertical="center"/>
    </xf>
    <xf numFmtId="0" fontId="19" fillId="9" borderId="31" xfId="57" applyFont="1" applyFill="1" applyBorder="1" applyAlignment="1">
      <alignment horizontal="center" vertical="center"/>
    </xf>
    <xf numFmtId="0" fontId="14" fillId="3" borderId="106" xfId="0" applyFont="1" applyFill="1" applyBorder="1" applyAlignment="1">
      <alignment horizontal="left" vertical="center" wrapText="1"/>
    </xf>
    <xf numFmtId="0" fontId="14" fillId="3" borderId="137" xfId="0" applyFont="1" applyFill="1" applyBorder="1" applyAlignment="1">
      <alignment horizontal="left" vertical="center" wrapText="1"/>
    </xf>
    <xf numFmtId="0" fontId="14" fillId="0" borderId="137" xfId="35" applyFont="1" applyBorder="1" applyAlignment="1">
      <alignment horizontal="center" vertical="center" wrapText="1"/>
    </xf>
    <xf numFmtId="0" fontId="14" fillId="0" borderId="138" xfId="35" applyFont="1" applyBorder="1" applyAlignment="1">
      <alignment horizontal="center" vertical="center" wrapText="1"/>
    </xf>
    <xf numFmtId="0" fontId="14" fillId="0" borderId="10" xfId="35" applyFont="1" applyBorder="1" applyAlignment="1">
      <alignment horizontal="left" vertical="center" wrapText="1"/>
    </xf>
    <xf numFmtId="0" fontId="14" fillId="0" borderId="12" xfId="35" applyFont="1" applyBorder="1" applyAlignment="1">
      <alignment horizontal="left" vertical="center" wrapText="1"/>
    </xf>
  </cellXfs>
  <cellStyles count="58">
    <cellStyle name="Estilo 1" xfId="1"/>
    <cellStyle name="Euro" xfId="2"/>
    <cellStyle name="Hipervínculo" xfId="46" builtinId="8"/>
    <cellStyle name="Millares" xfId="3" builtinId="3"/>
    <cellStyle name="Millares [0]" xfId="34" builtinId="6"/>
    <cellStyle name="Millares [0] 2" xfId="4"/>
    <cellStyle name="Millares [0] 3" xfId="45"/>
    <cellStyle name="Millares [0]_A FORMATO 2" xfId="5"/>
    <cellStyle name="Millares [0]_A FORMATO_HOSPITAL_DPTAL_TOMAS_URIBE_URIBE_CONDICIONES_ACTUALES_A_DIC_17_2008(1)" xfId="6"/>
    <cellStyle name="Millares 10" xfId="43"/>
    <cellStyle name="Millares 10 2" xfId="41"/>
    <cellStyle name="Millares 2" xfId="7"/>
    <cellStyle name="Millares 2 2" xfId="51"/>
    <cellStyle name="Millares 3" xfId="8"/>
    <cellStyle name="Millares 4" xfId="9"/>
    <cellStyle name="Millares 5" xfId="10"/>
    <cellStyle name="Millares 5 2" xfId="11"/>
    <cellStyle name="Millares 6" xfId="12"/>
    <cellStyle name="Millares 7" xfId="13"/>
    <cellStyle name="Moneda" xfId="14" builtinId="4"/>
    <cellStyle name="Moneda 10" xfId="52"/>
    <cellStyle name="Moneda 12" xfId="48"/>
    <cellStyle name="Moneda 2" xfId="15"/>
    <cellStyle name="Moneda 2 6" xfId="54"/>
    <cellStyle name="Moneda 3" xfId="16"/>
    <cellStyle name="Moneda 3 2" xfId="17"/>
    <cellStyle name="Moneda 4" xfId="18"/>
    <cellStyle name="Moneda 5" xfId="49"/>
    <cellStyle name="Moneda 7" xfId="40"/>
    <cellStyle name="Normal" xfId="0" builtinId="0"/>
    <cellStyle name="Normal 10 3" xfId="53"/>
    <cellStyle name="Normal 14" xfId="56"/>
    <cellStyle name="Normal 2" xfId="19"/>
    <cellStyle name="Normal 2 2" xfId="20"/>
    <cellStyle name="Normal 2 3" xfId="38"/>
    <cellStyle name="Normal 3" xfId="21"/>
    <cellStyle name="Normal 3 10" xfId="47"/>
    <cellStyle name="Normal 3 2" xfId="35"/>
    <cellStyle name="Normal 39 2 2 2 3" xfId="50"/>
    <cellStyle name="Normal 4" xfId="22"/>
    <cellStyle name="Normal 4 2" xfId="23"/>
    <cellStyle name="Normal 4 2 2" xfId="36"/>
    <cellStyle name="Normal 4 3" xfId="24"/>
    <cellStyle name="Normal 5" xfId="25"/>
    <cellStyle name="Normal 6" xfId="26"/>
    <cellStyle name="Normal 6 2" xfId="27"/>
    <cellStyle name="Normal 7 2" xfId="39"/>
    <cellStyle name="Normal_Hoja2" xfId="44"/>
    <cellStyle name="Normal_HOSPITAL_DPTAL_TOMAS_URIBE_URIBE_CONDICIONES_ACTUALES_A_DIC_17_2008(1)" xfId="28"/>
    <cellStyle name="Normal_RC SERVIDORES PUBLICOS TELEPACIFICO MAPFRE" xfId="29"/>
    <cellStyle name="Normal_RC SERVIDORES PUBLICOS TELEPACIFICO MAPFRE 2" xfId="37"/>
    <cellStyle name="Normal_RESUMEN DE SEGUROS TELEPACIFICO JUNIO 2" xfId="30"/>
    <cellStyle name="Normal_RESUMEN DE SEGUROS TELEPACIFICO JUNIO 2 2" xfId="57"/>
    <cellStyle name="Normal_RESUMEN DE SEGUROS TELEPACIFICO JUNIO 4" xfId="42"/>
    <cellStyle name="Porcentaje" xfId="55" builtinId="5"/>
    <cellStyle name="Porcentual 2" xfId="31"/>
    <cellStyle name="Porcentual 2 2" xfId="32"/>
    <cellStyle name="Porcentual 3" xfId="3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1A1A1A"/>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2324101</xdr:colOff>
      <xdr:row>89</xdr:row>
      <xdr:rowOff>561975</xdr:rowOff>
    </xdr:from>
    <xdr:to>
      <xdr:col>2</xdr:col>
      <xdr:colOff>1247776</xdr:colOff>
      <xdr:row>89</xdr:row>
      <xdr:rowOff>3286125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24101" y="32242125"/>
          <a:ext cx="4933950" cy="27241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31</xdr:row>
      <xdr:rowOff>0</xdr:rowOff>
    </xdr:from>
    <xdr:to>
      <xdr:col>1</xdr:col>
      <xdr:colOff>190500</xdr:colOff>
      <xdr:row>31</xdr:row>
      <xdr:rowOff>0</xdr:rowOff>
    </xdr:to>
    <xdr:pic>
      <xdr:nvPicPr>
        <xdr:cNvPr id="2" name="Picture 14">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 y="1457325"/>
          <a:ext cx="3228975" cy="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0</xdr:col>
          <xdr:colOff>38100</xdr:colOff>
          <xdr:row>30</xdr:row>
          <xdr:rowOff>0</xdr:rowOff>
        </xdr:from>
        <xdr:to>
          <xdr:col>1</xdr:col>
          <xdr:colOff>190500</xdr:colOff>
          <xdr:row>30</xdr:row>
          <xdr:rowOff>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33</xdr:row>
          <xdr:rowOff>0</xdr:rowOff>
        </xdr:from>
        <xdr:to>
          <xdr:col>1</xdr:col>
          <xdr:colOff>190500</xdr:colOff>
          <xdr:row>33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33</xdr:row>
          <xdr:rowOff>0</xdr:rowOff>
        </xdr:from>
        <xdr:to>
          <xdr:col>1</xdr:col>
          <xdr:colOff>190500</xdr:colOff>
          <xdr:row>33</xdr:row>
          <xdr:rowOff>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33</xdr:row>
          <xdr:rowOff>0</xdr:rowOff>
        </xdr:from>
        <xdr:to>
          <xdr:col>1</xdr:col>
          <xdr:colOff>190500</xdr:colOff>
          <xdr:row>33</xdr:row>
          <xdr:rowOff>0</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33</xdr:row>
          <xdr:rowOff>0</xdr:rowOff>
        </xdr:from>
        <xdr:to>
          <xdr:col>1</xdr:col>
          <xdr:colOff>190500</xdr:colOff>
          <xdr:row>33</xdr:row>
          <xdr:rowOff>0</xdr:rowOff>
        </xdr:to>
        <xdr:sp macro="" textlink="">
          <xdr:nvSpPr>
            <xdr:cNvPr id="2053" name="Object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35</xdr:row>
          <xdr:rowOff>0</xdr:rowOff>
        </xdr:from>
        <xdr:to>
          <xdr:col>1</xdr:col>
          <xdr:colOff>190500</xdr:colOff>
          <xdr:row>35</xdr:row>
          <xdr:rowOff>0</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35</xdr:row>
          <xdr:rowOff>0</xdr:rowOff>
        </xdr:from>
        <xdr:to>
          <xdr:col>1</xdr:col>
          <xdr:colOff>190500</xdr:colOff>
          <xdr:row>35</xdr:row>
          <xdr:rowOff>0</xdr:rowOff>
        </xdr:to>
        <xdr:sp macro="" textlink="">
          <xdr:nvSpPr>
            <xdr:cNvPr id="2055" name="Object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34</xdr:row>
          <xdr:rowOff>0</xdr:rowOff>
        </xdr:from>
        <xdr:to>
          <xdr:col>1</xdr:col>
          <xdr:colOff>190500</xdr:colOff>
          <xdr:row>34</xdr:row>
          <xdr:rowOff>0</xdr:rowOff>
        </xdr:to>
        <xdr:sp macro="" textlink="">
          <xdr:nvSpPr>
            <xdr:cNvPr id="2056" name="Object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36</xdr:row>
          <xdr:rowOff>0</xdr:rowOff>
        </xdr:from>
        <xdr:to>
          <xdr:col>1</xdr:col>
          <xdr:colOff>190500</xdr:colOff>
          <xdr:row>36</xdr:row>
          <xdr:rowOff>0</xdr:rowOff>
        </xdr:to>
        <xdr:sp macro="" textlink="">
          <xdr:nvSpPr>
            <xdr:cNvPr id="2057" name="Object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36</xdr:row>
          <xdr:rowOff>0</xdr:rowOff>
        </xdr:from>
        <xdr:to>
          <xdr:col>1</xdr:col>
          <xdr:colOff>190500</xdr:colOff>
          <xdr:row>36</xdr:row>
          <xdr:rowOff>0</xdr:rowOff>
        </xdr:to>
        <xdr:sp macro="" textlink="">
          <xdr:nvSpPr>
            <xdr:cNvPr id="2058" name="Object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35</xdr:row>
          <xdr:rowOff>0</xdr:rowOff>
        </xdr:from>
        <xdr:to>
          <xdr:col>1</xdr:col>
          <xdr:colOff>190500</xdr:colOff>
          <xdr:row>35</xdr:row>
          <xdr:rowOff>0</xdr:rowOff>
        </xdr:to>
        <xdr:sp macro="" textlink="">
          <xdr:nvSpPr>
            <xdr:cNvPr id="2059" name="Object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36</xdr:row>
          <xdr:rowOff>0</xdr:rowOff>
        </xdr:from>
        <xdr:to>
          <xdr:col>1</xdr:col>
          <xdr:colOff>190500</xdr:colOff>
          <xdr:row>36</xdr:row>
          <xdr:rowOff>0</xdr:rowOff>
        </xdr:to>
        <xdr:sp macro="" textlink="">
          <xdr:nvSpPr>
            <xdr:cNvPr id="2060" name="Object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36</xdr:row>
          <xdr:rowOff>0</xdr:rowOff>
        </xdr:from>
        <xdr:to>
          <xdr:col>1</xdr:col>
          <xdr:colOff>190500</xdr:colOff>
          <xdr:row>36</xdr:row>
          <xdr:rowOff>0</xdr:rowOff>
        </xdr:to>
        <xdr:sp macro="" textlink="">
          <xdr:nvSpPr>
            <xdr:cNvPr id="2061" name="Object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estorrecursos/Downloads/3.%20ANEXOS%20DE%20ESPECIFICACIONES%20TECNICAS%20DEFINITIVAS%202024%20OK%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 Riesgo Daños Materiales"/>
      <sheetName val="RELACION DE BIENES "/>
      <sheetName val="Manejo"/>
      <sheetName val="RCE"/>
      <sheetName val="FORMA DE PAGO"/>
      <sheetName val="RC Servidores Públicos"/>
      <sheetName val="RC Clínicas y Hospitales"/>
      <sheetName val="Automoviles"/>
      <sheetName val="Relacion Automoviles"/>
      <sheetName val="Soat"/>
      <sheetName val="Vida Grupo"/>
      <sheetName val="Relacion Vida grupo"/>
    </sheetNames>
    <sheetDataSet>
      <sheetData sheetId="0">
        <row r="2">
          <cell r="B2" t="str">
            <v>RED SALUD ARMENIA E.S.E</v>
          </cell>
        </row>
        <row r="5">
          <cell r="B5" t="str">
            <v>801.001.440-8</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4.bin"/><Relationship Id="rId13" Type="http://schemas.openxmlformats.org/officeDocument/2006/relationships/oleObject" Target="../embeddings/oleObject9.bin"/><Relationship Id="rId3" Type="http://schemas.openxmlformats.org/officeDocument/2006/relationships/vmlDrawing" Target="../drawings/vmlDrawing1.vml"/><Relationship Id="rId7" Type="http://schemas.openxmlformats.org/officeDocument/2006/relationships/oleObject" Target="../embeddings/oleObject3.bin"/><Relationship Id="rId12" Type="http://schemas.openxmlformats.org/officeDocument/2006/relationships/oleObject" Target="../embeddings/oleObject8.bin"/><Relationship Id="rId17" Type="http://schemas.openxmlformats.org/officeDocument/2006/relationships/oleObject" Target="../embeddings/oleObject13.bin"/><Relationship Id="rId2" Type="http://schemas.openxmlformats.org/officeDocument/2006/relationships/drawing" Target="../drawings/drawing2.xml"/><Relationship Id="rId16" Type="http://schemas.openxmlformats.org/officeDocument/2006/relationships/oleObject" Target="../embeddings/oleObject12.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oleObject" Target="../embeddings/oleObject7.bin"/><Relationship Id="rId5" Type="http://schemas.openxmlformats.org/officeDocument/2006/relationships/image" Target="../media/image2.png"/><Relationship Id="rId15" Type="http://schemas.openxmlformats.org/officeDocument/2006/relationships/oleObject" Target="../embeddings/oleObject11.bin"/><Relationship Id="rId10" Type="http://schemas.openxmlformats.org/officeDocument/2006/relationships/oleObject" Target="../embeddings/oleObject6.bin"/><Relationship Id="rId4" Type="http://schemas.openxmlformats.org/officeDocument/2006/relationships/oleObject" Target="../embeddings/oleObject1.bin"/><Relationship Id="rId9" Type="http://schemas.openxmlformats.org/officeDocument/2006/relationships/oleObject" Target="../embeddings/oleObject5.bin"/><Relationship Id="rId14" Type="http://schemas.openxmlformats.org/officeDocument/2006/relationships/oleObject" Target="../embeddings/oleObject10.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T168"/>
  <sheetViews>
    <sheetView topLeftCell="B31" zoomScaleNormal="100" zoomScaleSheetLayoutView="90" workbookViewId="0">
      <selection activeCell="B8" sqref="B8:E8"/>
    </sheetView>
  </sheetViews>
  <sheetFormatPr baseColWidth="10" defaultColWidth="11.42578125" defaultRowHeight="12.75" x14ac:dyDescent="0.2"/>
  <cols>
    <col min="1" max="1" width="63.7109375" style="250" customWidth="1"/>
    <col min="2" max="2" width="26.42578125" style="250" customWidth="1"/>
    <col min="3" max="3" width="26.42578125" style="274" customWidth="1"/>
    <col min="4" max="4" width="10.7109375" style="250" customWidth="1"/>
    <col min="5" max="5" width="26.28515625" style="250" customWidth="1"/>
    <col min="6" max="6" width="19.5703125" style="249" bestFit="1" customWidth="1"/>
    <col min="7" max="16384" width="11.42578125" style="250"/>
  </cols>
  <sheetData>
    <row r="1" spans="1:6" ht="16.5" thickBot="1" x14ac:dyDescent="0.25">
      <c r="A1" s="461" t="s">
        <v>0</v>
      </c>
      <c r="B1" s="462"/>
      <c r="C1" s="462"/>
      <c r="D1" s="462"/>
      <c r="E1" s="463"/>
    </row>
    <row r="2" spans="1:6" x14ac:dyDescent="0.2">
      <c r="A2" s="251" t="s">
        <v>1</v>
      </c>
      <c r="B2" s="464" t="s">
        <v>2</v>
      </c>
      <c r="C2" s="464"/>
      <c r="D2" s="464"/>
      <c r="E2" s="465"/>
    </row>
    <row r="3" spans="1:6" x14ac:dyDescent="0.2">
      <c r="A3" s="252" t="s">
        <v>3</v>
      </c>
      <c r="B3" s="466" t="str">
        <f>B2</f>
        <v>RED SALUD ARMENIA E.S.E</v>
      </c>
      <c r="C3" s="466"/>
      <c r="D3" s="466"/>
      <c r="E3" s="467"/>
    </row>
    <row r="4" spans="1:6" s="253" customFormat="1" x14ac:dyDescent="0.2">
      <c r="A4" s="252" t="s">
        <v>4</v>
      </c>
      <c r="B4" s="466" t="str">
        <f>B3</f>
        <v>RED SALUD ARMENIA E.S.E</v>
      </c>
      <c r="C4" s="466"/>
      <c r="D4" s="466"/>
      <c r="E4" s="467"/>
      <c r="F4" s="249"/>
    </row>
    <row r="5" spans="1:6" s="253" customFormat="1" x14ac:dyDescent="0.2">
      <c r="A5" s="252" t="s">
        <v>5</v>
      </c>
      <c r="B5" s="466" t="s">
        <v>6</v>
      </c>
      <c r="C5" s="466"/>
      <c r="D5" s="466"/>
      <c r="E5" s="467"/>
      <c r="F5" s="249"/>
    </row>
    <row r="6" spans="1:6" x14ac:dyDescent="0.2">
      <c r="A6" s="252" t="s">
        <v>7</v>
      </c>
      <c r="B6" s="468" t="s">
        <v>8</v>
      </c>
      <c r="C6" s="468"/>
      <c r="D6" s="468"/>
      <c r="E6" s="469"/>
    </row>
    <row r="7" spans="1:6" x14ac:dyDescent="0.2">
      <c r="A7" s="252" t="s">
        <v>9</v>
      </c>
      <c r="B7" s="478" t="s">
        <v>10</v>
      </c>
      <c r="C7" s="476"/>
      <c r="D7" s="476"/>
      <c r="E7" s="479"/>
    </row>
    <row r="8" spans="1:6" x14ac:dyDescent="0.2">
      <c r="A8" s="252" t="s">
        <v>11</v>
      </c>
      <c r="B8" s="489">
        <f>C24</f>
        <v>20000000</v>
      </c>
      <c r="C8" s="490"/>
      <c r="D8" s="490"/>
      <c r="E8" s="491"/>
    </row>
    <row r="9" spans="1:6" x14ac:dyDescent="0.2">
      <c r="A9" s="480" t="s">
        <v>12</v>
      </c>
      <c r="B9" s="481"/>
      <c r="C9" s="481"/>
      <c r="D9" s="481"/>
      <c r="E9" s="482"/>
    </row>
    <row r="10" spans="1:6" x14ac:dyDescent="0.2">
      <c r="A10" s="483" t="s">
        <v>13</v>
      </c>
      <c r="B10" s="485" t="s">
        <v>14</v>
      </c>
      <c r="C10" s="487" t="s">
        <v>15</v>
      </c>
      <c r="D10" s="427" t="s">
        <v>16</v>
      </c>
      <c r="E10" s="428"/>
    </row>
    <row r="11" spans="1:6" x14ac:dyDescent="0.2">
      <c r="A11" s="484"/>
      <c r="B11" s="486"/>
      <c r="C11" s="488"/>
      <c r="D11" s="358" t="s">
        <v>17</v>
      </c>
      <c r="E11" s="359" t="s">
        <v>18</v>
      </c>
    </row>
    <row r="12" spans="1:6" x14ac:dyDescent="0.2">
      <c r="A12" s="247" t="s">
        <v>19</v>
      </c>
      <c r="B12" s="275">
        <f>'RELACION DE BIENES '!E4</f>
        <v>39739671027.710457</v>
      </c>
      <c r="C12" s="333">
        <f>B12</f>
        <v>39739671027.710457</v>
      </c>
      <c r="D12" s="254"/>
      <c r="E12" s="255"/>
    </row>
    <row r="13" spans="1:6" x14ac:dyDescent="0.2">
      <c r="A13" s="247" t="s">
        <v>20</v>
      </c>
      <c r="B13" s="275">
        <f>'RELACION DE BIENES '!E5</f>
        <v>1437625154.5600002</v>
      </c>
      <c r="C13" s="333">
        <f t="shared" ref="C13:C26" si="0">B13</f>
        <v>1437625154.5600002</v>
      </c>
      <c r="D13" s="254"/>
      <c r="E13" s="255"/>
    </row>
    <row r="14" spans="1:6" x14ac:dyDescent="0.2">
      <c r="A14" s="247" t="s">
        <v>21</v>
      </c>
      <c r="B14" s="275">
        <f>'RELACION DE BIENES '!E6</f>
        <v>2772757892</v>
      </c>
      <c r="C14" s="333">
        <f t="shared" si="0"/>
        <v>2772757892</v>
      </c>
      <c r="D14" s="254"/>
      <c r="E14" s="255"/>
    </row>
    <row r="15" spans="1:6" x14ac:dyDescent="0.2">
      <c r="A15" s="247" t="s">
        <v>22</v>
      </c>
      <c r="B15" s="275">
        <f>'RELACION DE BIENES '!E7</f>
        <v>357170000</v>
      </c>
      <c r="C15" s="333">
        <f t="shared" si="0"/>
        <v>357170000</v>
      </c>
      <c r="D15" s="254"/>
      <c r="E15" s="255"/>
    </row>
    <row r="16" spans="1:6" x14ac:dyDescent="0.2">
      <c r="A16" s="247" t="s">
        <v>23</v>
      </c>
      <c r="B16" s="275">
        <f>'RELACION DE BIENES '!E8</f>
        <v>499437230</v>
      </c>
      <c r="C16" s="333">
        <f t="shared" si="0"/>
        <v>499437230</v>
      </c>
      <c r="D16" s="254"/>
      <c r="E16" s="255"/>
    </row>
    <row r="17" spans="1:6" ht="102" x14ac:dyDescent="0.2">
      <c r="A17" s="256" t="s">
        <v>24</v>
      </c>
      <c r="B17" s="275">
        <f>'RELACION DE BIENES '!E9</f>
        <v>1228971383</v>
      </c>
      <c r="C17" s="333">
        <f t="shared" si="0"/>
        <v>1228971383</v>
      </c>
      <c r="D17" s="254"/>
      <c r="E17" s="255"/>
    </row>
    <row r="18" spans="1:6" x14ac:dyDescent="0.2">
      <c r="A18" s="247" t="s">
        <v>25</v>
      </c>
      <c r="B18" s="275">
        <f>'RELACION DE BIENES '!E10</f>
        <v>2770603120</v>
      </c>
      <c r="C18" s="333">
        <f t="shared" si="0"/>
        <v>2770603120</v>
      </c>
      <c r="D18" s="254"/>
      <c r="E18" s="255"/>
    </row>
    <row r="19" spans="1:6" x14ac:dyDescent="0.2">
      <c r="A19" s="247" t="s">
        <v>26</v>
      </c>
      <c r="B19" s="275">
        <f>'RELACION DE BIENES '!E11</f>
        <v>224150191</v>
      </c>
      <c r="C19" s="333">
        <f t="shared" si="0"/>
        <v>224150191</v>
      </c>
      <c r="D19" s="254"/>
      <c r="E19" s="255"/>
    </row>
    <row r="20" spans="1:6" x14ac:dyDescent="0.2">
      <c r="A20" s="247" t="s">
        <v>27</v>
      </c>
      <c r="B20" s="275">
        <f>'RELACION DE BIENES '!E12</f>
        <v>450000000</v>
      </c>
      <c r="C20" s="333">
        <f t="shared" si="0"/>
        <v>450000000</v>
      </c>
      <c r="D20" s="254"/>
      <c r="E20" s="255"/>
    </row>
    <row r="21" spans="1:6" x14ac:dyDescent="0.2">
      <c r="A21" s="247" t="s">
        <v>28</v>
      </c>
      <c r="B21" s="275">
        <f>'RELACION DE BIENES '!E13</f>
        <v>615689252</v>
      </c>
      <c r="C21" s="333">
        <f t="shared" si="0"/>
        <v>615689252</v>
      </c>
      <c r="D21" s="254"/>
      <c r="E21" s="255"/>
    </row>
    <row r="22" spans="1:6" x14ac:dyDescent="0.2">
      <c r="A22" s="247" t="s">
        <v>29</v>
      </c>
      <c r="B22" s="275">
        <f>'RELACION DE BIENES '!E14</f>
        <v>1586372460</v>
      </c>
      <c r="C22" s="333">
        <f t="shared" si="0"/>
        <v>1586372460</v>
      </c>
      <c r="D22" s="254"/>
      <c r="E22" s="255"/>
    </row>
    <row r="23" spans="1:6" x14ac:dyDescent="0.2">
      <c r="A23" s="247" t="s">
        <v>30</v>
      </c>
      <c r="B23" s="275">
        <f>'RELACION DE BIENES '!E15</f>
        <v>187202000</v>
      </c>
      <c r="C23" s="333">
        <f t="shared" si="0"/>
        <v>187202000</v>
      </c>
      <c r="D23" s="254"/>
      <c r="E23" s="255"/>
    </row>
    <row r="24" spans="1:6" x14ac:dyDescent="0.2">
      <c r="A24" s="230" t="s">
        <v>31</v>
      </c>
      <c r="B24" s="275">
        <f>'RELACION DE BIENES '!E16</f>
        <v>20000000</v>
      </c>
      <c r="C24" s="333">
        <f t="shared" si="0"/>
        <v>20000000</v>
      </c>
      <c r="D24" s="254"/>
      <c r="E24" s="255"/>
    </row>
    <row r="25" spans="1:6" ht="25.5" x14ac:dyDescent="0.2">
      <c r="A25" s="248" t="s">
        <v>32</v>
      </c>
      <c r="B25" s="275">
        <f>'RELACION DE BIENES '!E17</f>
        <v>5960950654.1565685</v>
      </c>
      <c r="C25" s="333">
        <f t="shared" si="0"/>
        <v>5960950654.1565685</v>
      </c>
      <c r="D25" s="254"/>
      <c r="E25" s="255"/>
    </row>
    <row r="26" spans="1:6" x14ac:dyDescent="0.2">
      <c r="A26" s="248" t="s">
        <v>33</v>
      </c>
      <c r="B26" s="275">
        <f>'RELACION DE BIENES '!E18</f>
        <v>3973967102.7710457</v>
      </c>
      <c r="C26" s="333">
        <f t="shared" si="0"/>
        <v>3973967102.7710457</v>
      </c>
      <c r="D26" s="254"/>
      <c r="E26" s="255"/>
    </row>
    <row r="27" spans="1:6" x14ac:dyDescent="0.2">
      <c r="A27" s="257" t="s">
        <v>34</v>
      </c>
      <c r="B27" s="258">
        <f>SUM(B12:B26)</f>
        <v>61824567467.198074</v>
      </c>
      <c r="C27" s="334">
        <f t="shared" ref="C27:C28" si="1">B27</f>
        <v>61824567467.198074</v>
      </c>
      <c r="D27" s="254"/>
      <c r="E27" s="255"/>
    </row>
    <row r="28" spans="1:6" x14ac:dyDescent="0.2">
      <c r="A28" s="257" t="s">
        <v>35</v>
      </c>
      <c r="B28" s="258">
        <f>SUM(B12+B13+B14+B15+B17+B18+B19+B21+B22)*5%</f>
        <v>2536650524.0135226</v>
      </c>
      <c r="C28" s="334">
        <f t="shared" si="1"/>
        <v>2536650524.0135226</v>
      </c>
      <c r="D28" s="254"/>
      <c r="E28" s="299"/>
      <c r="F28" s="300"/>
    </row>
    <row r="29" spans="1:6" x14ac:dyDescent="0.2">
      <c r="A29" s="259" t="s">
        <v>36</v>
      </c>
      <c r="B29" s="258">
        <f>B27+B28</f>
        <v>64361217991.211594</v>
      </c>
      <c r="C29" s="258">
        <f>C27+C28</f>
        <v>64361217991.211594</v>
      </c>
      <c r="D29" s="260"/>
      <c r="E29" s="255"/>
    </row>
    <row r="30" spans="1:6" x14ac:dyDescent="0.2">
      <c r="A30" s="475" t="s">
        <v>37</v>
      </c>
      <c r="B30" s="476"/>
      <c r="C30" s="477"/>
      <c r="D30" s="260"/>
      <c r="E30" s="261"/>
    </row>
    <row r="31" spans="1:6" x14ac:dyDescent="0.2">
      <c r="A31" s="475" t="s">
        <v>38</v>
      </c>
      <c r="B31" s="476"/>
      <c r="C31" s="477"/>
      <c r="D31" s="260"/>
      <c r="E31" s="261"/>
    </row>
    <row r="32" spans="1:6" x14ac:dyDescent="0.2">
      <c r="A32" s="475" t="s">
        <v>39</v>
      </c>
      <c r="B32" s="476"/>
      <c r="C32" s="477"/>
      <c r="D32" s="260"/>
      <c r="E32" s="261"/>
    </row>
    <row r="33" spans="1:5" x14ac:dyDescent="0.2">
      <c r="A33" s="357" t="s">
        <v>40</v>
      </c>
      <c r="B33" s="470" t="s">
        <v>41</v>
      </c>
      <c r="C33" s="470"/>
      <c r="D33" s="470"/>
      <c r="E33" s="471"/>
    </row>
    <row r="34" spans="1:5" x14ac:dyDescent="0.2">
      <c r="A34" s="426" t="s">
        <v>42</v>
      </c>
      <c r="B34" s="427"/>
      <c r="C34" s="427"/>
      <c r="D34" s="427"/>
      <c r="E34" s="428"/>
    </row>
    <row r="35" spans="1:5" x14ac:dyDescent="0.2">
      <c r="A35" s="472" t="s">
        <v>43</v>
      </c>
      <c r="B35" s="473"/>
      <c r="C35" s="473"/>
      <c r="D35" s="473"/>
      <c r="E35" s="474"/>
    </row>
    <row r="36" spans="1:5" x14ac:dyDescent="0.2">
      <c r="A36" s="426" t="s">
        <v>44</v>
      </c>
      <c r="B36" s="427"/>
      <c r="C36" s="427"/>
      <c r="D36" s="427"/>
      <c r="E36" s="428"/>
    </row>
    <row r="37" spans="1:5" x14ac:dyDescent="0.2">
      <c r="A37" s="429" t="s">
        <v>45</v>
      </c>
      <c r="B37" s="430"/>
      <c r="C37" s="430"/>
      <c r="D37" s="430"/>
      <c r="E37" s="431"/>
    </row>
    <row r="38" spans="1:5" ht="34.5" customHeight="1" x14ac:dyDescent="0.2">
      <c r="A38" s="262" t="s">
        <v>46</v>
      </c>
      <c r="B38" s="432" t="s">
        <v>47</v>
      </c>
      <c r="C38" s="432"/>
      <c r="D38" s="432"/>
      <c r="E38" s="433"/>
    </row>
    <row r="39" spans="1:5" x14ac:dyDescent="0.2">
      <c r="A39" s="426" t="s">
        <v>48</v>
      </c>
      <c r="B39" s="427"/>
      <c r="C39" s="427"/>
      <c r="D39" s="427"/>
      <c r="E39" s="428"/>
    </row>
    <row r="40" spans="1:5" x14ac:dyDescent="0.2">
      <c r="A40" s="372" t="s">
        <v>49</v>
      </c>
      <c r="B40" s="434">
        <v>1</v>
      </c>
      <c r="C40" s="434"/>
      <c r="D40" s="434"/>
      <c r="E40" s="435"/>
    </row>
    <row r="41" spans="1:5" ht="25.5" x14ac:dyDescent="0.2">
      <c r="A41" s="372" t="s">
        <v>50</v>
      </c>
      <c r="B41" s="434">
        <v>1</v>
      </c>
      <c r="C41" s="434"/>
      <c r="D41" s="434"/>
      <c r="E41" s="435"/>
    </row>
    <row r="42" spans="1:5" x14ac:dyDescent="0.2">
      <c r="A42" s="263" t="s">
        <v>51</v>
      </c>
      <c r="B42" s="439"/>
      <c r="C42" s="439"/>
      <c r="D42" s="439"/>
      <c r="E42" s="440"/>
    </row>
    <row r="43" spans="1:5" ht="38.25" x14ac:dyDescent="0.2">
      <c r="A43" s="264" t="s">
        <v>52</v>
      </c>
      <c r="B43" s="334">
        <v>6622830000</v>
      </c>
      <c r="C43" s="334">
        <f>B43</f>
        <v>6622830000</v>
      </c>
      <c r="D43" s="260"/>
      <c r="E43" s="255"/>
    </row>
    <row r="44" spans="1:5" x14ac:dyDescent="0.2">
      <c r="A44" s="265" t="s">
        <v>53</v>
      </c>
      <c r="B44" s="334">
        <v>20000000</v>
      </c>
      <c r="C44" s="334">
        <f>B44</f>
        <v>20000000</v>
      </c>
      <c r="D44" s="260"/>
      <c r="E44" s="255"/>
    </row>
    <row r="45" spans="1:5" x14ac:dyDescent="0.2">
      <c r="A45" s="265" t="s">
        <v>22</v>
      </c>
      <c r="B45" s="334">
        <f>B15</f>
        <v>357170000</v>
      </c>
      <c r="C45" s="334">
        <f>B45</f>
        <v>357170000</v>
      </c>
      <c r="D45" s="260"/>
      <c r="E45" s="255"/>
    </row>
    <row r="46" spans="1:5" x14ac:dyDescent="0.2">
      <c r="A46" s="263" t="s">
        <v>54</v>
      </c>
      <c r="B46" s="266">
        <f>SUM(B43:B45)</f>
        <v>7000000000</v>
      </c>
      <c r="C46" s="266">
        <f>B46</f>
        <v>7000000000</v>
      </c>
      <c r="D46" s="260"/>
      <c r="E46" s="255"/>
    </row>
    <row r="47" spans="1:5" x14ac:dyDescent="0.2">
      <c r="A47" s="263" t="s">
        <v>55</v>
      </c>
      <c r="B47" s="266">
        <f>B17</f>
        <v>1228971383</v>
      </c>
      <c r="C47" s="266">
        <f>C14</f>
        <v>2772757892</v>
      </c>
      <c r="D47" s="260"/>
      <c r="E47" s="255"/>
    </row>
    <row r="48" spans="1:5" ht="27" customHeight="1" thickBot="1" x14ac:dyDescent="0.25">
      <c r="A48" s="29" t="s">
        <v>56</v>
      </c>
      <c r="B48" s="441">
        <v>200000000</v>
      </c>
      <c r="C48" s="441"/>
      <c r="D48" s="441"/>
      <c r="E48" s="442"/>
    </row>
    <row r="49" spans="1:6" ht="66" customHeight="1" thickBot="1" x14ac:dyDescent="0.25">
      <c r="A49" s="443" t="s">
        <v>57</v>
      </c>
      <c r="B49" s="444"/>
      <c r="C49" s="444"/>
      <c r="D49" s="444"/>
      <c r="E49" s="445"/>
    </row>
    <row r="50" spans="1:6" x14ac:dyDescent="0.2">
      <c r="A50" s="446" t="s">
        <v>58</v>
      </c>
      <c r="B50" s="447"/>
      <c r="C50" s="447"/>
      <c r="D50" s="447"/>
      <c r="E50" s="448"/>
    </row>
    <row r="51" spans="1:6" x14ac:dyDescent="0.2">
      <c r="A51" s="449" t="s">
        <v>59</v>
      </c>
      <c r="B51" s="450"/>
      <c r="C51" s="450"/>
      <c r="D51" s="450"/>
      <c r="E51" s="451"/>
    </row>
    <row r="52" spans="1:6" ht="41.25" customHeight="1" x14ac:dyDescent="0.2">
      <c r="A52" s="449" t="s">
        <v>60</v>
      </c>
      <c r="B52" s="450"/>
      <c r="C52" s="450"/>
      <c r="D52" s="450"/>
      <c r="E52" s="451"/>
    </row>
    <row r="53" spans="1:6" ht="29.25" customHeight="1" x14ac:dyDescent="0.2">
      <c r="A53" s="449" t="s">
        <v>61</v>
      </c>
      <c r="B53" s="450"/>
      <c r="C53" s="450"/>
      <c r="D53" s="450"/>
      <c r="E53" s="451"/>
    </row>
    <row r="54" spans="1:6" ht="21.75" customHeight="1" x14ac:dyDescent="0.2">
      <c r="A54" s="449" t="s">
        <v>62</v>
      </c>
      <c r="B54" s="450"/>
      <c r="C54" s="450"/>
      <c r="D54" s="450"/>
      <c r="E54" s="451"/>
    </row>
    <row r="55" spans="1:6" hidden="1" x14ac:dyDescent="0.2">
      <c r="A55" s="458" t="s">
        <v>63</v>
      </c>
      <c r="B55" s="459"/>
      <c r="C55" s="459"/>
      <c r="D55" s="459"/>
      <c r="E55" s="460"/>
    </row>
    <row r="56" spans="1:6" ht="27.75" customHeight="1" x14ac:dyDescent="0.2">
      <c r="A56" s="492" t="s">
        <v>64</v>
      </c>
      <c r="B56" s="459"/>
      <c r="C56" s="459"/>
      <c r="D56" s="459"/>
      <c r="E56" s="460"/>
    </row>
    <row r="57" spans="1:6" x14ac:dyDescent="0.2">
      <c r="A57" s="458" t="s">
        <v>65</v>
      </c>
      <c r="B57" s="459"/>
      <c r="C57" s="459"/>
      <c r="D57" s="459"/>
      <c r="E57" s="460"/>
    </row>
    <row r="58" spans="1:6" ht="16.5" customHeight="1" x14ac:dyDescent="0.2">
      <c r="A58" s="458" t="s">
        <v>66</v>
      </c>
      <c r="B58" s="459"/>
      <c r="C58" s="459"/>
      <c r="D58" s="459"/>
      <c r="E58" s="460"/>
    </row>
    <row r="59" spans="1:6" ht="30" customHeight="1" x14ac:dyDescent="0.2">
      <c r="A59" s="449" t="s">
        <v>67</v>
      </c>
      <c r="B59" s="450"/>
      <c r="C59" s="450"/>
      <c r="D59" s="450"/>
      <c r="E59" s="451"/>
    </row>
    <row r="60" spans="1:6" ht="26.25" customHeight="1" x14ac:dyDescent="0.2">
      <c r="A60" s="458" t="s">
        <v>68</v>
      </c>
      <c r="B60" s="459"/>
      <c r="C60" s="459"/>
      <c r="D60" s="459"/>
      <c r="E60" s="460"/>
    </row>
    <row r="61" spans="1:6" ht="42" customHeight="1" x14ac:dyDescent="0.2">
      <c r="A61" s="452" t="s">
        <v>69</v>
      </c>
      <c r="B61" s="453"/>
      <c r="C61" s="453"/>
      <c r="D61" s="453"/>
      <c r="E61" s="454"/>
    </row>
    <row r="62" spans="1:6" ht="80.25" customHeight="1" x14ac:dyDescent="0.2">
      <c r="A62" s="452" t="s">
        <v>70</v>
      </c>
      <c r="B62" s="453"/>
      <c r="C62" s="453"/>
      <c r="D62" s="453"/>
      <c r="E62" s="454"/>
    </row>
    <row r="63" spans="1:6" s="268" customFormat="1" ht="56.25" customHeight="1" x14ac:dyDescent="0.2">
      <c r="A63" s="455" t="s">
        <v>71</v>
      </c>
      <c r="B63" s="456"/>
      <c r="C63" s="456"/>
      <c r="D63" s="456"/>
      <c r="E63" s="457"/>
      <c r="F63" s="267"/>
    </row>
    <row r="64" spans="1:6" s="268" customFormat="1" ht="42" customHeight="1" x14ac:dyDescent="0.2">
      <c r="A64" s="452" t="s">
        <v>72</v>
      </c>
      <c r="B64" s="453"/>
      <c r="C64" s="453"/>
      <c r="D64" s="453"/>
      <c r="E64" s="454"/>
      <c r="F64" s="267"/>
    </row>
    <row r="65" spans="1:6" s="268" customFormat="1" ht="42.75" customHeight="1" x14ac:dyDescent="0.2">
      <c r="A65" s="452" t="s">
        <v>73</v>
      </c>
      <c r="B65" s="453"/>
      <c r="C65" s="453"/>
      <c r="D65" s="453"/>
      <c r="E65" s="454"/>
      <c r="F65" s="267"/>
    </row>
    <row r="66" spans="1:6" ht="57.75" customHeight="1" x14ac:dyDescent="0.2">
      <c r="A66" s="452" t="s">
        <v>74</v>
      </c>
      <c r="B66" s="453"/>
      <c r="C66" s="453"/>
      <c r="D66" s="453"/>
      <c r="E66" s="454"/>
    </row>
    <row r="67" spans="1:6" ht="55.5" customHeight="1" x14ac:dyDescent="0.2">
      <c r="A67" s="452" t="s">
        <v>75</v>
      </c>
      <c r="B67" s="453"/>
      <c r="C67" s="453"/>
      <c r="D67" s="453"/>
      <c r="E67" s="454"/>
    </row>
    <row r="68" spans="1:6" ht="50.25" customHeight="1" x14ac:dyDescent="0.2">
      <c r="A68" s="452" t="s">
        <v>76</v>
      </c>
      <c r="B68" s="453"/>
      <c r="C68" s="453"/>
      <c r="D68" s="453"/>
      <c r="E68" s="454"/>
    </row>
    <row r="69" spans="1:6" ht="79.5" customHeight="1" x14ac:dyDescent="0.2">
      <c r="A69" s="452" t="s">
        <v>77</v>
      </c>
      <c r="B69" s="453"/>
      <c r="C69" s="453"/>
      <c r="D69" s="453"/>
      <c r="E69" s="454"/>
    </row>
    <row r="70" spans="1:6" ht="65.25" customHeight="1" x14ac:dyDescent="0.2">
      <c r="A70" s="452" t="s">
        <v>78</v>
      </c>
      <c r="B70" s="453"/>
      <c r="C70" s="453"/>
      <c r="D70" s="453"/>
      <c r="E70" s="454"/>
    </row>
    <row r="71" spans="1:6" ht="39" customHeight="1" x14ac:dyDescent="0.2">
      <c r="A71" s="452" t="s">
        <v>79</v>
      </c>
      <c r="B71" s="453"/>
      <c r="C71" s="453"/>
      <c r="D71" s="453"/>
      <c r="E71" s="454"/>
    </row>
    <row r="72" spans="1:6" ht="102.75" customHeight="1" x14ac:dyDescent="0.2">
      <c r="A72" s="452" t="s">
        <v>80</v>
      </c>
      <c r="B72" s="453"/>
      <c r="C72" s="453"/>
      <c r="D72" s="453"/>
      <c r="E72" s="454"/>
    </row>
    <row r="73" spans="1:6" ht="41.25" customHeight="1" x14ac:dyDescent="0.2">
      <c r="A73" s="452" t="s">
        <v>81</v>
      </c>
      <c r="B73" s="453"/>
      <c r="C73" s="453"/>
      <c r="D73" s="453"/>
      <c r="E73" s="454"/>
    </row>
    <row r="74" spans="1:6" ht="44.25" customHeight="1" x14ac:dyDescent="0.2">
      <c r="A74" s="452" t="s">
        <v>82</v>
      </c>
      <c r="B74" s="453"/>
      <c r="C74" s="453"/>
      <c r="D74" s="453"/>
      <c r="E74" s="454"/>
    </row>
    <row r="75" spans="1:6" ht="25.5" customHeight="1" x14ac:dyDescent="0.2">
      <c r="A75" s="455" t="s">
        <v>83</v>
      </c>
      <c r="B75" s="456"/>
      <c r="C75" s="456"/>
      <c r="D75" s="456"/>
      <c r="E75" s="457"/>
    </row>
    <row r="76" spans="1:6" ht="48.75" customHeight="1" x14ac:dyDescent="0.2">
      <c r="A76" s="452" t="s">
        <v>84</v>
      </c>
      <c r="B76" s="453"/>
      <c r="C76" s="453"/>
      <c r="D76" s="453"/>
      <c r="E76" s="454"/>
    </row>
    <row r="77" spans="1:6" ht="40.5" customHeight="1" x14ac:dyDescent="0.2">
      <c r="A77" s="452" t="s">
        <v>85</v>
      </c>
      <c r="B77" s="453"/>
      <c r="C77" s="453"/>
      <c r="D77" s="453"/>
      <c r="E77" s="454"/>
    </row>
    <row r="78" spans="1:6" ht="39.75" customHeight="1" x14ac:dyDescent="0.2">
      <c r="A78" s="452" t="s">
        <v>86</v>
      </c>
      <c r="B78" s="453"/>
      <c r="C78" s="453"/>
      <c r="D78" s="453"/>
      <c r="E78" s="454"/>
    </row>
    <row r="79" spans="1:6" ht="42" customHeight="1" x14ac:dyDescent="0.2">
      <c r="A79" s="455" t="s">
        <v>87</v>
      </c>
      <c r="B79" s="456"/>
      <c r="C79" s="456"/>
      <c r="D79" s="456"/>
      <c r="E79" s="457"/>
    </row>
    <row r="80" spans="1:6" ht="42.75" customHeight="1" x14ac:dyDescent="0.2">
      <c r="A80" s="455" t="s">
        <v>88</v>
      </c>
      <c r="B80" s="456"/>
      <c r="C80" s="456"/>
      <c r="D80" s="456"/>
      <c r="E80" s="457"/>
    </row>
    <row r="81" spans="1:254" ht="27.75" customHeight="1" x14ac:dyDescent="0.2">
      <c r="A81" s="452" t="s">
        <v>89</v>
      </c>
      <c r="B81" s="453"/>
      <c r="C81" s="453"/>
      <c r="D81" s="453"/>
      <c r="E81" s="454"/>
    </row>
    <row r="82" spans="1:254" ht="51" customHeight="1" x14ac:dyDescent="0.2">
      <c r="A82" s="455" t="s">
        <v>90</v>
      </c>
      <c r="B82" s="456"/>
      <c r="C82" s="456"/>
      <c r="D82" s="456"/>
      <c r="E82" s="457"/>
    </row>
    <row r="83" spans="1:254" s="270" customFormat="1" ht="28.5" customHeight="1" x14ac:dyDescent="0.2">
      <c r="A83" s="452" t="s">
        <v>91</v>
      </c>
      <c r="B83" s="453"/>
      <c r="C83" s="453"/>
      <c r="D83" s="453"/>
      <c r="E83" s="454"/>
      <c r="F83" s="269"/>
      <c r="HF83" s="250"/>
      <c r="HG83" s="250"/>
      <c r="HH83" s="250"/>
      <c r="HI83" s="250"/>
      <c r="HJ83" s="250"/>
      <c r="HK83" s="250"/>
      <c r="HL83" s="250"/>
      <c r="HM83" s="250"/>
      <c r="HN83" s="250"/>
      <c r="HO83" s="250"/>
      <c r="HP83" s="250"/>
      <c r="HQ83" s="250"/>
      <c r="HR83" s="250"/>
      <c r="HS83" s="250"/>
      <c r="HT83" s="250"/>
      <c r="HU83" s="250"/>
      <c r="HV83" s="250"/>
      <c r="HW83" s="250"/>
      <c r="HX83" s="250"/>
      <c r="HY83" s="250"/>
      <c r="HZ83" s="250"/>
      <c r="IA83" s="250"/>
      <c r="IB83" s="250"/>
      <c r="IC83" s="250"/>
      <c r="ID83" s="250"/>
      <c r="IE83" s="250"/>
      <c r="IF83" s="250"/>
      <c r="IG83" s="250"/>
      <c r="IH83" s="250"/>
      <c r="II83" s="250"/>
      <c r="IJ83" s="250"/>
      <c r="IK83" s="250"/>
      <c r="IL83" s="250"/>
      <c r="IM83" s="250"/>
      <c r="IN83" s="250"/>
      <c r="IO83" s="250"/>
      <c r="IP83" s="250"/>
      <c r="IQ83" s="250"/>
      <c r="IR83" s="250"/>
      <c r="IS83" s="250"/>
      <c r="IT83" s="250"/>
    </row>
    <row r="84" spans="1:254" ht="27" customHeight="1" x14ac:dyDescent="0.2">
      <c r="A84" s="452" t="s">
        <v>92</v>
      </c>
      <c r="B84" s="453"/>
      <c r="C84" s="453"/>
      <c r="D84" s="453"/>
      <c r="E84" s="454"/>
    </row>
    <row r="85" spans="1:254" ht="69.75" customHeight="1" x14ac:dyDescent="0.2">
      <c r="A85" s="493" t="s">
        <v>93</v>
      </c>
      <c r="B85" s="494"/>
      <c r="C85" s="494"/>
      <c r="D85" s="494"/>
      <c r="E85" s="495"/>
    </row>
    <row r="86" spans="1:254" ht="55.5" customHeight="1" x14ac:dyDescent="0.2">
      <c r="A86" s="452" t="s">
        <v>94</v>
      </c>
      <c r="B86" s="453"/>
      <c r="C86" s="453"/>
      <c r="D86" s="453"/>
      <c r="E86" s="454"/>
    </row>
    <row r="87" spans="1:254" ht="41.25" customHeight="1" x14ac:dyDescent="0.2">
      <c r="A87" s="496" t="s">
        <v>95</v>
      </c>
      <c r="B87" s="497"/>
      <c r="C87" s="497"/>
      <c r="D87" s="497"/>
      <c r="E87" s="498"/>
    </row>
    <row r="88" spans="1:254" ht="39.75" customHeight="1" x14ac:dyDescent="0.2">
      <c r="A88" s="496" t="s">
        <v>96</v>
      </c>
      <c r="B88" s="497"/>
      <c r="C88" s="497"/>
      <c r="D88" s="497"/>
      <c r="E88" s="498"/>
    </row>
    <row r="89" spans="1:254" ht="39.75" customHeight="1" x14ac:dyDescent="0.2">
      <c r="A89" s="503" t="s">
        <v>97</v>
      </c>
      <c r="B89" s="437"/>
      <c r="C89" s="437"/>
      <c r="D89" s="437"/>
      <c r="E89" s="438"/>
    </row>
    <row r="90" spans="1:254" ht="266.25" customHeight="1" x14ac:dyDescent="0.2">
      <c r="A90" s="500" t="s">
        <v>98</v>
      </c>
      <c r="B90" s="501"/>
      <c r="C90" s="501"/>
      <c r="D90" s="501"/>
      <c r="E90" s="502"/>
    </row>
    <row r="91" spans="1:254" ht="42.75" customHeight="1" x14ac:dyDescent="0.2">
      <c r="A91" s="436" t="s">
        <v>99</v>
      </c>
      <c r="B91" s="437"/>
      <c r="C91" s="437"/>
      <c r="D91" s="437"/>
      <c r="E91" s="499"/>
    </row>
    <row r="92" spans="1:254" ht="53.25" customHeight="1" x14ac:dyDescent="0.2">
      <c r="A92" s="436" t="s">
        <v>100</v>
      </c>
      <c r="B92" s="437"/>
      <c r="C92" s="437"/>
      <c r="D92" s="437"/>
      <c r="E92" s="499"/>
    </row>
    <row r="93" spans="1:254" ht="60.75" customHeight="1" x14ac:dyDescent="0.2">
      <c r="A93" s="496" t="s">
        <v>101</v>
      </c>
      <c r="B93" s="497"/>
      <c r="C93" s="497"/>
      <c r="D93" s="497"/>
      <c r="E93" s="498"/>
    </row>
    <row r="94" spans="1:254" ht="55.5" customHeight="1" x14ac:dyDescent="0.2">
      <c r="A94" s="496" t="s">
        <v>102</v>
      </c>
      <c r="B94" s="497"/>
      <c r="C94" s="497"/>
      <c r="D94" s="497"/>
      <c r="E94" s="498"/>
    </row>
    <row r="95" spans="1:254" ht="59.25" customHeight="1" x14ac:dyDescent="0.2">
      <c r="A95" s="496" t="s">
        <v>103</v>
      </c>
      <c r="B95" s="497"/>
      <c r="C95" s="497"/>
      <c r="D95" s="497"/>
      <c r="E95" s="498"/>
    </row>
    <row r="96" spans="1:254" ht="45.75" customHeight="1" x14ac:dyDescent="0.2">
      <c r="A96" s="496" t="s">
        <v>104</v>
      </c>
      <c r="B96" s="497"/>
      <c r="C96" s="497"/>
      <c r="D96" s="497"/>
      <c r="E96" s="498"/>
    </row>
    <row r="97" spans="1:254" ht="38.25" customHeight="1" x14ac:dyDescent="0.2">
      <c r="A97" s="496" t="s">
        <v>105</v>
      </c>
      <c r="B97" s="497"/>
      <c r="C97" s="497"/>
      <c r="D97" s="497"/>
      <c r="E97" s="498"/>
    </row>
    <row r="98" spans="1:254" ht="44.25" customHeight="1" x14ac:dyDescent="0.2">
      <c r="A98" s="496" t="s">
        <v>106</v>
      </c>
      <c r="B98" s="497"/>
      <c r="C98" s="497"/>
      <c r="D98" s="497"/>
      <c r="E98" s="498"/>
    </row>
    <row r="99" spans="1:254" ht="39" customHeight="1" x14ac:dyDescent="0.2">
      <c r="A99" s="452" t="s">
        <v>107</v>
      </c>
      <c r="B99" s="453"/>
      <c r="C99" s="453"/>
      <c r="D99" s="453"/>
      <c r="E99" s="454"/>
    </row>
    <row r="100" spans="1:254" ht="33.75" customHeight="1" x14ac:dyDescent="0.2">
      <c r="A100" s="452" t="s">
        <v>108</v>
      </c>
      <c r="B100" s="453"/>
      <c r="C100" s="453"/>
      <c r="D100" s="453"/>
      <c r="E100" s="454"/>
    </row>
    <row r="101" spans="1:254" ht="93" customHeight="1" x14ac:dyDescent="0.2">
      <c r="A101" s="496" t="s">
        <v>109</v>
      </c>
      <c r="B101" s="497"/>
      <c r="C101" s="497"/>
      <c r="D101" s="497"/>
      <c r="E101" s="498"/>
    </row>
    <row r="102" spans="1:254" ht="30" customHeight="1" x14ac:dyDescent="0.2">
      <c r="A102" s="452" t="s">
        <v>110</v>
      </c>
      <c r="B102" s="453"/>
      <c r="C102" s="453"/>
      <c r="D102" s="453"/>
      <c r="E102" s="454"/>
    </row>
    <row r="103" spans="1:254" ht="43.5" customHeight="1" x14ac:dyDescent="0.2">
      <c r="A103" s="452" t="s">
        <v>111</v>
      </c>
      <c r="B103" s="453"/>
      <c r="C103" s="453"/>
      <c r="D103" s="453"/>
      <c r="E103" s="454"/>
    </row>
    <row r="104" spans="1:254" ht="27" customHeight="1" x14ac:dyDescent="0.2">
      <c r="A104" s="452" t="s">
        <v>112</v>
      </c>
      <c r="B104" s="453"/>
      <c r="C104" s="453"/>
      <c r="D104" s="453"/>
      <c r="E104" s="454"/>
    </row>
    <row r="105" spans="1:254" ht="28.5" customHeight="1" x14ac:dyDescent="0.2">
      <c r="A105" s="452" t="s">
        <v>113</v>
      </c>
      <c r="B105" s="453"/>
      <c r="C105" s="453"/>
      <c r="D105" s="453"/>
      <c r="E105" s="454"/>
    </row>
    <row r="106" spans="1:254" s="270" customFormat="1" ht="51" customHeight="1" x14ac:dyDescent="0.2">
      <c r="A106" s="455" t="s">
        <v>114</v>
      </c>
      <c r="B106" s="456"/>
      <c r="C106" s="456"/>
      <c r="D106" s="456"/>
      <c r="E106" s="457"/>
      <c r="F106" s="269"/>
      <c r="HF106" s="250"/>
      <c r="HG106" s="250"/>
      <c r="HH106" s="250"/>
      <c r="HI106" s="250"/>
      <c r="HJ106" s="250"/>
      <c r="HK106" s="250"/>
      <c r="HL106" s="250"/>
      <c r="HM106" s="250"/>
      <c r="HN106" s="250"/>
      <c r="HO106" s="250"/>
      <c r="HP106" s="250"/>
      <c r="HQ106" s="250"/>
      <c r="HR106" s="250"/>
      <c r="HS106" s="250"/>
      <c r="HT106" s="250"/>
      <c r="HU106" s="250"/>
      <c r="HV106" s="250"/>
      <c r="HW106" s="250"/>
      <c r="HX106" s="250"/>
      <c r="HY106" s="250"/>
      <c r="HZ106" s="250"/>
      <c r="IA106" s="250"/>
      <c r="IB106" s="250"/>
      <c r="IC106" s="250"/>
      <c r="ID106" s="250"/>
      <c r="IE106" s="250"/>
      <c r="IF106" s="250"/>
      <c r="IG106" s="250"/>
      <c r="IH106" s="250"/>
      <c r="II106" s="250"/>
      <c r="IJ106" s="250"/>
      <c r="IK106" s="250"/>
      <c r="IL106" s="250"/>
      <c r="IM106" s="250"/>
      <c r="IN106" s="250"/>
      <c r="IO106" s="250"/>
      <c r="IP106" s="250"/>
      <c r="IQ106" s="250"/>
      <c r="IR106" s="250"/>
      <c r="IS106" s="250"/>
      <c r="IT106" s="250"/>
    </row>
    <row r="107" spans="1:254" ht="54" customHeight="1" x14ac:dyDescent="0.2">
      <c r="A107" s="452" t="s">
        <v>115</v>
      </c>
      <c r="B107" s="453"/>
      <c r="C107" s="453"/>
      <c r="D107" s="453"/>
      <c r="E107" s="454"/>
    </row>
    <row r="108" spans="1:254" s="270" customFormat="1" ht="27.75" customHeight="1" x14ac:dyDescent="0.2">
      <c r="A108" s="504" t="s">
        <v>116</v>
      </c>
      <c r="B108" s="505"/>
      <c r="C108" s="505"/>
      <c r="D108" s="505"/>
      <c r="E108" s="506">
        <f t="shared" ref="E108:E116" si="2">200/28</f>
        <v>7.1428571428571432</v>
      </c>
      <c r="F108" s="269"/>
      <c r="HF108" s="250"/>
      <c r="HG108" s="250"/>
      <c r="HH108" s="250"/>
      <c r="HI108" s="250"/>
      <c r="HJ108" s="250"/>
      <c r="HK108" s="250"/>
      <c r="HL108" s="250"/>
      <c r="HM108" s="250"/>
      <c r="HN108" s="250"/>
      <c r="HO108" s="250"/>
      <c r="HP108" s="250"/>
      <c r="HQ108" s="250"/>
      <c r="HR108" s="250"/>
      <c r="HS108" s="250"/>
      <c r="HT108" s="250"/>
      <c r="HU108" s="250"/>
      <c r="HV108" s="250"/>
      <c r="HW108" s="250"/>
      <c r="HX108" s="250"/>
      <c r="HY108" s="250"/>
      <c r="HZ108" s="250"/>
      <c r="IA108" s="250"/>
      <c r="IB108" s="250"/>
      <c r="IC108" s="250"/>
      <c r="ID108" s="250"/>
      <c r="IE108" s="250"/>
      <c r="IF108" s="250"/>
      <c r="IG108" s="250"/>
      <c r="IH108" s="250"/>
      <c r="II108" s="250"/>
      <c r="IJ108" s="250"/>
      <c r="IK108" s="250"/>
      <c r="IL108" s="250"/>
      <c r="IM108" s="250"/>
      <c r="IN108" s="250"/>
      <c r="IO108" s="250"/>
      <c r="IP108" s="250"/>
      <c r="IQ108" s="250"/>
      <c r="IR108" s="250"/>
      <c r="IS108" s="250"/>
      <c r="IT108" s="250"/>
    </row>
    <row r="109" spans="1:254" s="270" customFormat="1" ht="69.75" customHeight="1" x14ac:dyDescent="0.2">
      <c r="A109" s="507" t="s">
        <v>117</v>
      </c>
      <c r="B109" s="508"/>
      <c r="C109" s="508"/>
      <c r="D109" s="508"/>
      <c r="E109" s="509">
        <f t="shared" si="2"/>
        <v>7.1428571428571432</v>
      </c>
      <c r="F109" s="269"/>
      <c r="HF109" s="250"/>
      <c r="HG109" s="250"/>
      <c r="HH109" s="250"/>
      <c r="HI109" s="250"/>
      <c r="HJ109" s="250"/>
      <c r="HK109" s="250"/>
      <c r="HL109" s="250"/>
      <c r="HM109" s="250"/>
      <c r="HN109" s="250"/>
      <c r="HO109" s="250"/>
      <c r="HP109" s="250"/>
      <c r="HQ109" s="250"/>
      <c r="HR109" s="250"/>
      <c r="HS109" s="250"/>
      <c r="HT109" s="250"/>
      <c r="HU109" s="250"/>
      <c r="HV109" s="250"/>
      <c r="HW109" s="250"/>
      <c r="HX109" s="250"/>
      <c r="HY109" s="250"/>
      <c r="HZ109" s="250"/>
      <c r="IA109" s="250"/>
      <c r="IB109" s="250"/>
      <c r="IC109" s="250"/>
      <c r="ID109" s="250"/>
      <c r="IE109" s="250"/>
      <c r="IF109" s="250"/>
      <c r="IG109" s="250"/>
      <c r="IH109" s="250"/>
      <c r="II109" s="250"/>
      <c r="IJ109" s="250"/>
      <c r="IK109" s="250"/>
      <c r="IL109" s="250"/>
      <c r="IM109" s="250"/>
      <c r="IN109" s="250"/>
      <c r="IO109" s="250"/>
      <c r="IP109" s="250"/>
      <c r="IQ109" s="250"/>
      <c r="IR109" s="250"/>
      <c r="IS109" s="250"/>
      <c r="IT109" s="250"/>
    </row>
    <row r="110" spans="1:254" s="270" customFormat="1" ht="26.25" customHeight="1" x14ac:dyDescent="0.2">
      <c r="A110" s="510" t="s">
        <v>118</v>
      </c>
      <c r="B110" s="511"/>
      <c r="C110" s="511"/>
      <c r="D110" s="511"/>
      <c r="E110" s="512">
        <f t="shared" si="2"/>
        <v>7.1428571428571432</v>
      </c>
      <c r="F110" s="269"/>
      <c r="HF110" s="250"/>
      <c r="HG110" s="250"/>
      <c r="HH110" s="250"/>
      <c r="HI110" s="250"/>
      <c r="HJ110" s="250"/>
      <c r="HK110" s="250"/>
      <c r="HL110" s="250"/>
      <c r="HM110" s="250"/>
      <c r="HN110" s="250"/>
      <c r="HO110" s="250"/>
      <c r="HP110" s="250"/>
      <c r="HQ110" s="250"/>
      <c r="HR110" s="250"/>
      <c r="HS110" s="250"/>
      <c r="HT110" s="250"/>
      <c r="HU110" s="250"/>
      <c r="HV110" s="250"/>
      <c r="HW110" s="250"/>
      <c r="HX110" s="250"/>
      <c r="HY110" s="250"/>
      <c r="HZ110" s="250"/>
      <c r="IA110" s="250"/>
      <c r="IB110" s="250"/>
      <c r="IC110" s="250"/>
      <c r="ID110" s="250"/>
      <c r="IE110" s="250"/>
      <c r="IF110" s="250"/>
      <c r="IG110" s="250"/>
      <c r="IH110" s="250"/>
      <c r="II110" s="250"/>
      <c r="IJ110" s="250"/>
      <c r="IK110" s="250"/>
      <c r="IL110" s="250"/>
      <c r="IM110" s="250"/>
      <c r="IN110" s="250"/>
      <c r="IO110" s="250"/>
      <c r="IP110" s="250"/>
      <c r="IQ110" s="250"/>
      <c r="IR110" s="250"/>
      <c r="IS110" s="250"/>
      <c r="IT110" s="250"/>
    </row>
    <row r="111" spans="1:254" s="270" customFormat="1" ht="41.25" customHeight="1" x14ac:dyDescent="0.2">
      <c r="A111" s="513" t="s">
        <v>119</v>
      </c>
      <c r="B111" s="511"/>
      <c r="C111" s="511"/>
      <c r="D111" s="511"/>
      <c r="E111" s="514">
        <f t="shared" si="2"/>
        <v>7.1428571428571432</v>
      </c>
      <c r="F111" s="269"/>
      <c r="HF111" s="250"/>
      <c r="HG111" s="250"/>
      <c r="HH111" s="250"/>
      <c r="HI111" s="250"/>
      <c r="HJ111" s="250"/>
      <c r="HK111" s="250"/>
      <c r="HL111" s="250"/>
      <c r="HM111" s="250"/>
      <c r="HN111" s="250"/>
      <c r="HO111" s="250"/>
      <c r="HP111" s="250"/>
      <c r="HQ111" s="250"/>
      <c r="HR111" s="250"/>
      <c r="HS111" s="250"/>
      <c r="HT111" s="250"/>
      <c r="HU111" s="250"/>
      <c r="HV111" s="250"/>
      <c r="HW111" s="250"/>
      <c r="HX111" s="250"/>
      <c r="HY111" s="250"/>
      <c r="HZ111" s="250"/>
      <c r="IA111" s="250"/>
      <c r="IB111" s="250"/>
      <c r="IC111" s="250"/>
      <c r="ID111" s="250"/>
      <c r="IE111" s="250"/>
      <c r="IF111" s="250"/>
      <c r="IG111" s="250"/>
      <c r="IH111" s="250"/>
      <c r="II111" s="250"/>
      <c r="IJ111" s="250"/>
      <c r="IK111" s="250"/>
      <c r="IL111" s="250"/>
      <c r="IM111" s="250"/>
      <c r="IN111" s="250"/>
      <c r="IO111" s="250"/>
      <c r="IP111" s="250"/>
      <c r="IQ111" s="250"/>
      <c r="IR111" s="250"/>
      <c r="IS111" s="250"/>
      <c r="IT111" s="250"/>
    </row>
    <row r="112" spans="1:254" ht="31.5" customHeight="1" x14ac:dyDescent="0.2">
      <c r="A112" s="452" t="s">
        <v>120</v>
      </c>
      <c r="B112" s="453"/>
      <c r="C112" s="453"/>
      <c r="D112" s="453"/>
      <c r="E112" s="454">
        <f t="shared" si="2"/>
        <v>7.1428571428571432</v>
      </c>
    </row>
    <row r="113" spans="1:26" x14ac:dyDescent="0.2">
      <c r="A113" s="452" t="s">
        <v>121</v>
      </c>
      <c r="B113" s="453"/>
      <c r="C113" s="453"/>
      <c r="D113" s="453"/>
      <c r="E113" s="454">
        <f t="shared" si="2"/>
        <v>7.1428571428571432</v>
      </c>
    </row>
    <row r="114" spans="1:26" ht="32.25" customHeight="1" x14ac:dyDescent="0.2">
      <c r="A114" s="452" t="s">
        <v>122</v>
      </c>
      <c r="B114" s="453"/>
      <c r="C114" s="453"/>
      <c r="D114" s="453"/>
      <c r="E114" s="454">
        <f t="shared" si="2"/>
        <v>7.1428571428571432</v>
      </c>
    </row>
    <row r="115" spans="1:26" ht="39" customHeight="1" x14ac:dyDescent="0.2">
      <c r="A115" s="452" t="s">
        <v>123</v>
      </c>
      <c r="B115" s="453"/>
      <c r="C115" s="453"/>
      <c r="D115" s="453"/>
      <c r="E115" s="454">
        <f t="shared" si="2"/>
        <v>7.1428571428571432</v>
      </c>
    </row>
    <row r="116" spans="1:26" ht="28.5" customHeight="1" x14ac:dyDescent="0.2">
      <c r="A116" s="452" t="s">
        <v>124</v>
      </c>
      <c r="B116" s="453"/>
      <c r="C116" s="453"/>
      <c r="D116" s="453"/>
      <c r="E116" s="454">
        <f t="shared" si="2"/>
        <v>7.1428571428571432</v>
      </c>
    </row>
    <row r="117" spans="1:26" ht="17.25" customHeight="1" x14ac:dyDescent="0.2">
      <c r="A117" s="436" t="s">
        <v>125</v>
      </c>
      <c r="B117" s="437"/>
      <c r="C117" s="437"/>
      <c r="D117" s="437"/>
      <c r="E117" s="499"/>
    </row>
    <row r="118" spans="1:26" ht="40.5" customHeight="1" x14ac:dyDescent="0.2">
      <c r="A118" s="436" t="s">
        <v>126</v>
      </c>
      <c r="B118" s="437"/>
      <c r="C118" s="437"/>
      <c r="D118" s="437"/>
      <c r="E118" s="499"/>
    </row>
    <row r="119" spans="1:26" ht="46.5" customHeight="1" x14ac:dyDescent="0.2">
      <c r="A119" s="452" t="s">
        <v>127</v>
      </c>
      <c r="B119" s="453"/>
      <c r="C119" s="453"/>
      <c r="D119" s="453"/>
      <c r="E119" s="454"/>
    </row>
    <row r="120" spans="1:26" ht="46.5" customHeight="1" x14ac:dyDescent="0.2">
      <c r="A120" s="452" t="s">
        <v>128</v>
      </c>
      <c r="B120" s="453"/>
      <c r="C120" s="453"/>
      <c r="D120" s="453"/>
      <c r="E120" s="454"/>
    </row>
    <row r="121" spans="1:26" x14ac:dyDescent="0.2">
      <c r="A121" s="515" t="s">
        <v>129</v>
      </c>
      <c r="B121" s="516"/>
      <c r="C121" s="516"/>
      <c r="D121" s="516"/>
      <c r="E121" s="517"/>
    </row>
    <row r="122" spans="1:26" s="273" customFormat="1" x14ac:dyDescent="0.2">
      <c r="A122" s="515" t="s">
        <v>130</v>
      </c>
      <c r="B122" s="516"/>
      <c r="C122" s="516"/>
      <c r="D122" s="516"/>
      <c r="E122" s="517"/>
      <c r="F122" s="271"/>
      <c r="G122" s="272"/>
      <c r="H122" s="272"/>
      <c r="I122" s="272"/>
      <c r="J122" s="272"/>
      <c r="K122" s="272"/>
      <c r="L122" s="272"/>
      <c r="M122" s="272"/>
      <c r="N122" s="272"/>
      <c r="O122" s="272"/>
      <c r="P122" s="272"/>
      <c r="Q122" s="272"/>
      <c r="R122" s="272"/>
      <c r="S122" s="272"/>
      <c r="T122" s="272"/>
      <c r="U122" s="272"/>
      <c r="V122" s="272"/>
      <c r="W122" s="272"/>
      <c r="X122" s="272"/>
      <c r="Y122" s="272"/>
      <c r="Z122" s="272"/>
    </row>
    <row r="123" spans="1:26" s="273" customFormat="1" ht="75.75" customHeight="1" x14ac:dyDescent="0.2">
      <c r="A123" s="458" t="s">
        <v>131</v>
      </c>
      <c r="B123" s="459"/>
      <c r="C123" s="459" t="s">
        <v>132</v>
      </c>
      <c r="D123" s="459"/>
      <c r="E123" s="460"/>
      <c r="F123" s="271"/>
      <c r="G123" s="272"/>
      <c r="H123" s="272"/>
      <c r="I123" s="272"/>
      <c r="J123" s="272"/>
      <c r="K123" s="272"/>
      <c r="L123" s="272"/>
      <c r="M123" s="272"/>
      <c r="N123" s="272"/>
      <c r="O123" s="272"/>
      <c r="P123" s="272"/>
      <c r="Q123" s="272"/>
      <c r="R123" s="272"/>
      <c r="S123" s="272"/>
      <c r="T123" s="272"/>
      <c r="U123" s="272"/>
      <c r="V123" s="272"/>
      <c r="W123" s="272"/>
      <c r="X123" s="272"/>
      <c r="Y123" s="272"/>
      <c r="Z123" s="272"/>
    </row>
    <row r="124" spans="1:26" s="273" customFormat="1" ht="81.75" customHeight="1" x14ac:dyDescent="0.2">
      <c r="A124" s="522" t="s">
        <v>133</v>
      </c>
      <c r="B124" s="520"/>
      <c r="C124" s="459" t="s">
        <v>134</v>
      </c>
      <c r="D124" s="459"/>
      <c r="E124" s="460"/>
      <c r="F124" s="271"/>
      <c r="G124" s="272"/>
      <c r="H124" s="272"/>
      <c r="I124" s="272"/>
      <c r="J124" s="272"/>
      <c r="K124" s="272"/>
      <c r="L124" s="272"/>
      <c r="M124" s="272"/>
      <c r="N124" s="272"/>
      <c r="O124" s="272"/>
      <c r="P124" s="272"/>
      <c r="Q124" s="272"/>
      <c r="R124" s="272"/>
      <c r="S124" s="272"/>
      <c r="T124" s="272"/>
      <c r="U124" s="272"/>
      <c r="V124" s="272"/>
      <c r="W124" s="272"/>
      <c r="X124" s="272"/>
      <c r="Y124" s="272"/>
      <c r="Z124" s="272"/>
    </row>
    <row r="125" spans="1:26" ht="75.75" customHeight="1" x14ac:dyDescent="0.2">
      <c r="A125" s="523" t="s">
        <v>135</v>
      </c>
      <c r="B125" s="524"/>
      <c r="C125" s="459" t="s">
        <v>136</v>
      </c>
      <c r="D125" s="459"/>
      <c r="E125" s="460"/>
    </row>
    <row r="126" spans="1:26" ht="127.5" customHeight="1" x14ac:dyDescent="0.2">
      <c r="A126" s="518" t="s">
        <v>137</v>
      </c>
      <c r="B126" s="519"/>
      <c r="C126" s="520" t="s">
        <v>138</v>
      </c>
      <c r="D126" s="520"/>
      <c r="E126" s="521"/>
    </row>
    <row r="127" spans="1:26" ht="81" customHeight="1" x14ac:dyDescent="0.2">
      <c r="A127" s="518" t="s">
        <v>139</v>
      </c>
      <c r="B127" s="519"/>
      <c r="C127" s="520" t="s">
        <v>140</v>
      </c>
      <c r="D127" s="520"/>
      <c r="E127" s="521"/>
    </row>
    <row r="128" spans="1:26" ht="91.5" customHeight="1" x14ac:dyDescent="0.2">
      <c r="A128" s="518" t="s">
        <v>141</v>
      </c>
      <c r="B128" s="519"/>
      <c r="C128" s="459" t="s">
        <v>142</v>
      </c>
      <c r="D128" s="459"/>
      <c r="E128" s="460"/>
    </row>
    <row r="129" spans="1:5" ht="53.25" customHeight="1" x14ac:dyDescent="0.2">
      <c r="A129" s="518" t="s">
        <v>143</v>
      </c>
      <c r="B129" s="519"/>
      <c r="C129" s="526" t="s">
        <v>144</v>
      </c>
      <c r="D129" s="526"/>
      <c r="E129" s="527"/>
    </row>
    <row r="130" spans="1:5" ht="79.5" customHeight="1" x14ac:dyDescent="0.2">
      <c r="A130" s="518" t="s">
        <v>145</v>
      </c>
      <c r="B130" s="519"/>
      <c r="C130" s="459" t="s">
        <v>146</v>
      </c>
      <c r="D130" s="459"/>
      <c r="E130" s="460"/>
    </row>
    <row r="131" spans="1:5" ht="165.75" customHeight="1" x14ac:dyDescent="0.2">
      <c r="A131" s="523" t="s">
        <v>147</v>
      </c>
      <c r="B131" s="524"/>
      <c r="C131" s="459" t="s">
        <v>148</v>
      </c>
      <c r="D131" s="459"/>
      <c r="E131" s="460"/>
    </row>
    <row r="132" spans="1:5" ht="30.75" customHeight="1" x14ac:dyDescent="0.2">
      <c r="A132" s="515" t="s">
        <v>149</v>
      </c>
      <c r="B132" s="516"/>
      <c r="C132" s="516"/>
      <c r="D132" s="301" t="s">
        <v>150</v>
      </c>
      <c r="E132" s="302" t="s">
        <v>151</v>
      </c>
    </row>
    <row r="133" spans="1:5" ht="83.25" customHeight="1" x14ac:dyDescent="0.2">
      <c r="A133" s="452" t="s">
        <v>152</v>
      </c>
      <c r="B133" s="453"/>
      <c r="C133" s="453"/>
      <c r="D133" s="352"/>
      <c r="E133" s="303"/>
    </row>
    <row r="134" spans="1:5" ht="33" customHeight="1" x14ac:dyDescent="0.2">
      <c r="A134" s="452" t="s">
        <v>153</v>
      </c>
      <c r="B134" s="453"/>
      <c r="C134" s="453"/>
      <c r="D134" s="352"/>
      <c r="E134" s="303"/>
    </row>
    <row r="135" spans="1:5" ht="71.25" customHeight="1" x14ac:dyDescent="0.2">
      <c r="A135" s="436" t="s">
        <v>154</v>
      </c>
      <c r="B135" s="437"/>
      <c r="C135" s="438"/>
      <c r="D135" s="352"/>
      <c r="E135" s="303"/>
    </row>
    <row r="136" spans="1:5" ht="182.25" customHeight="1" x14ac:dyDescent="0.2">
      <c r="A136" s="496" t="s">
        <v>155</v>
      </c>
      <c r="B136" s="497"/>
      <c r="C136" s="525"/>
      <c r="D136" s="352"/>
      <c r="E136" s="356"/>
    </row>
    <row r="137" spans="1:5" ht="41.25" customHeight="1" x14ac:dyDescent="0.2">
      <c r="A137" s="452" t="s">
        <v>156</v>
      </c>
      <c r="B137" s="453"/>
      <c r="C137" s="453"/>
      <c r="D137" s="352"/>
      <c r="E137" s="303"/>
    </row>
    <row r="138" spans="1:5" ht="40.5" customHeight="1" x14ac:dyDescent="0.2">
      <c r="A138" s="455" t="s">
        <v>157</v>
      </c>
      <c r="B138" s="456"/>
      <c r="C138" s="456"/>
      <c r="D138" s="352"/>
      <c r="E138" s="303"/>
    </row>
    <row r="139" spans="1:5" ht="15" customHeight="1" x14ac:dyDescent="0.2">
      <c r="A139" s="452" t="s">
        <v>158</v>
      </c>
      <c r="B139" s="453"/>
      <c r="C139" s="453"/>
      <c r="D139" s="352"/>
      <c r="E139" s="303"/>
    </row>
    <row r="140" spans="1:5" ht="169.5" customHeight="1" x14ac:dyDescent="0.2">
      <c r="A140" s="452" t="s">
        <v>159</v>
      </c>
      <c r="B140" s="453"/>
      <c r="C140" s="453"/>
      <c r="D140" s="352"/>
      <c r="E140" s="303"/>
    </row>
    <row r="141" spans="1:5" ht="42.75" customHeight="1" x14ac:dyDescent="0.2">
      <c r="A141" s="452" t="s">
        <v>160</v>
      </c>
      <c r="B141" s="453"/>
      <c r="C141" s="453"/>
      <c r="D141" s="352"/>
      <c r="E141" s="303"/>
    </row>
    <row r="142" spans="1:5" ht="33" customHeight="1" x14ac:dyDescent="0.2">
      <c r="A142" s="452" t="s">
        <v>161</v>
      </c>
      <c r="B142" s="453"/>
      <c r="C142" s="453"/>
      <c r="D142" s="352"/>
      <c r="E142" s="303"/>
    </row>
    <row r="143" spans="1:5" ht="48" customHeight="1" x14ac:dyDescent="0.2">
      <c r="A143" s="528" t="s">
        <v>162</v>
      </c>
      <c r="B143" s="529"/>
      <c r="C143" s="529"/>
      <c r="D143" s="352"/>
      <c r="E143" s="303"/>
    </row>
    <row r="144" spans="1:5" ht="117" customHeight="1" x14ac:dyDescent="0.2">
      <c r="A144" s="507" t="s">
        <v>163</v>
      </c>
      <c r="B144" s="508"/>
      <c r="C144" s="509"/>
      <c r="D144" s="535"/>
      <c r="E144" s="537"/>
    </row>
    <row r="145" spans="1:5" ht="33" customHeight="1" x14ac:dyDescent="0.2">
      <c r="A145" s="510" t="s">
        <v>164</v>
      </c>
      <c r="B145" s="511"/>
      <c r="C145" s="512"/>
      <c r="D145" s="536"/>
      <c r="E145" s="538"/>
    </row>
    <row r="146" spans="1:5" ht="69.75" customHeight="1" x14ac:dyDescent="0.2">
      <c r="A146" s="530" t="s">
        <v>165</v>
      </c>
      <c r="B146" s="531"/>
      <c r="C146" s="531"/>
      <c r="D146" s="352"/>
      <c r="E146" s="303"/>
    </row>
    <row r="147" spans="1:5" ht="33" customHeight="1" x14ac:dyDescent="0.2">
      <c r="A147" s="496" t="s">
        <v>166</v>
      </c>
      <c r="B147" s="497"/>
      <c r="C147" s="525"/>
      <c r="D147" s="352"/>
      <c r="E147" s="303"/>
    </row>
    <row r="148" spans="1:5" ht="33" customHeight="1" x14ac:dyDescent="0.2">
      <c r="A148" s="452" t="s">
        <v>167</v>
      </c>
      <c r="B148" s="453"/>
      <c r="C148" s="453"/>
      <c r="D148" s="352"/>
      <c r="E148" s="303"/>
    </row>
    <row r="149" spans="1:5" ht="42.75" customHeight="1" x14ac:dyDescent="0.2">
      <c r="A149" s="452" t="s">
        <v>168</v>
      </c>
      <c r="B149" s="453"/>
      <c r="C149" s="453"/>
      <c r="D149" s="352"/>
      <c r="E149" s="303"/>
    </row>
    <row r="150" spans="1:5" ht="33" customHeight="1" x14ac:dyDescent="0.2">
      <c r="A150" s="452" t="s">
        <v>169</v>
      </c>
      <c r="B150" s="453"/>
      <c r="C150" s="453"/>
      <c r="D150" s="352"/>
      <c r="E150" s="303"/>
    </row>
    <row r="151" spans="1:5" ht="46.5" customHeight="1" x14ac:dyDescent="0.2">
      <c r="A151" s="452" t="s">
        <v>123</v>
      </c>
      <c r="B151" s="453"/>
      <c r="C151" s="453"/>
      <c r="D151" s="352"/>
      <c r="E151" s="303"/>
    </row>
    <row r="152" spans="1:5" ht="33" customHeight="1" x14ac:dyDescent="0.2">
      <c r="A152" s="436" t="s">
        <v>170</v>
      </c>
      <c r="B152" s="437"/>
      <c r="C152" s="437"/>
      <c r="D152" s="437"/>
      <c r="E152" s="499"/>
    </row>
    <row r="153" spans="1:5" x14ac:dyDescent="0.2">
      <c r="A153" s="539" t="s">
        <v>171</v>
      </c>
      <c r="B153" s="540"/>
      <c r="C153" s="540"/>
      <c r="D153" s="540"/>
      <c r="E153" s="541"/>
    </row>
    <row r="154" spans="1:5" x14ac:dyDescent="0.2">
      <c r="A154" s="542" t="s">
        <v>172</v>
      </c>
      <c r="B154" s="543"/>
      <c r="C154" s="543" t="s">
        <v>173</v>
      </c>
      <c r="D154" s="543"/>
      <c r="E154" s="544"/>
    </row>
    <row r="155" spans="1:5" x14ac:dyDescent="0.2">
      <c r="A155" s="532" t="s">
        <v>174</v>
      </c>
      <c r="B155" s="533"/>
      <c r="C155" s="533"/>
      <c r="D155" s="533"/>
      <c r="E155" s="534"/>
    </row>
    <row r="156" spans="1:5" x14ac:dyDescent="0.2">
      <c r="A156" s="532" t="s">
        <v>175</v>
      </c>
      <c r="B156" s="533"/>
      <c r="C156" s="533"/>
      <c r="D156" s="533"/>
      <c r="E156" s="534"/>
    </row>
    <row r="157" spans="1:5" x14ac:dyDescent="0.2">
      <c r="A157" s="532" t="s">
        <v>176</v>
      </c>
      <c r="B157" s="533" t="s">
        <v>177</v>
      </c>
      <c r="C157" s="533"/>
      <c r="D157" s="533"/>
      <c r="E157" s="534"/>
    </row>
    <row r="158" spans="1:5" x14ac:dyDescent="0.2">
      <c r="A158" s="545" t="s">
        <v>178</v>
      </c>
      <c r="B158" s="546"/>
      <c r="C158" s="547"/>
      <c r="D158" s="548"/>
      <c r="E158" s="549"/>
    </row>
    <row r="159" spans="1:5" ht="12.75" customHeight="1" x14ac:dyDescent="0.2">
      <c r="A159" s="532" t="s">
        <v>179</v>
      </c>
      <c r="B159" s="533"/>
      <c r="C159" s="353"/>
      <c r="D159" s="354"/>
      <c r="E159" s="355"/>
    </row>
    <row r="160" spans="1:5" x14ac:dyDescent="0.2">
      <c r="A160" s="532" t="s">
        <v>180</v>
      </c>
      <c r="B160" s="533" t="s">
        <v>181</v>
      </c>
      <c r="C160" s="533"/>
      <c r="D160" s="533"/>
      <c r="E160" s="534"/>
    </row>
    <row r="161" spans="1:5" x14ac:dyDescent="0.2">
      <c r="A161" s="556" t="s">
        <v>182</v>
      </c>
      <c r="B161" s="557"/>
      <c r="C161" s="557"/>
      <c r="D161" s="557"/>
      <c r="E161" s="558"/>
    </row>
    <row r="162" spans="1:5" ht="12.75" customHeight="1" x14ac:dyDescent="0.2">
      <c r="A162" s="532" t="s">
        <v>174</v>
      </c>
      <c r="B162" s="533"/>
      <c r="C162" s="519"/>
      <c r="D162" s="519"/>
      <c r="E162" s="550"/>
    </row>
    <row r="163" spans="1:5" ht="12.75" customHeight="1" x14ac:dyDescent="0.2">
      <c r="A163" s="532" t="s">
        <v>175</v>
      </c>
      <c r="B163" s="533"/>
      <c r="C163" s="554"/>
      <c r="D163" s="554"/>
      <c r="E163" s="555"/>
    </row>
    <row r="164" spans="1:5" ht="12.75" customHeight="1" x14ac:dyDescent="0.2">
      <c r="A164" s="532" t="s">
        <v>176</v>
      </c>
      <c r="B164" s="533" t="s">
        <v>177</v>
      </c>
      <c r="C164" s="554"/>
      <c r="D164" s="554"/>
      <c r="E164" s="555"/>
    </row>
    <row r="165" spans="1:5" ht="12.75" customHeight="1" x14ac:dyDescent="0.2">
      <c r="A165" s="545" t="s">
        <v>178</v>
      </c>
      <c r="B165" s="546"/>
      <c r="C165" s="554"/>
      <c r="D165" s="554"/>
      <c r="E165" s="555"/>
    </row>
    <row r="166" spans="1:5" ht="12.75" customHeight="1" x14ac:dyDescent="0.2">
      <c r="A166" s="532" t="s">
        <v>180</v>
      </c>
      <c r="B166" s="533" t="s">
        <v>181</v>
      </c>
      <c r="C166" s="554"/>
      <c r="D166" s="554"/>
      <c r="E166" s="555"/>
    </row>
    <row r="167" spans="1:5" x14ac:dyDescent="0.2">
      <c r="A167" s="518" t="s">
        <v>183</v>
      </c>
      <c r="B167" s="519"/>
      <c r="C167" s="519"/>
      <c r="D167" s="519"/>
      <c r="E167" s="550"/>
    </row>
    <row r="168" spans="1:5" ht="13.5" thickBot="1" x14ac:dyDescent="0.25">
      <c r="A168" s="551" t="s">
        <v>184</v>
      </c>
      <c r="B168" s="552"/>
      <c r="C168" s="552"/>
      <c r="D168" s="552"/>
      <c r="E168" s="553"/>
    </row>
  </sheetData>
  <sheetProtection selectLockedCells="1" selectUnlockedCells="1"/>
  <mergeCells count="169">
    <mergeCell ref="A167:E167"/>
    <mergeCell ref="A168:E168"/>
    <mergeCell ref="A166:B166"/>
    <mergeCell ref="C166:E166"/>
    <mergeCell ref="A161:E161"/>
    <mergeCell ref="A162:B162"/>
    <mergeCell ref="C162:E162"/>
    <mergeCell ref="A163:B163"/>
    <mergeCell ref="C163:E163"/>
    <mergeCell ref="A165:B165"/>
    <mergeCell ref="C165:E165"/>
    <mergeCell ref="A164:B164"/>
    <mergeCell ref="C164:E164"/>
    <mergeCell ref="A157:B157"/>
    <mergeCell ref="C157:E157"/>
    <mergeCell ref="A160:B160"/>
    <mergeCell ref="C160:E160"/>
    <mergeCell ref="A148:C148"/>
    <mergeCell ref="A149:C149"/>
    <mergeCell ref="A150:C150"/>
    <mergeCell ref="A151:C151"/>
    <mergeCell ref="A152:E152"/>
    <mergeCell ref="A153:E153"/>
    <mergeCell ref="A154:B154"/>
    <mergeCell ref="C154:E154"/>
    <mergeCell ref="A155:B155"/>
    <mergeCell ref="C155:E155"/>
    <mergeCell ref="A158:B158"/>
    <mergeCell ref="A159:B159"/>
    <mergeCell ref="C158:E158"/>
    <mergeCell ref="A143:C143"/>
    <mergeCell ref="A144:C144"/>
    <mergeCell ref="A145:C145"/>
    <mergeCell ref="A146:C146"/>
    <mergeCell ref="A147:C147"/>
    <mergeCell ref="A156:B156"/>
    <mergeCell ref="C156:E156"/>
    <mergeCell ref="D144:D145"/>
    <mergeCell ref="E144:E145"/>
    <mergeCell ref="A134:C134"/>
    <mergeCell ref="A137:C137"/>
    <mergeCell ref="A138:C138"/>
    <mergeCell ref="A136:C136"/>
    <mergeCell ref="A139:C139"/>
    <mergeCell ref="A140:C140"/>
    <mergeCell ref="A141:C141"/>
    <mergeCell ref="A142:C142"/>
    <mergeCell ref="A128:B128"/>
    <mergeCell ref="C128:E128"/>
    <mergeCell ref="A129:B129"/>
    <mergeCell ref="C129:E129"/>
    <mergeCell ref="A130:B130"/>
    <mergeCell ref="C130:E130"/>
    <mergeCell ref="A131:B131"/>
    <mergeCell ref="C131:E131"/>
    <mergeCell ref="A132:C132"/>
    <mergeCell ref="A133:C133"/>
    <mergeCell ref="A126:B126"/>
    <mergeCell ref="C126:E126"/>
    <mergeCell ref="A127:B127"/>
    <mergeCell ref="C127:E127"/>
    <mergeCell ref="A123:B123"/>
    <mergeCell ref="C123:E123"/>
    <mergeCell ref="A124:B124"/>
    <mergeCell ref="C124:E124"/>
    <mergeCell ref="A125:B125"/>
    <mergeCell ref="A112:E112"/>
    <mergeCell ref="A113:E113"/>
    <mergeCell ref="A114:E114"/>
    <mergeCell ref="C125:E125"/>
    <mergeCell ref="A115:E115"/>
    <mergeCell ref="A116:E116"/>
    <mergeCell ref="A119:E119"/>
    <mergeCell ref="A121:E121"/>
    <mergeCell ref="A122:E122"/>
    <mergeCell ref="A117:E117"/>
    <mergeCell ref="A118:E118"/>
    <mergeCell ref="A120:E120"/>
    <mergeCell ref="A110:E110"/>
    <mergeCell ref="A111:E111"/>
    <mergeCell ref="A97:E97"/>
    <mergeCell ref="A98:E98"/>
    <mergeCell ref="A99:E99"/>
    <mergeCell ref="A100:E100"/>
    <mergeCell ref="A101:E101"/>
    <mergeCell ref="A102:E102"/>
    <mergeCell ref="A103:E103"/>
    <mergeCell ref="A104:E104"/>
    <mergeCell ref="A105:E105"/>
    <mergeCell ref="A93:E93"/>
    <mergeCell ref="A94:E94"/>
    <mergeCell ref="A95:E95"/>
    <mergeCell ref="A96:E96"/>
    <mergeCell ref="A89:E89"/>
    <mergeCell ref="A106:E106"/>
    <mergeCell ref="A107:E107"/>
    <mergeCell ref="A108:E108"/>
    <mergeCell ref="A109:E109"/>
    <mergeCell ref="A82:E82"/>
    <mergeCell ref="A83:E83"/>
    <mergeCell ref="A84:E84"/>
    <mergeCell ref="A85:E85"/>
    <mergeCell ref="A86:E86"/>
    <mergeCell ref="A87:E87"/>
    <mergeCell ref="A88:E88"/>
    <mergeCell ref="A91:E91"/>
    <mergeCell ref="A92:E92"/>
    <mergeCell ref="A90:E90"/>
    <mergeCell ref="A73:E73"/>
    <mergeCell ref="A74:E74"/>
    <mergeCell ref="A75:E75"/>
    <mergeCell ref="A76:E76"/>
    <mergeCell ref="A77:E77"/>
    <mergeCell ref="A78:E78"/>
    <mergeCell ref="A79:E79"/>
    <mergeCell ref="A80:E80"/>
    <mergeCell ref="A81:E81"/>
    <mergeCell ref="A56:E56"/>
    <mergeCell ref="A57:E57"/>
    <mergeCell ref="A58:E58"/>
    <mergeCell ref="A59:E59"/>
    <mergeCell ref="A60:E60"/>
    <mergeCell ref="A61:E61"/>
    <mergeCell ref="A70:E70"/>
    <mergeCell ref="A71:E71"/>
    <mergeCell ref="A72:E72"/>
    <mergeCell ref="A1:E1"/>
    <mergeCell ref="B2:E2"/>
    <mergeCell ref="B3:E3"/>
    <mergeCell ref="B4:E4"/>
    <mergeCell ref="B5:E5"/>
    <mergeCell ref="B6:E6"/>
    <mergeCell ref="B33:E33"/>
    <mergeCell ref="A34:E34"/>
    <mergeCell ref="A35:E35"/>
    <mergeCell ref="A32:C32"/>
    <mergeCell ref="A30:C30"/>
    <mergeCell ref="A31:C31"/>
    <mergeCell ref="B7:E7"/>
    <mergeCell ref="A9:E9"/>
    <mergeCell ref="D10:E10"/>
    <mergeCell ref="A10:A11"/>
    <mergeCell ref="B10:B11"/>
    <mergeCell ref="C10:C11"/>
    <mergeCell ref="B8:E8"/>
    <mergeCell ref="A36:E36"/>
    <mergeCell ref="A37:E37"/>
    <mergeCell ref="B38:E38"/>
    <mergeCell ref="A39:E39"/>
    <mergeCell ref="B40:E40"/>
    <mergeCell ref="A135:C135"/>
    <mergeCell ref="B41:E41"/>
    <mergeCell ref="B42:E42"/>
    <mergeCell ref="B48:E48"/>
    <mergeCell ref="A49:E49"/>
    <mergeCell ref="A50:E50"/>
    <mergeCell ref="A51:E51"/>
    <mergeCell ref="A52:E52"/>
    <mergeCell ref="A62:E62"/>
    <mergeCell ref="A63:E63"/>
    <mergeCell ref="A64:E64"/>
    <mergeCell ref="A65:E65"/>
    <mergeCell ref="A66:E66"/>
    <mergeCell ref="A67:E67"/>
    <mergeCell ref="A68:E68"/>
    <mergeCell ref="A69:E69"/>
    <mergeCell ref="A53:E53"/>
    <mergeCell ref="A54:E54"/>
    <mergeCell ref="A55:E55"/>
  </mergeCells>
  <printOptions horizontalCentered="1" verticalCentered="1" gridLines="1"/>
  <pageMargins left="0.19685039370078741" right="0.19685039370078741" top="0.27559055118110237" bottom="0.31496062992125984" header="0.31496062992125984" footer="0.31496062992125984"/>
  <pageSetup scale="67" firstPageNumber="0" fitToHeight="50" orientation="portrait" r:id="rId1"/>
  <headerFooter alignWithMargins="0"/>
  <rowBreaks count="8" manualBreakCount="8">
    <brk id="35" max="16383" man="1"/>
    <brk id="54" max="4" man="1"/>
    <brk id="68" max="4" man="1"/>
    <brk id="82" max="4" man="1"/>
    <brk id="94" max="4" man="1"/>
    <brk id="125" max="16383" man="1"/>
    <brk id="131" max="4" man="1"/>
    <brk id="141" max="4"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H46"/>
  <sheetViews>
    <sheetView workbookViewId="0">
      <selection activeCell="D43" sqref="D43"/>
    </sheetView>
  </sheetViews>
  <sheetFormatPr baseColWidth="10" defaultColWidth="11.42578125" defaultRowHeight="15" x14ac:dyDescent="0.2"/>
  <cols>
    <col min="1" max="1" width="57.85546875" style="226" customWidth="1"/>
    <col min="2" max="2" width="35.5703125" style="234" customWidth="1"/>
    <col min="3" max="3" width="20.42578125" style="235" bestFit="1" customWidth="1"/>
    <col min="4" max="4" width="19.85546875" style="236" bestFit="1" customWidth="1"/>
    <col min="5" max="5" width="22.5703125" style="237" bestFit="1" customWidth="1"/>
    <col min="6" max="6" width="10.28515625" style="226" customWidth="1"/>
    <col min="7" max="7" width="18" style="226" bestFit="1" customWidth="1"/>
    <col min="8" max="8" width="19.28515625" style="226" bestFit="1" customWidth="1"/>
    <col min="9" max="16384" width="11.42578125" style="226"/>
  </cols>
  <sheetData>
    <row r="1" spans="1:8" x14ac:dyDescent="0.2">
      <c r="A1" s="562" t="s">
        <v>185</v>
      </c>
      <c r="B1" s="563"/>
      <c r="C1" s="563"/>
      <c r="D1" s="563"/>
      <c r="E1" s="563"/>
      <c r="F1" s="564"/>
    </row>
    <row r="2" spans="1:8" x14ac:dyDescent="0.2">
      <c r="A2" s="565" t="s">
        <v>186</v>
      </c>
      <c r="B2" s="566"/>
      <c r="C2" s="566"/>
      <c r="D2" s="566"/>
      <c r="E2" s="566"/>
      <c r="F2" s="567"/>
    </row>
    <row r="3" spans="1:8" ht="44.25" customHeight="1" x14ac:dyDescent="0.2">
      <c r="A3" s="568" t="s">
        <v>187</v>
      </c>
      <c r="B3" s="569"/>
      <c r="C3" s="569"/>
      <c r="D3" s="569"/>
      <c r="E3" s="227" t="s">
        <v>188</v>
      </c>
      <c r="F3" s="295" t="s">
        <v>189</v>
      </c>
    </row>
    <row r="4" spans="1:8" x14ac:dyDescent="0.2">
      <c r="A4" s="570" t="s">
        <v>19</v>
      </c>
      <c r="B4" s="560"/>
      <c r="C4" s="560"/>
      <c r="D4" s="561"/>
      <c r="E4" s="228">
        <f>D38</f>
        <v>39739671027.710457</v>
      </c>
      <c r="F4" s="296" t="s">
        <v>190</v>
      </c>
    </row>
    <row r="5" spans="1:8" x14ac:dyDescent="0.2">
      <c r="A5" s="570" t="s">
        <v>20</v>
      </c>
      <c r="B5" s="560"/>
      <c r="C5" s="560"/>
      <c r="D5" s="561"/>
      <c r="E5" s="228">
        <f>1283593888*1.12</f>
        <v>1437625154.5600002</v>
      </c>
      <c r="F5" s="296" t="s">
        <v>190</v>
      </c>
    </row>
    <row r="6" spans="1:8" x14ac:dyDescent="0.2">
      <c r="A6" s="570" t="s">
        <v>21</v>
      </c>
      <c r="B6" s="560"/>
      <c r="C6" s="560"/>
      <c r="D6" s="561"/>
      <c r="E6" s="228">
        <v>2772757892</v>
      </c>
      <c r="F6" s="296" t="s">
        <v>190</v>
      </c>
    </row>
    <row r="7" spans="1:8" x14ac:dyDescent="0.2">
      <c r="A7" s="570" t="s">
        <v>22</v>
      </c>
      <c r="B7" s="560"/>
      <c r="C7" s="560"/>
      <c r="D7" s="561"/>
      <c r="E7" s="228">
        <v>357170000</v>
      </c>
      <c r="F7" s="296" t="s">
        <v>190</v>
      </c>
    </row>
    <row r="8" spans="1:8" x14ac:dyDescent="0.2">
      <c r="A8" s="570" t="s">
        <v>23</v>
      </c>
      <c r="B8" s="560"/>
      <c r="C8" s="560"/>
      <c r="D8" s="561"/>
      <c r="E8" s="228">
        <v>499437230</v>
      </c>
      <c r="F8" s="296" t="s">
        <v>191</v>
      </c>
    </row>
    <row r="9" spans="1:8" ht="18" customHeight="1" x14ac:dyDescent="0.2">
      <c r="A9" s="570" t="s">
        <v>192</v>
      </c>
      <c r="B9" s="560"/>
      <c r="C9" s="560"/>
      <c r="D9" s="561"/>
      <c r="E9" s="228">
        <v>1228971383</v>
      </c>
      <c r="F9" s="296" t="s">
        <v>190</v>
      </c>
      <c r="G9" s="229"/>
    </row>
    <row r="10" spans="1:8" x14ac:dyDescent="0.2">
      <c r="A10" s="570" t="s">
        <v>25</v>
      </c>
      <c r="B10" s="560"/>
      <c r="C10" s="560"/>
      <c r="D10" s="561"/>
      <c r="E10" s="228">
        <v>2770603120</v>
      </c>
      <c r="F10" s="296" t="s">
        <v>190</v>
      </c>
    </row>
    <row r="11" spans="1:8" x14ac:dyDescent="0.2">
      <c r="A11" s="570" t="s">
        <v>26</v>
      </c>
      <c r="B11" s="560"/>
      <c r="C11" s="560"/>
      <c r="D11" s="561"/>
      <c r="E11" s="228">
        <v>224150191</v>
      </c>
      <c r="F11" s="296" t="s">
        <v>190</v>
      </c>
    </row>
    <row r="12" spans="1:8" x14ac:dyDescent="0.2">
      <c r="A12" s="570" t="s">
        <v>27</v>
      </c>
      <c r="B12" s="560"/>
      <c r="C12" s="560"/>
      <c r="D12" s="561"/>
      <c r="E12" s="228">
        <v>450000000</v>
      </c>
      <c r="F12" s="296" t="s">
        <v>191</v>
      </c>
    </row>
    <row r="13" spans="1:8" x14ac:dyDescent="0.2">
      <c r="A13" s="570" t="s">
        <v>28</v>
      </c>
      <c r="B13" s="560"/>
      <c r="C13" s="560"/>
      <c r="D13" s="561"/>
      <c r="E13" s="228">
        <v>615689252</v>
      </c>
      <c r="F13" s="296" t="s">
        <v>190</v>
      </c>
    </row>
    <row r="14" spans="1:8" x14ac:dyDescent="0.2">
      <c r="A14" s="559" t="s">
        <v>29</v>
      </c>
      <c r="B14" s="560"/>
      <c r="C14" s="560"/>
      <c r="D14" s="561"/>
      <c r="E14" s="228">
        <f>300791565+354370100+146018948+292869360+492322487</f>
        <v>1586372460</v>
      </c>
      <c r="F14" s="296" t="s">
        <v>190</v>
      </c>
      <c r="G14" s="323"/>
      <c r="H14" s="324"/>
    </row>
    <row r="15" spans="1:8" x14ac:dyDescent="0.2">
      <c r="A15" s="570" t="s">
        <v>30</v>
      </c>
      <c r="B15" s="560"/>
      <c r="C15" s="560"/>
      <c r="D15" s="561"/>
      <c r="E15" s="228">
        <v>187202000</v>
      </c>
      <c r="F15" s="296" t="s">
        <v>191</v>
      </c>
    </row>
    <row r="16" spans="1:8" x14ac:dyDescent="0.2">
      <c r="A16" s="361" t="s">
        <v>31</v>
      </c>
      <c r="B16" s="362"/>
      <c r="C16" s="362"/>
      <c r="D16" s="363"/>
      <c r="E16" s="228">
        <v>20000000</v>
      </c>
      <c r="F16" s="296" t="s">
        <v>191</v>
      </c>
    </row>
    <row r="17" spans="1:7" x14ac:dyDescent="0.2">
      <c r="A17" s="570" t="s">
        <v>32</v>
      </c>
      <c r="B17" s="560"/>
      <c r="C17" s="560"/>
      <c r="D17" s="561"/>
      <c r="E17" s="228">
        <f>E4*15%</f>
        <v>5960950654.1565685</v>
      </c>
      <c r="F17" s="296" t="s">
        <v>191</v>
      </c>
    </row>
    <row r="18" spans="1:7" x14ac:dyDescent="0.2">
      <c r="A18" s="570" t="s">
        <v>33</v>
      </c>
      <c r="B18" s="560"/>
      <c r="C18" s="560"/>
      <c r="D18" s="561"/>
      <c r="E18" s="228">
        <f>E4*10%</f>
        <v>3973967102.7710457</v>
      </c>
      <c r="F18" s="296" t="s">
        <v>191</v>
      </c>
    </row>
    <row r="19" spans="1:7" x14ac:dyDescent="0.2">
      <c r="A19" s="581" t="s">
        <v>36</v>
      </c>
      <c r="B19" s="582"/>
      <c r="C19" s="582"/>
      <c r="D19" s="583"/>
      <c r="E19" s="228">
        <f>SUM(E4:E18)</f>
        <v>61824567467.198074</v>
      </c>
      <c r="F19" s="296"/>
    </row>
    <row r="20" spans="1:7" x14ac:dyDescent="0.2">
      <c r="A20" s="581" t="s">
        <v>193</v>
      </c>
      <c r="B20" s="582"/>
      <c r="C20" s="582"/>
      <c r="D20" s="583"/>
      <c r="E20" s="228">
        <f>SUM(E4+E5+E6+E7+E9+E10++E11+E13+E14)*5%</f>
        <v>2536650524.0135226</v>
      </c>
      <c r="F20" s="296"/>
    </row>
    <row r="21" spans="1:7" ht="15.75" thickBot="1" x14ac:dyDescent="0.25">
      <c r="A21" s="576" t="s">
        <v>194</v>
      </c>
      <c r="B21" s="577"/>
      <c r="C21" s="577"/>
      <c r="D21" s="577"/>
      <c r="E21" s="297">
        <f>SUM(E19:E20)</f>
        <v>64361217991.211594</v>
      </c>
      <c r="F21" s="298"/>
    </row>
    <row r="22" spans="1:7" x14ac:dyDescent="0.2">
      <c r="A22" s="231"/>
      <c r="B22" s="231"/>
      <c r="C22" s="231"/>
      <c r="D22" s="231"/>
      <c r="E22" s="232"/>
      <c r="F22" s="233"/>
    </row>
    <row r="23" spans="1:7" x14ac:dyDescent="0.2">
      <c r="A23" s="231"/>
      <c r="B23" s="231"/>
      <c r="C23" s="231"/>
      <c r="D23" s="231"/>
      <c r="E23" s="232"/>
      <c r="F23" s="233"/>
    </row>
    <row r="24" spans="1:7" ht="15.75" thickBot="1" x14ac:dyDescent="0.25">
      <c r="A24" s="231"/>
      <c r="B24" s="231"/>
      <c r="C24" s="231"/>
      <c r="D24" s="231"/>
      <c r="E24" s="232"/>
      <c r="F24" s="233"/>
    </row>
    <row r="25" spans="1:7" x14ac:dyDescent="0.2">
      <c r="A25" s="578" t="s">
        <v>195</v>
      </c>
      <c r="B25" s="579"/>
      <c r="C25" s="579"/>
      <c r="D25" s="580"/>
      <c r="E25" s="232"/>
      <c r="F25" s="233"/>
    </row>
    <row r="26" spans="1:7" s="235" customFormat="1" ht="15.75" thickBot="1" x14ac:dyDescent="0.25">
      <c r="A26" s="281" t="s">
        <v>196</v>
      </c>
      <c r="B26" s="282" t="s">
        <v>197</v>
      </c>
      <c r="C26" s="283" t="s">
        <v>198</v>
      </c>
      <c r="D26" s="284" t="s">
        <v>15</v>
      </c>
      <c r="E26" s="237"/>
      <c r="F26" s="226"/>
      <c r="G26" s="226"/>
    </row>
    <row r="27" spans="1:7" s="235" customFormat="1" ht="26.25" thickBot="1" x14ac:dyDescent="0.25">
      <c r="A27" s="287" t="s">
        <v>199</v>
      </c>
      <c r="B27" s="288" t="s">
        <v>200</v>
      </c>
      <c r="C27" s="289">
        <v>6826</v>
      </c>
      <c r="D27" s="290">
        <v>23535941405.69595</v>
      </c>
      <c r="E27" s="237"/>
      <c r="F27" s="226"/>
      <c r="G27" s="226"/>
    </row>
    <row r="28" spans="1:7" s="235" customFormat="1" ht="15.75" thickBot="1" x14ac:dyDescent="0.25">
      <c r="A28" s="287" t="s">
        <v>201</v>
      </c>
      <c r="B28" s="293" t="s">
        <v>202</v>
      </c>
      <c r="C28" s="289">
        <v>823</v>
      </c>
      <c r="D28" s="294">
        <v>1448480000</v>
      </c>
      <c r="E28" s="237"/>
      <c r="F28" s="226"/>
      <c r="G28" s="226"/>
    </row>
    <row r="29" spans="1:7" s="235" customFormat="1" ht="15.75" thickBot="1" x14ac:dyDescent="0.25">
      <c r="A29" s="287" t="s">
        <v>203</v>
      </c>
      <c r="B29" s="288" t="s">
        <v>204</v>
      </c>
      <c r="C29" s="289">
        <v>566</v>
      </c>
      <c r="D29" s="290">
        <v>1491641441.928</v>
      </c>
      <c r="E29" s="237"/>
      <c r="F29" s="226"/>
      <c r="G29" s="226"/>
    </row>
    <row r="30" spans="1:7" ht="15.75" thickBot="1" x14ac:dyDescent="0.25">
      <c r="A30" s="287" t="s">
        <v>205</v>
      </c>
      <c r="B30" s="288" t="s">
        <v>206</v>
      </c>
      <c r="C30" s="289">
        <v>150</v>
      </c>
      <c r="D30" s="290">
        <v>395311336.19999999</v>
      </c>
    </row>
    <row r="31" spans="1:7" ht="15.75" thickBot="1" x14ac:dyDescent="0.25">
      <c r="A31" s="287" t="s">
        <v>207</v>
      </c>
      <c r="B31" s="288" t="s">
        <v>208</v>
      </c>
      <c r="C31" s="289">
        <v>701</v>
      </c>
      <c r="D31" s="290">
        <v>1847421644.5079999</v>
      </c>
    </row>
    <row r="32" spans="1:7" ht="15.75" thickBot="1" x14ac:dyDescent="0.25">
      <c r="A32" s="287" t="s">
        <v>209</v>
      </c>
      <c r="B32" s="288" t="s">
        <v>210</v>
      </c>
      <c r="C32" s="289">
        <v>530</v>
      </c>
      <c r="D32" s="290">
        <v>1326378924.5849998</v>
      </c>
    </row>
    <row r="33" spans="1:4" ht="15.75" thickBot="1" x14ac:dyDescent="0.25">
      <c r="A33" s="287" t="s">
        <v>211</v>
      </c>
      <c r="B33" s="288" t="s">
        <v>212</v>
      </c>
      <c r="C33" s="289">
        <v>963</v>
      </c>
      <c r="D33" s="290">
        <v>2537898778.4039998</v>
      </c>
    </row>
    <row r="34" spans="1:4" ht="15.75" thickBot="1" x14ac:dyDescent="0.25">
      <c r="A34" s="287" t="s">
        <v>213</v>
      </c>
      <c r="B34" s="288" t="s">
        <v>214</v>
      </c>
      <c r="C34" s="289">
        <v>618</v>
      </c>
      <c r="D34" s="290">
        <v>1628682705.1440001</v>
      </c>
    </row>
    <row r="35" spans="1:4" x14ac:dyDescent="0.2">
      <c r="A35" s="285" t="s">
        <v>215</v>
      </c>
      <c r="B35" s="291" t="s">
        <v>216</v>
      </c>
      <c r="C35" s="286">
        <v>1686</v>
      </c>
      <c r="D35" s="292">
        <v>4331342980.0574999</v>
      </c>
    </row>
    <row r="36" spans="1:4" x14ac:dyDescent="0.2">
      <c r="A36" s="276" t="s">
        <v>217</v>
      </c>
      <c r="B36" s="238" t="s">
        <v>218</v>
      </c>
      <c r="C36" s="239">
        <v>411</v>
      </c>
      <c r="D36" s="277">
        <v>1083153061.188</v>
      </c>
    </row>
    <row r="37" spans="1:4" x14ac:dyDescent="0.2">
      <c r="A37" s="276" t="s">
        <v>219</v>
      </c>
      <c r="B37" s="238" t="s">
        <v>220</v>
      </c>
      <c r="C37" s="239">
        <v>448</v>
      </c>
      <c r="D37" s="277">
        <v>113418750</v>
      </c>
    </row>
    <row r="38" spans="1:4" ht="15.75" thickBot="1" x14ac:dyDescent="0.25">
      <c r="A38" s="278" t="s">
        <v>221</v>
      </c>
      <c r="B38" s="279"/>
      <c r="C38" s="280"/>
      <c r="D38" s="246">
        <f>SUM(D27:D37)</f>
        <v>39739671027.710457</v>
      </c>
    </row>
    <row r="39" spans="1:4" ht="15.75" thickBot="1" x14ac:dyDescent="0.25"/>
    <row r="40" spans="1:4" ht="16.5" thickBot="1" x14ac:dyDescent="0.25">
      <c r="A40" s="573" t="s">
        <v>30</v>
      </c>
      <c r="B40" s="574"/>
      <c r="C40" s="575"/>
    </row>
    <row r="41" spans="1:4" x14ac:dyDescent="0.2">
      <c r="A41" s="241" t="s">
        <v>222</v>
      </c>
      <c r="B41" s="242" t="s">
        <v>223</v>
      </c>
      <c r="C41" s="243" t="s">
        <v>224</v>
      </c>
    </row>
    <row r="42" spans="1:4" x14ac:dyDescent="0.2">
      <c r="A42" s="244" t="s">
        <v>225</v>
      </c>
      <c r="B42" s="240" t="s">
        <v>226</v>
      </c>
      <c r="C42" s="245">
        <v>78300000</v>
      </c>
      <c r="D42" s="226"/>
    </row>
    <row r="43" spans="1:4" x14ac:dyDescent="0.2">
      <c r="A43" s="244" t="s">
        <v>227</v>
      </c>
      <c r="B43" s="240" t="s">
        <v>228</v>
      </c>
      <c r="C43" s="245">
        <v>31408000</v>
      </c>
      <c r="D43" s="226"/>
    </row>
    <row r="44" spans="1:4" x14ac:dyDescent="0.2">
      <c r="A44" s="244" t="s">
        <v>229</v>
      </c>
      <c r="B44" s="240" t="s">
        <v>230</v>
      </c>
      <c r="C44" s="245">
        <v>37994000</v>
      </c>
      <c r="D44" s="226"/>
    </row>
    <row r="45" spans="1:4" x14ac:dyDescent="0.2">
      <c r="A45" s="244" t="s">
        <v>231</v>
      </c>
      <c r="B45" s="240" t="s">
        <v>232</v>
      </c>
      <c r="C45" s="245">
        <v>39500000</v>
      </c>
      <c r="D45" s="226"/>
    </row>
    <row r="46" spans="1:4" ht="15.75" thickBot="1" x14ac:dyDescent="0.25">
      <c r="A46" s="571" t="s">
        <v>222</v>
      </c>
      <c r="B46" s="572"/>
      <c r="C46" s="246">
        <f>SUM(C42:C45)</f>
        <v>187202000</v>
      </c>
    </row>
  </sheetData>
  <autoFilter ref="A3:F38">
    <filterColumn colId="0" showButton="0"/>
    <filterColumn colId="1" showButton="0"/>
    <filterColumn colId="2" showButton="0"/>
  </autoFilter>
  <mergeCells count="23">
    <mergeCell ref="A46:B46"/>
    <mergeCell ref="A40:C40"/>
    <mergeCell ref="A7:D7"/>
    <mergeCell ref="A11:D11"/>
    <mergeCell ref="A8:D8"/>
    <mergeCell ref="A9:D9"/>
    <mergeCell ref="A10:D10"/>
    <mergeCell ref="A12:D12"/>
    <mergeCell ref="A13:D13"/>
    <mergeCell ref="A15:D15"/>
    <mergeCell ref="A21:D21"/>
    <mergeCell ref="A25:D25"/>
    <mergeCell ref="A17:D17"/>
    <mergeCell ref="A18:D18"/>
    <mergeCell ref="A19:D19"/>
    <mergeCell ref="A20:D20"/>
    <mergeCell ref="A14:D14"/>
    <mergeCell ref="A1:F1"/>
    <mergeCell ref="A2:F2"/>
    <mergeCell ref="A3:D3"/>
    <mergeCell ref="A4:D4"/>
    <mergeCell ref="A5:D5"/>
    <mergeCell ref="A6:D6"/>
  </mergeCells>
  <pageMargins left="0.7" right="0.7" top="0.75" bottom="0.75" header="0.3" footer="0.3"/>
  <pageSetup orientation="portrait" r:id="rId1"/>
  <drawing r:id="rId2"/>
  <legacyDrawing r:id="rId3"/>
  <oleObjects>
    <mc:AlternateContent xmlns:mc="http://schemas.openxmlformats.org/markup-compatibility/2006">
      <mc:Choice Requires="x14">
        <oleObject progId="MSPhotoEd.3" shapeId="2049" r:id="rId4">
          <objectPr defaultSize="0" autoPict="0" r:id="rId5">
            <anchor moveWithCells="1" sizeWithCells="1">
              <from>
                <xdr:col>0</xdr:col>
                <xdr:colOff>38100</xdr:colOff>
                <xdr:row>30</xdr:row>
                <xdr:rowOff>0</xdr:rowOff>
              </from>
              <to>
                <xdr:col>1</xdr:col>
                <xdr:colOff>190500</xdr:colOff>
                <xdr:row>30</xdr:row>
                <xdr:rowOff>0</xdr:rowOff>
              </to>
            </anchor>
          </objectPr>
        </oleObject>
      </mc:Choice>
      <mc:Fallback>
        <oleObject progId="MSPhotoEd.3" shapeId="2049" r:id="rId4"/>
      </mc:Fallback>
    </mc:AlternateContent>
    <mc:AlternateContent xmlns:mc="http://schemas.openxmlformats.org/markup-compatibility/2006">
      <mc:Choice Requires="x14">
        <oleObject progId="MSPhotoEd.3" shapeId="2050" r:id="rId6">
          <objectPr defaultSize="0" autoPict="0" r:id="rId5">
            <anchor moveWithCells="1" sizeWithCells="1">
              <from>
                <xdr:col>0</xdr:col>
                <xdr:colOff>38100</xdr:colOff>
                <xdr:row>33</xdr:row>
                <xdr:rowOff>0</xdr:rowOff>
              </from>
              <to>
                <xdr:col>1</xdr:col>
                <xdr:colOff>190500</xdr:colOff>
                <xdr:row>33</xdr:row>
                <xdr:rowOff>0</xdr:rowOff>
              </to>
            </anchor>
          </objectPr>
        </oleObject>
      </mc:Choice>
      <mc:Fallback>
        <oleObject progId="MSPhotoEd.3" shapeId="2050" r:id="rId6"/>
      </mc:Fallback>
    </mc:AlternateContent>
    <mc:AlternateContent xmlns:mc="http://schemas.openxmlformats.org/markup-compatibility/2006">
      <mc:Choice Requires="x14">
        <oleObject progId="MSPhotoEd.3" shapeId="2051" r:id="rId7">
          <objectPr defaultSize="0" autoPict="0" r:id="rId5">
            <anchor moveWithCells="1" sizeWithCells="1">
              <from>
                <xdr:col>0</xdr:col>
                <xdr:colOff>38100</xdr:colOff>
                <xdr:row>33</xdr:row>
                <xdr:rowOff>0</xdr:rowOff>
              </from>
              <to>
                <xdr:col>1</xdr:col>
                <xdr:colOff>190500</xdr:colOff>
                <xdr:row>33</xdr:row>
                <xdr:rowOff>0</xdr:rowOff>
              </to>
            </anchor>
          </objectPr>
        </oleObject>
      </mc:Choice>
      <mc:Fallback>
        <oleObject progId="MSPhotoEd.3" shapeId="2051" r:id="rId7"/>
      </mc:Fallback>
    </mc:AlternateContent>
    <mc:AlternateContent xmlns:mc="http://schemas.openxmlformats.org/markup-compatibility/2006">
      <mc:Choice Requires="x14">
        <oleObject progId="MSPhotoEd.3" shapeId="2052" r:id="rId8">
          <objectPr defaultSize="0" autoPict="0" r:id="rId5">
            <anchor moveWithCells="1" sizeWithCells="1">
              <from>
                <xdr:col>0</xdr:col>
                <xdr:colOff>38100</xdr:colOff>
                <xdr:row>33</xdr:row>
                <xdr:rowOff>0</xdr:rowOff>
              </from>
              <to>
                <xdr:col>1</xdr:col>
                <xdr:colOff>190500</xdr:colOff>
                <xdr:row>33</xdr:row>
                <xdr:rowOff>0</xdr:rowOff>
              </to>
            </anchor>
          </objectPr>
        </oleObject>
      </mc:Choice>
      <mc:Fallback>
        <oleObject progId="MSPhotoEd.3" shapeId="2052" r:id="rId8"/>
      </mc:Fallback>
    </mc:AlternateContent>
    <mc:AlternateContent xmlns:mc="http://schemas.openxmlformats.org/markup-compatibility/2006">
      <mc:Choice Requires="x14">
        <oleObject progId="MSPhotoEd.3" shapeId="2053" r:id="rId9">
          <objectPr defaultSize="0" autoPict="0" r:id="rId5">
            <anchor moveWithCells="1" sizeWithCells="1">
              <from>
                <xdr:col>0</xdr:col>
                <xdr:colOff>38100</xdr:colOff>
                <xdr:row>33</xdr:row>
                <xdr:rowOff>0</xdr:rowOff>
              </from>
              <to>
                <xdr:col>1</xdr:col>
                <xdr:colOff>190500</xdr:colOff>
                <xdr:row>33</xdr:row>
                <xdr:rowOff>0</xdr:rowOff>
              </to>
            </anchor>
          </objectPr>
        </oleObject>
      </mc:Choice>
      <mc:Fallback>
        <oleObject progId="MSPhotoEd.3" shapeId="2053" r:id="rId9"/>
      </mc:Fallback>
    </mc:AlternateContent>
    <mc:AlternateContent xmlns:mc="http://schemas.openxmlformats.org/markup-compatibility/2006">
      <mc:Choice Requires="x14">
        <oleObject progId="MSPhotoEd.3" shapeId="2054" r:id="rId10">
          <objectPr defaultSize="0" autoPict="0" r:id="rId5">
            <anchor moveWithCells="1" sizeWithCells="1">
              <from>
                <xdr:col>0</xdr:col>
                <xdr:colOff>38100</xdr:colOff>
                <xdr:row>35</xdr:row>
                <xdr:rowOff>0</xdr:rowOff>
              </from>
              <to>
                <xdr:col>1</xdr:col>
                <xdr:colOff>190500</xdr:colOff>
                <xdr:row>35</xdr:row>
                <xdr:rowOff>0</xdr:rowOff>
              </to>
            </anchor>
          </objectPr>
        </oleObject>
      </mc:Choice>
      <mc:Fallback>
        <oleObject progId="MSPhotoEd.3" shapeId="2054" r:id="rId10"/>
      </mc:Fallback>
    </mc:AlternateContent>
    <mc:AlternateContent xmlns:mc="http://schemas.openxmlformats.org/markup-compatibility/2006">
      <mc:Choice Requires="x14">
        <oleObject progId="MSPhotoEd.3" shapeId="2055" r:id="rId11">
          <objectPr defaultSize="0" autoPict="0" r:id="rId5">
            <anchor moveWithCells="1" sizeWithCells="1">
              <from>
                <xdr:col>0</xdr:col>
                <xdr:colOff>38100</xdr:colOff>
                <xdr:row>35</xdr:row>
                <xdr:rowOff>0</xdr:rowOff>
              </from>
              <to>
                <xdr:col>1</xdr:col>
                <xdr:colOff>190500</xdr:colOff>
                <xdr:row>35</xdr:row>
                <xdr:rowOff>0</xdr:rowOff>
              </to>
            </anchor>
          </objectPr>
        </oleObject>
      </mc:Choice>
      <mc:Fallback>
        <oleObject progId="MSPhotoEd.3" shapeId="2055" r:id="rId11"/>
      </mc:Fallback>
    </mc:AlternateContent>
    <mc:AlternateContent xmlns:mc="http://schemas.openxmlformats.org/markup-compatibility/2006">
      <mc:Choice Requires="x14">
        <oleObject progId="MSPhotoEd.3" shapeId="2056" r:id="rId12">
          <objectPr defaultSize="0" autoPict="0" r:id="rId5">
            <anchor moveWithCells="1" sizeWithCells="1">
              <from>
                <xdr:col>0</xdr:col>
                <xdr:colOff>38100</xdr:colOff>
                <xdr:row>34</xdr:row>
                <xdr:rowOff>0</xdr:rowOff>
              </from>
              <to>
                <xdr:col>1</xdr:col>
                <xdr:colOff>190500</xdr:colOff>
                <xdr:row>34</xdr:row>
                <xdr:rowOff>0</xdr:rowOff>
              </to>
            </anchor>
          </objectPr>
        </oleObject>
      </mc:Choice>
      <mc:Fallback>
        <oleObject progId="MSPhotoEd.3" shapeId="2056" r:id="rId12"/>
      </mc:Fallback>
    </mc:AlternateContent>
    <mc:AlternateContent xmlns:mc="http://schemas.openxmlformats.org/markup-compatibility/2006">
      <mc:Choice Requires="x14">
        <oleObject progId="MSPhotoEd.3" shapeId="2057" r:id="rId13">
          <objectPr defaultSize="0" autoPict="0" r:id="rId5">
            <anchor moveWithCells="1" sizeWithCells="1">
              <from>
                <xdr:col>0</xdr:col>
                <xdr:colOff>38100</xdr:colOff>
                <xdr:row>36</xdr:row>
                <xdr:rowOff>0</xdr:rowOff>
              </from>
              <to>
                <xdr:col>1</xdr:col>
                <xdr:colOff>190500</xdr:colOff>
                <xdr:row>36</xdr:row>
                <xdr:rowOff>0</xdr:rowOff>
              </to>
            </anchor>
          </objectPr>
        </oleObject>
      </mc:Choice>
      <mc:Fallback>
        <oleObject progId="MSPhotoEd.3" shapeId="2057" r:id="rId13"/>
      </mc:Fallback>
    </mc:AlternateContent>
    <mc:AlternateContent xmlns:mc="http://schemas.openxmlformats.org/markup-compatibility/2006">
      <mc:Choice Requires="x14">
        <oleObject progId="MSPhotoEd.3" shapeId="2058" r:id="rId14">
          <objectPr defaultSize="0" autoPict="0" r:id="rId5">
            <anchor moveWithCells="1" sizeWithCells="1">
              <from>
                <xdr:col>0</xdr:col>
                <xdr:colOff>38100</xdr:colOff>
                <xdr:row>36</xdr:row>
                <xdr:rowOff>0</xdr:rowOff>
              </from>
              <to>
                <xdr:col>1</xdr:col>
                <xdr:colOff>190500</xdr:colOff>
                <xdr:row>36</xdr:row>
                <xdr:rowOff>0</xdr:rowOff>
              </to>
            </anchor>
          </objectPr>
        </oleObject>
      </mc:Choice>
      <mc:Fallback>
        <oleObject progId="MSPhotoEd.3" shapeId="2058" r:id="rId14"/>
      </mc:Fallback>
    </mc:AlternateContent>
    <mc:AlternateContent xmlns:mc="http://schemas.openxmlformats.org/markup-compatibility/2006">
      <mc:Choice Requires="x14">
        <oleObject progId="MSPhotoEd.3" shapeId="2059" r:id="rId15">
          <objectPr defaultSize="0" autoPict="0" r:id="rId5">
            <anchor moveWithCells="1" sizeWithCells="1">
              <from>
                <xdr:col>0</xdr:col>
                <xdr:colOff>38100</xdr:colOff>
                <xdr:row>35</xdr:row>
                <xdr:rowOff>0</xdr:rowOff>
              </from>
              <to>
                <xdr:col>1</xdr:col>
                <xdr:colOff>190500</xdr:colOff>
                <xdr:row>35</xdr:row>
                <xdr:rowOff>0</xdr:rowOff>
              </to>
            </anchor>
          </objectPr>
        </oleObject>
      </mc:Choice>
      <mc:Fallback>
        <oleObject progId="MSPhotoEd.3" shapeId="2059" r:id="rId15"/>
      </mc:Fallback>
    </mc:AlternateContent>
    <mc:AlternateContent xmlns:mc="http://schemas.openxmlformats.org/markup-compatibility/2006">
      <mc:Choice Requires="x14">
        <oleObject progId="MSPhotoEd.3" shapeId="2060" r:id="rId16">
          <objectPr defaultSize="0" autoPict="0" r:id="rId5">
            <anchor moveWithCells="1" sizeWithCells="1">
              <from>
                <xdr:col>0</xdr:col>
                <xdr:colOff>38100</xdr:colOff>
                <xdr:row>36</xdr:row>
                <xdr:rowOff>0</xdr:rowOff>
              </from>
              <to>
                <xdr:col>1</xdr:col>
                <xdr:colOff>190500</xdr:colOff>
                <xdr:row>36</xdr:row>
                <xdr:rowOff>0</xdr:rowOff>
              </to>
            </anchor>
          </objectPr>
        </oleObject>
      </mc:Choice>
      <mc:Fallback>
        <oleObject progId="MSPhotoEd.3" shapeId="2060" r:id="rId16"/>
      </mc:Fallback>
    </mc:AlternateContent>
    <mc:AlternateContent xmlns:mc="http://schemas.openxmlformats.org/markup-compatibility/2006">
      <mc:Choice Requires="x14">
        <oleObject progId="MSPhotoEd.3" shapeId="2061" r:id="rId17">
          <objectPr defaultSize="0" autoPict="0" r:id="rId5">
            <anchor moveWithCells="1" sizeWithCells="1">
              <from>
                <xdr:col>0</xdr:col>
                <xdr:colOff>38100</xdr:colOff>
                <xdr:row>36</xdr:row>
                <xdr:rowOff>0</xdr:rowOff>
              </from>
              <to>
                <xdr:col>1</xdr:col>
                <xdr:colOff>190500</xdr:colOff>
                <xdr:row>36</xdr:row>
                <xdr:rowOff>0</xdr:rowOff>
              </to>
            </anchor>
          </objectPr>
        </oleObject>
      </mc:Choice>
      <mc:Fallback>
        <oleObject progId="MSPhotoEd.3" shapeId="2061" r:id="rId1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77"/>
  <sheetViews>
    <sheetView topLeftCell="B11" zoomScaleNormal="100" zoomScaleSheetLayoutView="100" workbookViewId="0">
      <selection activeCell="B8" sqref="B8:F8"/>
    </sheetView>
  </sheetViews>
  <sheetFormatPr baseColWidth="10" defaultColWidth="11.42578125" defaultRowHeight="12.75" x14ac:dyDescent="0.2"/>
  <cols>
    <col min="1" max="1" width="51.140625" style="31" customWidth="1"/>
    <col min="2" max="2" width="32.85546875" style="31" customWidth="1"/>
    <col min="3" max="3" width="18.140625" style="31" customWidth="1"/>
    <col min="4" max="4" width="20.140625" style="31" customWidth="1"/>
    <col min="5" max="5" width="9.140625" style="31" customWidth="1"/>
    <col min="6" max="6" width="19.85546875" style="31" customWidth="1"/>
    <col min="7" max="17" width="0" style="31" hidden="1" customWidth="1"/>
    <col min="18" max="16384" width="11.42578125" style="31"/>
  </cols>
  <sheetData>
    <row r="1" spans="1:7" ht="33" customHeight="1" thickBot="1" x14ac:dyDescent="0.25">
      <c r="A1" s="584" t="s">
        <v>233</v>
      </c>
      <c r="B1" s="585"/>
      <c r="C1" s="585"/>
      <c r="D1" s="585"/>
      <c r="E1" s="585"/>
      <c r="F1" s="586"/>
    </row>
    <row r="2" spans="1:7" ht="18" customHeight="1" x14ac:dyDescent="0.2">
      <c r="A2" s="152" t="s">
        <v>1</v>
      </c>
      <c r="B2" s="587" t="str">
        <f>'Todo Riesgo Daños Materiales'!B2:E2</f>
        <v>RED SALUD ARMENIA E.S.E</v>
      </c>
      <c r="C2" s="588"/>
      <c r="D2" s="588"/>
      <c r="E2" s="588"/>
      <c r="F2" s="589"/>
    </row>
    <row r="3" spans="1:7" ht="18" customHeight="1" x14ac:dyDescent="0.2">
      <c r="A3" s="367" t="s">
        <v>3</v>
      </c>
      <c r="B3" s="588" t="str">
        <f>B2</f>
        <v>RED SALUD ARMENIA E.S.E</v>
      </c>
      <c r="C3" s="588"/>
      <c r="D3" s="588"/>
      <c r="E3" s="588"/>
      <c r="F3" s="589"/>
    </row>
    <row r="4" spans="1:7" ht="18" customHeight="1" x14ac:dyDescent="0.2">
      <c r="A4" s="367" t="s">
        <v>4</v>
      </c>
      <c r="B4" s="588" t="str">
        <f>B3</f>
        <v>RED SALUD ARMENIA E.S.E</v>
      </c>
      <c r="C4" s="588"/>
      <c r="D4" s="588"/>
      <c r="E4" s="588"/>
      <c r="F4" s="589"/>
    </row>
    <row r="5" spans="1:7" ht="18" customHeight="1" x14ac:dyDescent="0.2">
      <c r="A5" s="367" t="s">
        <v>5</v>
      </c>
      <c r="B5" s="588" t="str">
        <f>'Todo Riesgo Daños Materiales'!B5:E5</f>
        <v>801.001.440-8</v>
      </c>
      <c r="C5" s="588"/>
      <c r="D5" s="588"/>
      <c r="E5" s="588"/>
      <c r="F5" s="589"/>
    </row>
    <row r="6" spans="1:7" ht="18" customHeight="1" x14ac:dyDescent="0.2">
      <c r="A6" s="367" t="s">
        <v>7</v>
      </c>
      <c r="B6" s="590" t="str">
        <f>'Todo Riesgo Daños Materiales'!B6</f>
        <v>PROCESO DE CONTRATACION SIMPLIFICADA O INVITACION</v>
      </c>
      <c r="C6" s="590"/>
      <c r="D6" s="590"/>
      <c r="E6" s="590"/>
      <c r="F6" s="591"/>
    </row>
    <row r="7" spans="1:7" ht="18" customHeight="1" x14ac:dyDescent="0.2">
      <c r="A7" s="367" t="s">
        <v>9</v>
      </c>
      <c r="B7" s="606" t="s">
        <v>234</v>
      </c>
      <c r="C7" s="606"/>
      <c r="D7" s="606"/>
      <c r="E7" s="606"/>
      <c r="F7" s="607"/>
    </row>
    <row r="8" spans="1:7" ht="18" customHeight="1" x14ac:dyDescent="0.2">
      <c r="A8" s="367" t="s">
        <v>11</v>
      </c>
      <c r="B8" s="608">
        <f>'Todo Riesgo Daños Materiales'!B8:E8</f>
        <v>20000000</v>
      </c>
      <c r="C8" s="608"/>
      <c r="D8" s="608"/>
      <c r="E8" s="608"/>
      <c r="F8" s="609"/>
    </row>
    <row r="9" spans="1:7" ht="27" customHeight="1" x14ac:dyDescent="0.2">
      <c r="A9" s="598" t="s">
        <v>12</v>
      </c>
      <c r="B9" s="599"/>
      <c r="C9" s="599"/>
      <c r="D9" s="599"/>
      <c r="E9" s="599"/>
      <c r="F9" s="600"/>
    </row>
    <row r="10" spans="1:7" ht="27" customHeight="1" x14ac:dyDescent="0.2">
      <c r="A10" s="601" t="s">
        <v>235</v>
      </c>
      <c r="B10" s="602" t="s">
        <v>236</v>
      </c>
      <c r="C10" s="604" t="s">
        <v>15</v>
      </c>
      <c r="D10" s="604"/>
      <c r="E10" s="602" t="s">
        <v>17</v>
      </c>
      <c r="F10" s="605" t="s">
        <v>237</v>
      </c>
    </row>
    <row r="11" spans="1:7" ht="27" customHeight="1" x14ac:dyDescent="0.2">
      <c r="A11" s="601"/>
      <c r="B11" s="603"/>
      <c r="C11" s="368" t="s">
        <v>238</v>
      </c>
      <c r="D11" s="368" t="s">
        <v>239</v>
      </c>
      <c r="E11" s="602"/>
      <c r="F11" s="605"/>
      <c r="G11" s="32"/>
    </row>
    <row r="12" spans="1:7" ht="28.5" customHeight="1" x14ac:dyDescent="0.2">
      <c r="A12" s="610" t="s">
        <v>240</v>
      </c>
      <c r="B12" s="151" t="s">
        <v>241</v>
      </c>
      <c r="C12" s="619">
        <v>500000000</v>
      </c>
      <c r="D12" s="659"/>
      <c r="E12" s="36"/>
      <c r="F12" s="42"/>
    </row>
    <row r="13" spans="1:7" ht="28.5" customHeight="1" x14ac:dyDescent="0.2">
      <c r="A13" s="611"/>
      <c r="B13" s="151" t="s">
        <v>242</v>
      </c>
      <c r="C13" s="620"/>
      <c r="D13" s="659"/>
      <c r="E13" s="36"/>
      <c r="F13" s="42"/>
    </row>
    <row r="14" spans="1:7" ht="28.5" customHeight="1" x14ac:dyDescent="0.2">
      <c r="A14" s="611"/>
      <c r="B14" s="151" t="s">
        <v>243</v>
      </c>
      <c r="C14" s="620"/>
      <c r="D14" s="659"/>
      <c r="E14" s="37"/>
      <c r="F14" s="43"/>
    </row>
    <row r="15" spans="1:7" ht="28.5" customHeight="1" x14ac:dyDescent="0.2">
      <c r="A15" s="611"/>
      <c r="B15" s="151" t="s">
        <v>244</v>
      </c>
      <c r="C15" s="620"/>
      <c r="D15" s="659"/>
      <c r="E15" s="36"/>
      <c r="F15" s="42"/>
    </row>
    <row r="16" spans="1:7" ht="38.25" customHeight="1" x14ac:dyDescent="0.2">
      <c r="A16" s="611"/>
      <c r="B16" s="151" t="s">
        <v>245</v>
      </c>
      <c r="C16" s="621"/>
      <c r="D16" s="659"/>
      <c r="E16" s="38"/>
      <c r="F16" s="42"/>
    </row>
    <row r="17" spans="1:6" ht="28.5" customHeight="1" x14ac:dyDescent="0.2">
      <c r="A17" s="611"/>
      <c r="B17" s="151" t="s">
        <v>246</v>
      </c>
      <c r="C17" s="335">
        <v>20000000</v>
      </c>
      <c r="D17" s="660"/>
      <c r="E17" s="36"/>
      <c r="F17" s="42"/>
    </row>
    <row r="18" spans="1:6" ht="44.25" customHeight="1" x14ac:dyDescent="0.2">
      <c r="A18" s="611"/>
      <c r="B18" s="151" t="s">
        <v>247</v>
      </c>
      <c r="C18" s="214" t="s">
        <v>248</v>
      </c>
      <c r="D18" s="35"/>
      <c r="E18" s="36"/>
      <c r="F18" s="42"/>
    </row>
    <row r="19" spans="1:6" ht="28.5" customHeight="1" x14ac:dyDescent="0.2">
      <c r="A19" s="611"/>
      <c r="B19" s="151" t="s">
        <v>249</v>
      </c>
      <c r="C19" s="336" t="str">
        <f>C18</f>
        <v>50.000.000 evento/ 150.000.000 vigencia</v>
      </c>
      <c r="D19" s="35"/>
      <c r="E19" s="36"/>
      <c r="F19" s="42"/>
    </row>
    <row r="20" spans="1:6" ht="50.25" customHeight="1" x14ac:dyDescent="0.2">
      <c r="A20" s="612"/>
      <c r="B20" s="151" t="s">
        <v>250</v>
      </c>
      <c r="C20" s="336" t="str">
        <f>C18</f>
        <v>50.000.000 evento/ 150.000.000 vigencia</v>
      </c>
      <c r="D20" s="35"/>
      <c r="E20" s="36"/>
      <c r="F20" s="42"/>
    </row>
    <row r="21" spans="1:6" ht="18" customHeight="1" x14ac:dyDescent="0.2">
      <c r="A21" s="661"/>
      <c r="B21" s="662"/>
      <c r="C21" s="613" t="s">
        <v>251</v>
      </c>
      <c r="D21" s="614"/>
      <c r="E21" s="615"/>
      <c r="F21" s="44">
        <f>F14</f>
        <v>0</v>
      </c>
    </row>
    <row r="22" spans="1:6" ht="18" customHeight="1" x14ac:dyDescent="0.2">
      <c r="A22" s="661"/>
      <c r="B22" s="616"/>
      <c r="C22" s="613" t="s">
        <v>38</v>
      </c>
      <c r="D22" s="614"/>
      <c r="E22" s="615"/>
      <c r="F22" s="45">
        <f>F21*16%</f>
        <v>0</v>
      </c>
    </row>
    <row r="23" spans="1:6" ht="18" customHeight="1" x14ac:dyDescent="0.2">
      <c r="A23" s="661"/>
      <c r="B23" s="616"/>
      <c r="C23" s="616" t="s">
        <v>252</v>
      </c>
      <c r="D23" s="617"/>
      <c r="E23" s="618"/>
      <c r="F23" s="46">
        <f>SUM(F21:F22)</f>
        <v>0</v>
      </c>
    </row>
    <row r="24" spans="1:6" ht="27" customHeight="1" x14ac:dyDescent="0.2">
      <c r="A24" s="592" t="s">
        <v>253</v>
      </c>
      <c r="B24" s="593"/>
      <c r="C24" s="593"/>
      <c r="D24" s="593"/>
      <c r="E24" s="593"/>
      <c r="F24" s="594"/>
    </row>
    <row r="25" spans="1:6" ht="37.5" customHeight="1" x14ac:dyDescent="0.2">
      <c r="A25" s="595" t="s">
        <v>254</v>
      </c>
      <c r="B25" s="596"/>
      <c r="C25" s="596"/>
      <c r="D25" s="596"/>
      <c r="E25" s="596"/>
      <c r="F25" s="597"/>
    </row>
    <row r="26" spans="1:6" s="30" customFormat="1" ht="129.75" customHeight="1" thickBot="1" x14ac:dyDescent="0.25">
      <c r="A26" s="622" t="s">
        <v>57</v>
      </c>
      <c r="B26" s="623"/>
      <c r="C26" s="623"/>
      <c r="D26" s="623"/>
      <c r="E26" s="623"/>
      <c r="F26" s="624"/>
    </row>
    <row r="27" spans="1:6" ht="40.5" customHeight="1" thickBot="1" x14ac:dyDescent="0.25">
      <c r="A27" s="625" t="s">
        <v>255</v>
      </c>
      <c r="B27" s="626"/>
      <c r="C27" s="626"/>
      <c r="D27" s="626"/>
      <c r="E27" s="626"/>
      <c r="F27" s="627"/>
    </row>
    <row r="28" spans="1:6" ht="64.5" customHeight="1" thickBot="1" x14ac:dyDescent="0.25">
      <c r="A28" s="625" t="s">
        <v>256</v>
      </c>
      <c r="B28" s="626"/>
      <c r="C28" s="626"/>
      <c r="D28" s="626"/>
      <c r="E28" s="626"/>
      <c r="F28" s="627"/>
    </row>
    <row r="29" spans="1:6" ht="65.25" customHeight="1" thickBot="1" x14ac:dyDescent="0.25">
      <c r="A29" s="625" t="s">
        <v>257</v>
      </c>
      <c r="B29" s="626"/>
      <c r="C29" s="626"/>
      <c r="D29" s="626"/>
      <c r="E29" s="626"/>
      <c r="F29" s="627"/>
    </row>
    <row r="30" spans="1:6" ht="182.25" customHeight="1" thickBot="1" x14ac:dyDescent="0.25">
      <c r="A30" s="628" t="s">
        <v>258</v>
      </c>
      <c r="B30" s="629"/>
      <c r="C30" s="629"/>
      <c r="D30" s="629"/>
      <c r="E30" s="629"/>
      <c r="F30" s="630"/>
    </row>
    <row r="31" spans="1:6" ht="65.25" customHeight="1" x14ac:dyDescent="0.2">
      <c r="A31" s="631" t="str">
        <f>+'Todo Riesgo Daños Materiales'!A50:E50</f>
        <v>DOCUMENTO PARA SUSTENTAR RECLAMO: 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v>
      </c>
      <c r="B31" s="632"/>
      <c r="C31" s="632"/>
      <c r="D31" s="632"/>
      <c r="E31" s="632"/>
      <c r="F31" s="633"/>
    </row>
    <row r="32" spans="1:6" x14ac:dyDescent="0.2">
      <c r="A32" s="642" t="s">
        <v>259</v>
      </c>
      <c r="B32" s="643"/>
      <c r="C32" s="643"/>
      <c r="D32" s="643"/>
      <c r="E32" s="643"/>
      <c r="F32" s="644"/>
    </row>
    <row r="33" spans="1:13" ht="33.75" customHeight="1" x14ac:dyDescent="0.2">
      <c r="A33" s="634" t="s">
        <v>260</v>
      </c>
      <c r="B33" s="635"/>
      <c r="C33" s="635"/>
      <c r="D33" s="635"/>
      <c r="E33" s="635"/>
      <c r="F33" s="636"/>
    </row>
    <row r="34" spans="1:13" ht="33.75" customHeight="1" x14ac:dyDescent="0.2">
      <c r="A34" s="637" t="s">
        <v>261</v>
      </c>
      <c r="B34" s="638"/>
      <c r="C34" s="638"/>
      <c r="D34" s="638"/>
      <c r="E34" s="638"/>
      <c r="F34" s="639"/>
    </row>
    <row r="35" spans="1:13" ht="66" customHeight="1" x14ac:dyDescent="0.2">
      <c r="A35" s="637" t="s">
        <v>262</v>
      </c>
      <c r="B35" s="638"/>
      <c r="C35" s="638"/>
      <c r="D35" s="638"/>
      <c r="E35" s="638"/>
      <c r="F35" s="639"/>
      <c r="G35" s="640"/>
      <c r="H35" s="641"/>
      <c r="I35" s="641"/>
      <c r="J35" s="641"/>
      <c r="K35" s="641"/>
      <c r="L35" s="641"/>
      <c r="M35" s="641"/>
    </row>
    <row r="36" spans="1:13" ht="66" customHeight="1" x14ac:dyDescent="0.2">
      <c r="A36" s="637" t="s">
        <v>263</v>
      </c>
      <c r="B36" s="638"/>
      <c r="C36" s="638"/>
      <c r="D36" s="638"/>
      <c r="E36" s="638"/>
      <c r="F36" s="639"/>
      <c r="G36" s="365"/>
      <c r="H36" s="365"/>
      <c r="I36" s="365"/>
      <c r="J36" s="365"/>
      <c r="K36" s="365"/>
      <c r="L36" s="365"/>
      <c r="M36" s="365"/>
    </row>
    <row r="37" spans="1:13" ht="66" customHeight="1" x14ac:dyDescent="0.2">
      <c r="A37" s="637" t="s">
        <v>264</v>
      </c>
      <c r="B37" s="638"/>
      <c r="C37" s="638"/>
      <c r="D37" s="638"/>
      <c r="E37" s="638"/>
      <c r="F37" s="639"/>
      <c r="G37" s="640"/>
      <c r="H37" s="641"/>
      <c r="I37" s="641"/>
      <c r="J37" s="641"/>
      <c r="K37" s="641"/>
      <c r="L37" s="641"/>
      <c r="M37" s="641"/>
    </row>
    <row r="38" spans="1:13" ht="33" customHeight="1" x14ac:dyDescent="0.2">
      <c r="A38" s="637" t="s">
        <v>265</v>
      </c>
      <c r="B38" s="638"/>
      <c r="C38" s="638"/>
      <c r="D38" s="638"/>
      <c r="E38" s="638"/>
      <c r="F38" s="639"/>
      <c r="G38" s="640"/>
      <c r="H38" s="641"/>
      <c r="I38" s="641"/>
      <c r="J38" s="641"/>
      <c r="K38" s="641"/>
      <c r="L38" s="641"/>
      <c r="M38" s="641"/>
    </row>
    <row r="39" spans="1:13" ht="57" customHeight="1" x14ac:dyDescent="0.2">
      <c r="A39" s="637" t="s">
        <v>73</v>
      </c>
      <c r="B39" s="638"/>
      <c r="C39" s="638"/>
      <c r="D39" s="638"/>
      <c r="E39" s="638"/>
      <c r="F39" s="639"/>
      <c r="G39" s="640"/>
      <c r="H39" s="641"/>
      <c r="I39" s="641"/>
      <c r="J39" s="641"/>
      <c r="K39" s="641"/>
      <c r="L39" s="641"/>
      <c r="M39" s="641"/>
    </row>
    <row r="40" spans="1:13" s="33" customFormat="1" ht="39.75" customHeight="1" x14ac:dyDescent="0.2">
      <c r="A40" s="637" t="s">
        <v>266</v>
      </c>
      <c r="B40" s="638"/>
      <c r="C40" s="638"/>
      <c r="D40" s="638"/>
      <c r="E40" s="638"/>
      <c r="F40" s="639"/>
      <c r="G40" s="640"/>
      <c r="H40" s="641"/>
      <c r="I40" s="641"/>
      <c r="J40" s="641"/>
      <c r="K40" s="641"/>
      <c r="L40" s="641"/>
      <c r="M40" s="641"/>
    </row>
    <row r="41" spans="1:13" s="33" customFormat="1" ht="121.5" customHeight="1" x14ac:dyDescent="0.2">
      <c r="A41" s="637" t="s">
        <v>267</v>
      </c>
      <c r="B41" s="638"/>
      <c r="C41" s="638"/>
      <c r="D41" s="638"/>
      <c r="E41" s="638"/>
      <c r="F41" s="639"/>
      <c r="G41" s="640"/>
      <c r="H41" s="641"/>
      <c r="I41" s="641"/>
      <c r="J41" s="641"/>
      <c r="K41" s="641"/>
      <c r="L41" s="641"/>
      <c r="M41" s="641"/>
    </row>
    <row r="42" spans="1:13" s="33" customFormat="1" ht="43.5" customHeight="1" x14ac:dyDescent="0.2">
      <c r="A42" s="634" t="s">
        <v>268</v>
      </c>
      <c r="B42" s="635"/>
      <c r="C42" s="635"/>
      <c r="D42" s="635"/>
      <c r="E42" s="635"/>
      <c r="F42" s="636"/>
      <c r="G42" s="640"/>
      <c r="H42" s="641"/>
      <c r="I42" s="641"/>
      <c r="J42" s="641"/>
      <c r="K42" s="641"/>
      <c r="L42" s="641"/>
      <c r="M42" s="641"/>
    </row>
    <row r="43" spans="1:13" s="33" customFormat="1" ht="51.75" customHeight="1" x14ac:dyDescent="0.2">
      <c r="A43" s="634" t="s">
        <v>269</v>
      </c>
      <c r="B43" s="635"/>
      <c r="C43" s="635"/>
      <c r="D43" s="635"/>
      <c r="E43" s="635"/>
      <c r="F43" s="636"/>
      <c r="G43" s="640"/>
      <c r="H43" s="641"/>
      <c r="I43" s="641"/>
      <c r="J43" s="641"/>
      <c r="K43" s="641"/>
      <c r="L43" s="641"/>
      <c r="M43" s="641"/>
    </row>
    <row r="44" spans="1:13" s="33" customFormat="1" ht="51.75" customHeight="1" x14ac:dyDescent="0.2">
      <c r="A44" s="634" t="s">
        <v>270</v>
      </c>
      <c r="B44" s="635"/>
      <c r="C44" s="635"/>
      <c r="D44" s="635"/>
      <c r="E44" s="635"/>
      <c r="F44" s="636"/>
      <c r="G44" s="365"/>
      <c r="H44" s="366"/>
      <c r="I44" s="366"/>
      <c r="J44" s="366"/>
      <c r="K44" s="366"/>
      <c r="L44" s="366"/>
      <c r="M44" s="366"/>
    </row>
    <row r="45" spans="1:13" s="33" customFormat="1" ht="51.75" customHeight="1" x14ac:dyDescent="0.2">
      <c r="A45" s="634" t="s">
        <v>271</v>
      </c>
      <c r="B45" s="635"/>
      <c r="C45" s="635"/>
      <c r="D45" s="635"/>
      <c r="E45" s="635"/>
      <c r="F45" s="636"/>
      <c r="G45" s="640"/>
      <c r="H45" s="641"/>
      <c r="I45" s="641"/>
      <c r="J45" s="641"/>
      <c r="K45" s="641"/>
      <c r="L45" s="641"/>
      <c r="M45" s="641"/>
    </row>
    <row r="46" spans="1:13" s="33" customFormat="1" ht="33" customHeight="1" x14ac:dyDescent="0.2">
      <c r="A46" s="637" t="s">
        <v>272</v>
      </c>
      <c r="B46" s="638"/>
      <c r="C46" s="638"/>
      <c r="D46" s="638"/>
      <c r="E46" s="638"/>
      <c r="F46" s="639"/>
      <c r="G46" s="640"/>
      <c r="H46" s="641"/>
      <c r="I46" s="641"/>
      <c r="J46" s="641"/>
      <c r="K46" s="641"/>
      <c r="L46" s="641"/>
      <c r="M46" s="641"/>
    </row>
    <row r="47" spans="1:13" s="33" customFormat="1" ht="34.5" customHeight="1" x14ac:dyDescent="0.2">
      <c r="A47" s="637" t="s">
        <v>273</v>
      </c>
      <c r="B47" s="638"/>
      <c r="C47" s="638"/>
      <c r="D47" s="638"/>
      <c r="E47" s="638"/>
      <c r="F47" s="639"/>
      <c r="G47" s="640"/>
      <c r="H47" s="641"/>
      <c r="I47" s="641"/>
      <c r="J47" s="641"/>
      <c r="K47" s="641"/>
      <c r="L47" s="641"/>
      <c r="M47" s="641"/>
    </row>
    <row r="48" spans="1:13" s="33" customFormat="1" ht="109.5" customHeight="1" x14ac:dyDescent="0.2">
      <c r="A48" s="637" t="s">
        <v>274</v>
      </c>
      <c r="B48" s="638"/>
      <c r="C48" s="638"/>
      <c r="D48" s="638"/>
      <c r="E48" s="638"/>
      <c r="F48" s="639"/>
      <c r="G48" s="640"/>
      <c r="H48" s="641"/>
      <c r="I48" s="641"/>
      <c r="J48" s="641"/>
      <c r="K48" s="641"/>
      <c r="L48" s="641"/>
      <c r="M48" s="641"/>
    </row>
    <row r="49" spans="1:13" s="33" customFormat="1" ht="139.5" customHeight="1" x14ac:dyDescent="0.2">
      <c r="A49" s="634" t="s">
        <v>275</v>
      </c>
      <c r="B49" s="635"/>
      <c r="C49" s="635"/>
      <c r="D49" s="635"/>
      <c r="E49" s="635"/>
      <c r="F49" s="636"/>
      <c r="G49" s="640"/>
      <c r="H49" s="641"/>
      <c r="I49" s="641"/>
      <c r="J49" s="641"/>
      <c r="K49" s="641"/>
      <c r="L49" s="641"/>
      <c r="M49" s="641"/>
    </row>
    <row r="50" spans="1:13" s="33" customFormat="1" ht="51" customHeight="1" x14ac:dyDescent="0.2">
      <c r="A50" s="637" t="s">
        <v>276</v>
      </c>
      <c r="B50" s="638"/>
      <c r="C50" s="638"/>
      <c r="D50" s="638"/>
      <c r="E50" s="638"/>
      <c r="F50" s="639"/>
      <c r="G50" s="34"/>
      <c r="H50" s="34"/>
      <c r="I50" s="34"/>
      <c r="J50" s="34"/>
      <c r="K50" s="34"/>
      <c r="L50" s="34"/>
      <c r="M50" s="34"/>
    </row>
    <row r="51" spans="1:13" s="33" customFormat="1" ht="87" customHeight="1" x14ac:dyDescent="0.2">
      <c r="A51" s="671" t="s">
        <v>277</v>
      </c>
      <c r="B51" s="672"/>
      <c r="C51" s="672"/>
      <c r="D51" s="672"/>
      <c r="E51" s="672"/>
      <c r="F51" s="673"/>
      <c r="G51" s="34"/>
      <c r="H51" s="34"/>
      <c r="I51" s="34"/>
      <c r="J51" s="34"/>
      <c r="K51" s="34"/>
      <c r="L51" s="34"/>
      <c r="M51" s="34"/>
    </row>
    <row r="52" spans="1:13" s="33" customFormat="1" ht="37.5" customHeight="1" x14ac:dyDescent="0.2">
      <c r="A52" s="671" t="s">
        <v>278</v>
      </c>
      <c r="B52" s="672"/>
      <c r="C52" s="672"/>
      <c r="D52" s="672"/>
      <c r="E52" s="672"/>
      <c r="F52" s="673"/>
      <c r="G52" s="34"/>
      <c r="H52" s="34"/>
      <c r="I52" s="34"/>
      <c r="J52" s="34"/>
      <c r="K52" s="34"/>
      <c r="L52" s="34"/>
      <c r="M52" s="34"/>
    </row>
    <row r="53" spans="1:13" s="33" customFormat="1" ht="69" customHeight="1" x14ac:dyDescent="0.2">
      <c r="A53" s="671" t="s">
        <v>279</v>
      </c>
      <c r="B53" s="672"/>
      <c r="C53" s="672"/>
      <c r="D53" s="672"/>
      <c r="E53" s="672"/>
      <c r="F53" s="673"/>
      <c r="G53" s="34"/>
      <c r="H53" s="34"/>
      <c r="I53" s="34"/>
      <c r="J53" s="34"/>
      <c r="K53" s="34"/>
      <c r="L53" s="34"/>
      <c r="M53" s="34"/>
    </row>
    <row r="54" spans="1:13" s="33" customFormat="1" ht="48" customHeight="1" x14ac:dyDescent="0.2">
      <c r="A54" s="671" t="s">
        <v>280</v>
      </c>
      <c r="B54" s="672"/>
      <c r="C54" s="672"/>
      <c r="D54" s="672"/>
      <c r="E54" s="672"/>
      <c r="F54" s="673"/>
      <c r="G54" s="34"/>
      <c r="H54" s="34"/>
      <c r="I54" s="34"/>
      <c r="J54" s="34"/>
      <c r="K54" s="34"/>
      <c r="L54" s="34"/>
      <c r="M54" s="34"/>
    </row>
    <row r="55" spans="1:13" s="33" customFormat="1" ht="48" customHeight="1" x14ac:dyDescent="0.2">
      <c r="A55" s="663" t="s">
        <v>281</v>
      </c>
      <c r="B55" s="664"/>
      <c r="C55" s="664"/>
      <c r="D55" s="664"/>
      <c r="E55" s="664"/>
      <c r="F55" s="665"/>
      <c r="G55" s="34"/>
      <c r="H55" s="34"/>
      <c r="I55" s="34"/>
      <c r="J55" s="34"/>
      <c r="K55" s="34"/>
      <c r="L55" s="34"/>
      <c r="M55" s="34"/>
    </row>
    <row r="56" spans="1:13" s="33" customFormat="1" ht="168" customHeight="1" x14ac:dyDescent="0.2">
      <c r="A56" s="666" t="s">
        <v>282</v>
      </c>
      <c r="B56" s="667"/>
      <c r="C56" s="667"/>
      <c r="D56" s="667"/>
      <c r="E56" s="667"/>
      <c r="F56" s="668"/>
      <c r="G56" s="34"/>
      <c r="H56" s="34"/>
      <c r="I56" s="34"/>
      <c r="J56" s="34"/>
      <c r="K56" s="34"/>
      <c r="L56" s="34"/>
      <c r="M56" s="34"/>
    </row>
    <row r="57" spans="1:13" s="33" customFormat="1" ht="44.25" customHeight="1" x14ac:dyDescent="0.2">
      <c r="A57" s="683" t="s">
        <v>283</v>
      </c>
      <c r="B57" s="684"/>
      <c r="C57" s="684"/>
      <c r="D57" s="684"/>
      <c r="E57" s="684"/>
      <c r="F57" s="685"/>
      <c r="G57" s="34"/>
      <c r="H57" s="34"/>
      <c r="I57" s="34"/>
      <c r="J57" s="34"/>
      <c r="K57" s="34"/>
      <c r="L57" s="34"/>
      <c r="M57" s="34"/>
    </row>
    <row r="58" spans="1:13" s="33" customFormat="1" ht="32.25" customHeight="1" x14ac:dyDescent="0.2">
      <c r="A58" s="683" t="s">
        <v>284</v>
      </c>
      <c r="B58" s="684"/>
      <c r="C58" s="684"/>
      <c r="D58" s="684"/>
      <c r="E58" s="684"/>
      <c r="F58" s="685"/>
      <c r="G58" s="34"/>
      <c r="H58" s="34"/>
      <c r="I58" s="34"/>
      <c r="J58" s="34"/>
      <c r="K58" s="34"/>
      <c r="L58" s="34"/>
      <c r="M58" s="34"/>
    </row>
    <row r="59" spans="1:13" s="33" customFormat="1" ht="33" customHeight="1" x14ac:dyDescent="0.2">
      <c r="A59" s="683" t="s">
        <v>285</v>
      </c>
      <c r="B59" s="684"/>
      <c r="C59" s="684"/>
      <c r="D59" s="684"/>
      <c r="E59" s="684"/>
      <c r="F59" s="685"/>
      <c r="G59" s="34"/>
      <c r="H59" s="34"/>
      <c r="I59" s="34"/>
      <c r="J59" s="34"/>
      <c r="K59" s="34"/>
      <c r="L59" s="34"/>
      <c r="M59" s="34"/>
    </row>
    <row r="60" spans="1:13" s="33" customFormat="1" ht="40.5" customHeight="1" x14ac:dyDescent="0.2">
      <c r="A60" s="683" t="s">
        <v>286</v>
      </c>
      <c r="B60" s="684"/>
      <c r="C60" s="684"/>
      <c r="D60" s="684"/>
      <c r="E60" s="684"/>
      <c r="F60" s="685"/>
      <c r="G60" s="34"/>
      <c r="H60" s="34"/>
      <c r="I60" s="34"/>
      <c r="J60" s="34"/>
      <c r="K60" s="34"/>
      <c r="L60" s="34"/>
      <c r="M60" s="34"/>
    </row>
    <row r="61" spans="1:13" s="33" customFormat="1" ht="62.25" customHeight="1" x14ac:dyDescent="0.2">
      <c r="A61" s="666" t="s">
        <v>287</v>
      </c>
      <c r="B61" s="667"/>
      <c r="C61" s="667"/>
      <c r="D61" s="667"/>
      <c r="E61" s="667"/>
      <c r="F61" s="668"/>
      <c r="G61" s="34"/>
      <c r="H61" s="34"/>
      <c r="I61" s="34"/>
      <c r="J61" s="34"/>
      <c r="K61" s="34"/>
      <c r="L61" s="34"/>
      <c r="M61" s="34"/>
    </row>
    <row r="62" spans="1:13" ht="25.5" customHeight="1" x14ac:dyDescent="0.2">
      <c r="A62" s="669" t="s">
        <v>288</v>
      </c>
      <c r="B62" s="670"/>
      <c r="C62" s="670"/>
      <c r="D62" s="670"/>
      <c r="E62" s="364" t="s">
        <v>289</v>
      </c>
      <c r="F62" s="47" t="s">
        <v>290</v>
      </c>
    </row>
    <row r="63" spans="1:13" ht="76.5" customHeight="1" x14ac:dyDescent="0.2">
      <c r="A63" s="674" t="s">
        <v>291</v>
      </c>
      <c r="B63" s="681"/>
      <c r="C63" s="681"/>
      <c r="D63" s="682"/>
      <c r="E63" s="40"/>
      <c r="F63" s="148"/>
    </row>
    <row r="64" spans="1:13" ht="46.5" customHeight="1" x14ac:dyDescent="0.2">
      <c r="A64" s="678" t="s">
        <v>292</v>
      </c>
      <c r="B64" s="679"/>
      <c r="C64" s="679"/>
      <c r="D64" s="680"/>
      <c r="E64" s="40"/>
      <c r="F64" s="148"/>
    </row>
    <row r="65" spans="1:7" ht="25.5" customHeight="1" x14ac:dyDescent="0.2">
      <c r="A65" s="678" t="s">
        <v>293</v>
      </c>
      <c r="B65" s="679"/>
      <c r="C65" s="679"/>
      <c r="D65" s="680"/>
      <c r="E65" s="40"/>
      <c r="F65" s="148" t="s">
        <v>294</v>
      </c>
    </row>
    <row r="66" spans="1:7" ht="59.25" customHeight="1" x14ac:dyDescent="0.2">
      <c r="A66" s="678" t="s">
        <v>295</v>
      </c>
      <c r="B66" s="675"/>
      <c r="C66" s="675"/>
      <c r="D66" s="676"/>
      <c r="E66" s="40"/>
      <c r="F66" s="148"/>
    </row>
    <row r="67" spans="1:7" ht="67.5" customHeight="1" x14ac:dyDescent="0.2">
      <c r="A67" s="674" t="s">
        <v>296</v>
      </c>
      <c r="B67" s="675"/>
      <c r="C67" s="675"/>
      <c r="D67" s="676"/>
      <c r="E67" s="40"/>
      <c r="F67" s="148"/>
    </row>
    <row r="68" spans="1:7" s="33" customFormat="1" ht="41.25" customHeight="1" x14ac:dyDescent="0.2">
      <c r="A68" s="595" t="s">
        <v>297</v>
      </c>
      <c r="B68" s="596"/>
      <c r="C68" s="596"/>
      <c r="D68" s="596"/>
      <c r="E68" s="596"/>
      <c r="F68" s="597"/>
      <c r="G68" s="33" t="e">
        <f>SUM(#REF!)</f>
        <v>#REF!</v>
      </c>
    </row>
    <row r="69" spans="1:7" s="33" customFormat="1" ht="27" customHeight="1" x14ac:dyDescent="0.2">
      <c r="A69" s="592" t="s">
        <v>298</v>
      </c>
      <c r="B69" s="593"/>
      <c r="C69" s="593"/>
      <c r="D69" s="593"/>
      <c r="E69" s="593"/>
      <c r="F69" s="594"/>
      <c r="G69" s="39"/>
    </row>
    <row r="70" spans="1:7" s="33" customFormat="1" ht="27" customHeight="1" x14ac:dyDescent="0.2">
      <c r="A70" s="677" t="s">
        <v>172</v>
      </c>
      <c r="B70" s="645"/>
      <c r="C70" s="645" t="s">
        <v>299</v>
      </c>
      <c r="D70" s="645"/>
      <c r="E70" s="645"/>
      <c r="F70" s="646"/>
      <c r="G70" s="39"/>
    </row>
    <row r="71" spans="1:7" s="33" customFormat="1" ht="21" customHeight="1" x14ac:dyDescent="0.2">
      <c r="A71" s="647" t="s">
        <v>300</v>
      </c>
      <c r="B71" s="648"/>
      <c r="C71" s="649"/>
      <c r="D71" s="649"/>
      <c r="E71" s="649"/>
      <c r="F71" s="650"/>
      <c r="G71" s="41" t="s">
        <v>301</v>
      </c>
    </row>
    <row r="72" spans="1:7" s="33" customFormat="1" ht="21" customHeight="1" x14ac:dyDescent="0.2">
      <c r="A72" s="647" t="s">
        <v>302</v>
      </c>
      <c r="B72" s="648"/>
      <c r="C72" s="649"/>
      <c r="D72" s="649"/>
      <c r="E72" s="649"/>
      <c r="F72" s="650"/>
      <c r="G72" s="41" t="s">
        <v>301</v>
      </c>
    </row>
    <row r="73" spans="1:7" s="33" customFormat="1" ht="21" customHeight="1" x14ac:dyDescent="0.2">
      <c r="A73" s="647" t="s">
        <v>303</v>
      </c>
      <c r="B73" s="648"/>
      <c r="C73" s="649"/>
      <c r="D73" s="649"/>
      <c r="E73" s="649"/>
      <c r="F73" s="650"/>
      <c r="G73" s="41" t="s">
        <v>301</v>
      </c>
    </row>
    <row r="74" spans="1:7" s="33" customFormat="1" ht="21" customHeight="1" x14ac:dyDescent="0.2">
      <c r="A74" s="647" t="s">
        <v>304</v>
      </c>
      <c r="B74" s="648"/>
      <c r="C74" s="649"/>
      <c r="D74" s="649"/>
      <c r="E74" s="649"/>
      <c r="F74" s="650"/>
      <c r="G74" s="41" t="s">
        <v>301</v>
      </c>
    </row>
    <row r="75" spans="1:7" s="33" customFormat="1" ht="21" customHeight="1" x14ac:dyDescent="0.2">
      <c r="A75" s="654" t="s">
        <v>305</v>
      </c>
      <c r="B75" s="655"/>
      <c r="C75" s="649"/>
      <c r="D75" s="649"/>
      <c r="E75" s="649"/>
      <c r="F75" s="650"/>
      <c r="G75" s="39"/>
    </row>
    <row r="76" spans="1:7" s="33" customFormat="1" ht="26.25" customHeight="1" x14ac:dyDescent="0.2">
      <c r="A76" s="656" t="s">
        <v>306</v>
      </c>
      <c r="B76" s="657"/>
      <c r="C76" s="657"/>
      <c r="D76" s="657"/>
      <c r="E76" s="657"/>
      <c r="F76" s="658"/>
      <c r="G76" s="39"/>
    </row>
    <row r="77" spans="1:7" s="33" customFormat="1" ht="26.25" customHeight="1" thickBot="1" x14ac:dyDescent="0.25">
      <c r="A77" s="651" t="s">
        <v>307</v>
      </c>
      <c r="B77" s="652"/>
      <c r="C77" s="652"/>
      <c r="D77" s="652"/>
      <c r="E77" s="652"/>
      <c r="F77" s="653"/>
      <c r="G77" s="39"/>
    </row>
  </sheetData>
  <sheetProtection selectLockedCells="1" selectUnlockedCells="1"/>
  <mergeCells count="94">
    <mergeCell ref="A44:F44"/>
    <mergeCell ref="A66:D66"/>
    <mergeCell ref="A64:D64"/>
    <mergeCell ref="A63:D63"/>
    <mergeCell ref="A65:D65"/>
    <mergeCell ref="A57:F57"/>
    <mergeCell ref="A58:F58"/>
    <mergeCell ref="A59:F59"/>
    <mergeCell ref="A60:F60"/>
    <mergeCell ref="A48:F48"/>
    <mergeCell ref="D12:D17"/>
    <mergeCell ref="A21:B23"/>
    <mergeCell ref="A72:B72"/>
    <mergeCell ref="C72:F72"/>
    <mergeCell ref="A55:F55"/>
    <mergeCell ref="A56:F56"/>
    <mergeCell ref="A61:F61"/>
    <mergeCell ref="A62:D62"/>
    <mergeCell ref="A51:F51"/>
    <mergeCell ref="A52:F52"/>
    <mergeCell ref="A53:F53"/>
    <mergeCell ref="A54:F54"/>
    <mergeCell ref="A67:D67"/>
    <mergeCell ref="A68:F68"/>
    <mergeCell ref="A69:F69"/>
    <mergeCell ref="A70:B70"/>
    <mergeCell ref="C70:F70"/>
    <mergeCell ref="A71:B71"/>
    <mergeCell ref="C71:F71"/>
    <mergeCell ref="A77:F77"/>
    <mergeCell ref="A73:B73"/>
    <mergeCell ref="C73:F73"/>
    <mergeCell ref="A74:B74"/>
    <mergeCell ref="C74:F74"/>
    <mergeCell ref="A75:B75"/>
    <mergeCell ref="C75:F75"/>
    <mergeCell ref="A76:F76"/>
    <mergeCell ref="G48:M48"/>
    <mergeCell ref="A49:F49"/>
    <mergeCell ref="G49:M49"/>
    <mergeCell ref="A50:F50"/>
    <mergeCell ref="A45:F45"/>
    <mergeCell ref="G45:M45"/>
    <mergeCell ref="A46:F46"/>
    <mergeCell ref="G46:M46"/>
    <mergeCell ref="A47:F47"/>
    <mergeCell ref="G47:M47"/>
    <mergeCell ref="A41:F41"/>
    <mergeCell ref="G41:M41"/>
    <mergeCell ref="A42:F42"/>
    <mergeCell ref="G42:M42"/>
    <mergeCell ref="A43:F43"/>
    <mergeCell ref="G43:M43"/>
    <mergeCell ref="A39:F39"/>
    <mergeCell ref="G39:M39"/>
    <mergeCell ref="A40:F40"/>
    <mergeCell ref="G40:M40"/>
    <mergeCell ref="A36:F36"/>
    <mergeCell ref="A37:F37"/>
    <mergeCell ref="G37:M37"/>
    <mergeCell ref="A38:F38"/>
    <mergeCell ref="G38:M38"/>
    <mergeCell ref="A31:F31"/>
    <mergeCell ref="A33:F33"/>
    <mergeCell ref="A34:F34"/>
    <mergeCell ref="A35:F35"/>
    <mergeCell ref="G35:M35"/>
    <mergeCell ref="A32:F32"/>
    <mergeCell ref="A26:F26"/>
    <mergeCell ref="A27:F27"/>
    <mergeCell ref="A28:F28"/>
    <mergeCell ref="A29:F29"/>
    <mergeCell ref="A30:F30"/>
    <mergeCell ref="B6:F6"/>
    <mergeCell ref="A24:F24"/>
    <mergeCell ref="A25:F25"/>
    <mergeCell ref="A9:F9"/>
    <mergeCell ref="A10:A11"/>
    <mergeCell ref="B10:B11"/>
    <mergeCell ref="C10:D10"/>
    <mergeCell ref="E10:E11"/>
    <mergeCell ref="F10:F11"/>
    <mergeCell ref="B7:F7"/>
    <mergeCell ref="B8:F8"/>
    <mergeCell ref="A12:A20"/>
    <mergeCell ref="C21:E21"/>
    <mergeCell ref="C22:E22"/>
    <mergeCell ref="C23:E23"/>
    <mergeCell ref="C12:C16"/>
    <mergeCell ref="A1:F1"/>
    <mergeCell ref="B2:F2"/>
    <mergeCell ref="B3:F3"/>
    <mergeCell ref="B4:F4"/>
    <mergeCell ref="B5:F5"/>
  </mergeCells>
  <printOptions horizontalCentered="1" verticalCentered="1" gridLines="1"/>
  <pageMargins left="0.19685039370078741" right="0.19685039370078741" top="0.19685039370078741" bottom="0.23622047244094491" header="0.31496062992125984" footer="0.31496062992125984"/>
  <pageSetup scale="66" firstPageNumber="0" orientation="portrait" r:id="rId1"/>
  <headerFooter alignWithMargins="0"/>
  <rowBreaks count="1" manualBreakCount="1">
    <brk id="34"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H115"/>
  <sheetViews>
    <sheetView tabSelected="1" topLeftCell="A82" zoomScaleNormal="100" zoomScaleSheetLayoutView="90" workbookViewId="0">
      <selection activeCell="A84" sqref="A84:F84"/>
    </sheetView>
  </sheetViews>
  <sheetFormatPr baseColWidth="10" defaultColWidth="11.42578125" defaultRowHeight="12.75" x14ac:dyDescent="0.2"/>
  <cols>
    <col min="1" max="1" width="47.28515625" style="53" customWidth="1"/>
    <col min="2" max="2" width="48.28515625" style="53" customWidth="1"/>
    <col min="3" max="4" width="16.7109375" style="53" customWidth="1"/>
    <col min="5" max="5" width="8.5703125" style="53" customWidth="1"/>
    <col min="6" max="6" width="16.85546875" style="48" customWidth="1"/>
    <col min="7" max="9" width="0" style="48" hidden="1" customWidth="1"/>
    <col min="10" max="16384" width="11.42578125" style="48"/>
  </cols>
  <sheetData>
    <row r="1" spans="1:6" ht="33" customHeight="1" thickBot="1" x14ac:dyDescent="0.25">
      <c r="A1" s="689" t="s">
        <v>308</v>
      </c>
      <c r="B1" s="690"/>
      <c r="C1" s="690"/>
      <c r="D1" s="690"/>
      <c r="E1" s="690"/>
      <c r="F1" s="691"/>
    </row>
    <row r="2" spans="1:6" ht="18" customHeight="1" x14ac:dyDescent="0.2">
      <c r="A2" s="152" t="s">
        <v>1</v>
      </c>
      <c r="B2" s="692" t="str">
        <f>'Todo Riesgo Daños Materiales'!B2:E2</f>
        <v>RED SALUD ARMENIA E.S.E</v>
      </c>
      <c r="C2" s="692"/>
      <c r="D2" s="692"/>
      <c r="E2" s="692"/>
      <c r="F2" s="693"/>
    </row>
    <row r="3" spans="1:6" ht="18" customHeight="1" x14ac:dyDescent="0.2">
      <c r="A3" s="367" t="s">
        <v>3</v>
      </c>
      <c r="B3" s="694" t="str">
        <f>B2</f>
        <v>RED SALUD ARMENIA E.S.E</v>
      </c>
      <c r="C3" s="694"/>
      <c r="D3" s="694"/>
      <c r="E3" s="694"/>
      <c r="F3" s="695"/>
    </row>
    <row r="4" spans="1:6" ht="18" customHeight="1" x14ac:dyDescent="0.2">
      <c r="A4" s="367" t="s">
        <v>4</v>
      </c>
      <c r="B4" s="694" t="s">
        <v>309</v>
      </c>
      <c r="C4" s="694"/>
      <c r="D4" s="694"/>
      <c r="E4" s="694"/>
      <c r="F4" s="695"/>
    </row>
    <row r="5" spans="1:6" ht="18" customHeight="1" x14ac:dyDescent="0.2">
      <c r="A5" s="367" t="s">
        <v>5</v>
      </c>
      <c r="B5" s="694" t="str">
        <f>'Todo Riesgo Daños Materiales'!B5:E5</f>
        <v>801.001.440-8</v>
      </c>
      <c r="C5" s="694"/>
      <c r="D5" s="694"/>
      <c r="E5" s="694"/>
      <c r="F5" s="695"/>
    </row>
    <row r="6" spans="1:6" ht="18" customHeight="1" x14ac:dyDescent="0.2">
      <c r="A6" s="367" t="s">
        <v>7</v>
      </c>
      <c r="B6" s="706" t="str">
        <f>'Todo Riesgo Daños Materiales'!B6:E6</f>
        <v>PROCESO DE CONTRATACION SIMPLIFICADA O INVITACION</v>
      </c>
      <c r="C6" s="706"/>
      <c r="D6" s="706"/>
      <c r="E6" s="706"/>
      <c r="F6" s="707"/>
    </row>
    <row r="7" spans="1:6" ht="18" customHeight="1" x14ac:dyDescent="0.2">
      <c r="A7" s="367" t="s">
        <v>9</v>
      </c>
      <c r="B7" s="715" t="s">
        <v>310</v>
      </c>
      <c r="C7" s="716"/>
      <c r="D7" s="716"/>
      <c r="E7" s="716"/>
      <c r="F7" s="717"/>
    </row>
    <row r="8" spans="1:6" ht="18" customHeight="1" x14ac:dyDescent="0.2">
      <c r="A8" s="367" t="s">
        <v>11</v>
      </c>
      <c r="B8" s="718">
        <f>'Todo Riesgo Daños Materiales'!B8:E8</f>
        <v>20000000</v>
      </c>
      <c r="C8" s="719"/>
      <c r="D8" s="719"/>
      <c r="E8" s="719"/>
      <c r="F8" s="720"/>
    </row>
    <row r="9" spans="1:6" ht="24.75" customHeight="1" x14ac:dyDescent="0.2">
      <c r="A9" s="708" t="s">
        <v>311</v>
      </c>
      <c r="B9" s="709"/>
      <c r="C9" s="709"/>
      <c r="D9" s="709"/>
      <c r="E9" s="709"/>
      <c r="F9" s="710"/>
    </row>
    <row r="10" spans="1:6" ht="18" customHeight="1" x14ac:dyDescent="0.2">
      <c r="A10" s="711" t="s">
        <v>312</v>
      </c>
      <c r="B10" s="712" t="s">
        <v>313</v>
      </c>
      <c r="C10" s="712" t="s">
        <v>314</v>
      </c>
      <c r="D10" s="712"/>
      <c r="E10" s="713" t="s">
        <v>17</v>
      </c>
      <c r="F10" s="714" t="s">
        <v>251</v>
      </c>
    </row>
    <row r="11" spans="1:6" ht="16.5" customHeight="1" x14ac:dyDescent="0.2">
      <c r="A11" s="711"/>
      <c r="B11" s="712"/>
      <c r="C11" s="374" t="s">
        <v>315</v>
      </c>
      <c r="D11" s="374" t="s">
        <v>316</v>
      </c>
      <c r="E11" s="713"/>
      <c r="F11" s="714"/>
    </row>
    <row r="12" spans="1:6" ht="13.5" customHeight="1" x14ac:dyDescent="0.2">
      <c r="A12" s="686" t="s">
        <v>317</v>
      </c>
      <c r="B12" s="49" t="s">
        <v>318</v>
      </c>
      <c r="C12" s="721">
        <v>1100000000</v>
      </c>
      <c r="D12" s="721"/>
      <c r="E12" s="722"/>
      <c r="F12" s="696"/>
    </row>
    <row r="13" spans="1:6" ht="34.5" customHeight="1" x14ac:dyDescent="0.2">
      <c r="A13" s="687"/>
      <c r="B13" s="49" t="s">
        <v>319</v>
      </c>
      <c r="C13" s="721"/>
      <c r="D13" s="721"/>
      <c r="E13" s="722"/>
      <c r="F13" s="696"/>
    </row>
    <row r="14" spans="1:6" ht="33.75" customHeight="1" x14ac:dyDescent="0.2">
      <c r="A14" s="687"/>
      <c r="B14" s="49" t="s">
        <v>320</v>
      </c>
      <c r="C14" s="721"/>
      <c r="D14" s="721"/>
      <c r="E14" s="722"/>
      <c r="F14" s="696"/>
    </row>
    <row r="15" spans="1:6" ht="42" customHeight="1" x14ac:dyDescent="0.2">
      <c r="A15" s="687"/>
      <c r="B15" s="377" t="s">
        <v>321</v>
      </c>
      <c r="C15" s="721"/>
      <c r="D15" s="721"/>
      <c r="E15" s="722"/>
      <c r="F15" s="696"/>
    </row>
    <row r="16" spans="1:6" ht="18" customHeight="1" x14ac:dyDescent="0.2">
      <c r="A16" s="687"/>
      <c r="B16" s="377" t="s">
        <v>322</v>
      </c>
      <c r="C16" s="721"/>
      <c r="D16" s="721"/>
      <c r="E16" s="722"/>
      <c r="F16" s="696"/>
    </row>
    <row r="17" spans="1:6" ht="38.25" x14ac:dyDescent="0.2">
      <c r="A17" s="687"/>
      <c r="B17" s="377" t="s">
        <v>323</v>
      </c>
      <c r="C17" s="721"/>
      <c r="D17" s="721"/>
      <c r="E17" s="722"/>
      <c r="F17" s="696"/>
    </row>
    <row r="18" spans="1:6" ht="38.25" x14ac:dyDescent="0.2">
      <c r="A18" s="687"/>
      <c r="B18" s="377" t="s">
        <v>324</v>
      </c>
      <c r="C18" s="721"/>
      <c r="D18" s="721"/>
      <c r="E18" s="722"/>
      <c r="F18" s="696"/>
    </row>
    <row r="19" spans="1:6" ht="25.5" x14ac:dyDescent="0.2">
      <c r="A19" s="687"/>
      <c r="B19" s="377" t="s">
        <v>325</v>
      </c>
      <c r="C19" s="721"/>
      <c r="D19" s="721"/>
      <c r="E19" s="722"/>
      <c r="F19" s="696"/>
    </row>
    <row r="20" spans="1:6" ht="63.75" x14ac:dyDescent="0.2">
      <c r="A20" s="687"/>
      <c r="B20" s="377" t="s">
        <v>326</v>
      </c>
      <c r="C20" s="721"/>
      <c r="D20" s="721"/>
      <c r="E20" s="722"/>
      <c r="F20" s="696"/>
    </row>
    <row r="21" spans="1:6" ht="63.75" x14ac:dyDescent="0.2">
      <c r="A21" s="687"/>
      <c r="B21" s="377" t="s">
        <v>327</v>
      </c>
      <c r="C21" s="721"/>
      <c r="D21" s="721"/>
      <c r="E21" s="722"/>
      <c r="F21" s="696"/>
    </row>
    <row r="22" spans="1:6" ht="25.5" x14ac:dyDescent="0.2">
      <c r="A22" s="687"/>
      <c r="B22" s="377" t="s">
        <v>328</v>
      </c>
      <c r="C22" s="721"/>
      <c r="D22" s="721"/>
      <c r="E22" s="722"/>
      <c r="F22" s="696"/>
    </row>
    <row r="23" spans="1:6" ht="18.75" customHeight="1" x14ac:dyDescent="0.2">
      <c r="A23" s="687"/>
      <c r="B23" s="377" t="s">
        <v>329</v>
      </c>
      <c r="C23" s="721"/>
      <c r="D23" s="721"/>
      <c r="E23" s="722"/>
      <c r="F23" s="696"/>
    </row>
    <row r="24" spans="1:6" ht="41.25" customHeight="1" x14ac:dyDescent="0.2">
      <c r="A24" s="687"/>
      <c r="B24" s="377" t="s">
        <v>330</v>
      </c>
      <c r="C24" s="721"/>
      <c r="D24" s="721"/>
      <c r="E24" s="722"/>
      <c r="F24" s="696"/>
    </row>
    <row r="25" spans="1:6" ht="25.5" x14ac:dyDescent="0.2">
      <c r="A25" s="687"/>
      <c r="B25" s="377" t="s">
        <v>331</v>
      </c>
      <c r="C25" s="721"/>
      <c r="D25" s="721"/>
      <c r="E25" s="722"/>
      <c r="F25" s="696"/>
    </row>
    <row r="26" spans="1:6" ht="38.25" x14ac:dyDescent="0.2">
      <c r="A26" s="687"/>
      <c r="B26" s="377" t="s">
        <v>332</v>
      </c>
      <c r="C26" s="721"/>
      <c r="D26" s="721"/>
      <c r="E26" s="722"/>
      <c r="F26" s="696"/>
    </row>
    <row r="27" spans="1:6" ht="51" x14ac:dyDescent="0.2">
      <c r="A27" s="687"/>
      <c r="B27" s="377" t="s">
        <v>333</v>
      </c>
      <c r="C27" s="721"/>
      <c r="D27" s="721"/>
      <c r="E27" s="722"/>
      <c r="F27" s="696"/>
    </row>
    <row r="28" spans="1:6" ht="25.5" x14ac:dyDescent="0.2">
      <c r="A28" s="687"/>
      <c r="B28" s="377" t="s">
        <v>334</v>
      </c>
      <c r="C28" s="721"/>
      <c r="D28" s="721"/>
      <c r="E28" s="722"/>
      <c r="F28" s="696"/>
    </row>
    <row r="29" spans="1:6" ht="18" customHeight="1" x14ac:dyDescent="0.2">
      <c r="A29" s="687"/>
      <c r="B29" s="54" t="s">
        <v>335</v>
      </c>
      <c r="C29" s="721"/>
      <c r="D29" s="721"/>
      <c r="E29" s="722"/>
      <c r="F29" s="696"/>
    </row>
    <row r="30" spans="1:6" ht="18" customHeight="1" x14ac:dyDescent="0.2">
      <c r="A30" s="687"/>
      <c r="B30" s="377" t="s">
        <v>336</v>
      </c>
      <c r="C30" s="721"/>
      <c r="D30" s="721"/>
      <c r="E30" s="722"/>
      <c r="F30" s="696"/>
    </row>
    <row r="31" spans="1:6" ht="18" customHeight="1" x14ac:dyDescent="0.2">
      <c r="A31" s="687"/>
      <c r="B31" s="377" t="s">
        <v>337</v>
      </c>
      <c r="C31" s="721"/>
      <c r="D31" s="721"/>
      <c r="E31" s="722"/>
      <c r="F31" s="696"/>
    </row>
    <row r="32" spans="1:6" ht="18" customHeight="1" x14ac:dyDescent="0.2">
      <c r="A32" s="687"/>
      <c r="B32" s="377" t="s">
        <v>338</v>
      </c>
      <c r="C32" s="721"/>
      <c r="D32" s="721"/>
      <c r="E32" s="722"/>
      <c r="F32" s="696"/>
    </row>
    <row r="33" spans="1:6" ht="18" customHeight="1" x14ac:dyDescent="0.2">
      <c r="A33" s="687"/>
      <c r="B33" s="49" t="s">
        <v>339</v>
      </c>
      <c r="C33" s="721"/>
      <c r="D33" s="721"/>
      <c r="E33" s="722"/>
      <c r="F33" s="696"/>
    </row>
    <row r="34" spans="1:6" ht="30" customHeight="1" x14ac:dyDescent="0.2">
      <c r="A34" s="687"/>
      <c r="B34" s="55" t="s">
        <v>48</v>
      </c>
      <c r="C34" s="55" t="s">
        <v>340</v>
      </c>
      <c r="D34" s="55" t="s">
        <v>316</v>
      </c>
      <c r="E34" s="56"/>
      <c r="F34" s="376"/>
    </row>
    <row r="35" spans="1:6" x14ac:dyDescent="0.2">
      <c r="A35" s="687"/>
      <c r="B35" s="49" t="s">
        <v>341</v>
      </c>
      <c r="C35" s="51">
        <v>550000000</v>
      </c>
      <c r="D35" s="50">
        <f>C35*2</f>
        <v>1100000000</v>
      </c>
      <c r="E35" s="57"/>
      <c r="F35" s="61"/>
    </row>
    <row r="36" spans="1:6" x14ac:dyDescent="0.2">
      <c r="A36" s="687"/>
      <c r="B36" s="49" t="s">
        <v>342</v>
      </c>
      <c r="C36" s="51">
        <v>550000000</v>
      </c>
      <c r="D36" s="50">
        <f t="shared" ref="D36:D38" si="0">C36*2</f>
        <v>1100000000</v>
      </c>
      <c r="E36" s="57"/>
      <c r="F36" s="61"/>
    </row>
    <row r="37" spans="1:6" x14ac:dyDescent="0.2">
      <c r="A37" s="687"/>
      <c r="B37" s="49" t="s">
        <v>343</v>
      </c>
      <c r="C37" s="51">
        <v>550000000</v>
      </c>
      <c r="D37" s="50">
        <f t="shared" si="0"/>
        <v>1100000000</v>
      </c>
      <c r="E37" s="57"/>
      <c r="F37" s="61"/>
    </row>
    <row r="38" spans="1:6" x14ac:dyDescent="0.2">
      <c r="A38" s="687"/>
      <c r="B38" s="49" t="s">
        <v>344</v>
      </c>
      <c r="C38" s="51">
        <v>550000000</v>
      </c>
      <c r="D38" s="50">
        <f t="shared" si="0"/>
        <v>1100000000</v>
      </c>
      <c r="E38" s="57"/>
      <c r="F38" s="61"/>
    </row>
    <row r="39" spans="1:6" x14ac:dyDescent="0.2">
      <c r="A39" s="687"/>
      <c r="B39" s="49" t="s">
        <v>345</v>
      </c>
      <c r="C39" s="51">
        <v>100000000</v>
      </c>
      <c r="D39" s="50">
        <v>200000000</v>
      </c>
      <c r="E39" s="57"/>
      <c r="F39" s="61"/>
    </row>
    <row r="40" spans="1:6" x14ac:dyDescent="0.2">
      <c r="A40" s="687"/>
      <c r="B40" s="49" t="s">
        <v>346</v>
      </c>
      <c r="C40" s="51">
        <v>50000000</v>
      </c>
      <c r="D40" s="50">
        <v>100000000</v>
      </c>
      <c r="E40" s="57"/>
      <c r="F40" s="61"/>
    </row>
    <row r="41" spans="1:6" x14ac:dyDescent="0.2">
      <c r="A41" s="688"/>
      <c r="B41" s="49" t="s">
        <v>347</v>
      </c>
      <c r="C41" s="51">
        <v>100000000</v>
      </c>
      <c r="D41" s="50">
        <v>500000000</v>
      </c>
      <c r="E41" s="57"/>
      <c r="F41" s="61"/>
    </row>
    <row r="42" spans="1:6" x14ac:dyDescent="0.2">
      <c r="A42" s="375"/>
      <c r="B42" s="49" t="s">
        <v>348</v>
      </c>
      <c r="C42" s="51">
        <v>100000000</v>
      </c>
      <c r="D42" s="50">
        <v>200000000</v>
      </c>
      <c r="E42" s="57"/>
      <c r="F42" s="61"/>
    </row>
    <row r="43" spans="1:6" ht="18" customHeight="1" x14ac:dyDescent="0.2">
      <c r="A43" s="373"/>
      <c r="B43" s="697" t="s">
        <v>251</v>
      </c>
      <c r="C43" s="698"/>
      <c r="D43" s="699"/>
      <c r="E43" s="58"/>
      <c r="F43" s="62"/>
    </row>
    <row r="44" spans="1:6" ht="18" customHeight="1" x14ac:dyDescent="0.2">
      <c r="A44" s="63"/>
      <c r="B44" s="697" t="s">
        <v>38</v>
      </c>
      <c r="C44" s="698"/>
      <c r="D44" s="699"/>
      <c r="E44" s="58"/>
      <c r="F44" s="62"/>
    </row>
    <row r="45" spans="1:6" ht="18" customHeight="1" x14ac:dyDescent="0.2">
      <c r="A45" s="373"/>
      <c r="B45" s="697" t="s">
        <v>39</v>
      </c>
      <c r="C45" s="698"/>
      <c r="D45" s="699"/>
      <c r="E45" s="58"/>
      <c r="F45" s="62"/>
    </row>
    <row r="46" spans="1:6" ht="15" customHeight="1" x14ac:dyDescent="0.2">
      <c r="A46" s="723"/>
      <c r="B46" s="724"/>
      <c r="C46" s="724"/>
      <c r="D46" s="724"/>
      <c r="E46" s="724"/>
      <c r="F46" s="725"/>
    </row>
    <row r="47" spans="1:6" ht="33.75" customHeight="1" x14ac:dyDescent="0.2">
      <c r="A47" s="726" t="s">
        <v>349</v>
      </c>
      <c r="B47" s="727"/>
      <c r="C47" s="727"/>
      <c r="D47" s="727"/>
      <c r="E47" s="727"/>
      <c r="F47" s="728"/>
    </row>
    <row r="48" spans="1:6" s="28" customFormat="1" ht="129" customHeight="1" x14ac:dyDescent="0.2">
      <c r="A48" s="729" t="s">
        <v>57</v>
      </c>
      <c r="B48" s="730"/>
      <c r="C48" s="730"/>
      <c r="D48" s="730"/>
      <c r="E48" s="730"/>
      <c r="F48" s="731"/>
    </row>
    <row r="49" spans="1:6" ht="49.5" customHeight="1" x14ac:dyDescent="0.2">
      <c r="A49" s="700" t="s">
        <v>350</v>
      </c>
      <c r="B49" s="701"/>
      <c r="C49" s="701"/>
      <c r="D49" s="701"/>
      <c r="E49" s="701"/>
      <c r="F49" s="702"/>
    </row>
    <row r="50" spans="1:6" ht="83.25" customHeight="1" x14ac:dyDescent="0.2">
      <c r="A50" s="700" t="s">
        <v>351</v>
      </c>
      <c r="B50" s="701"/>
      <c r="C50" s="701"/>
      <c r="D50" s="701"/>
      <c r="E50" s="701"/>
      <c r="F50" s="702"/>
    </row>
    <row r="51" spans="1:6" ht="75.75" customHeight="1" x14ac:dyDescent="0.2">
      <c r="A51" s="700" t="s">
        <v>352</v>
      </c>
      <c r="B51" s="701"/>
      <c r="C51" s="701"/>
      <c r="D51" s="701"/>
      <c r="E51" s="701"/>
      <c r="F51" s="702"/>
    </row>
    <row r="52" spans="1:6" ht="86.25" customHeight="1" x14ac:dyDescent="0.2">
      <c r="A52" s="703" t="s">
        <v>353</v>
      </c>
      <c r="B52" s="704"/>
      <c r="C52" s="704"/>
      <c r="D52" s="704"/>
      <c r="E52" s="704"/>
      <c r="F52" s="705"/>
    </row>
    <row r="53" spans="1:6" ht="101.25" customHeight="1" x14ac:dyDescent="0.2">
      <c r="A53" s="642" t="s">
        <v>354</v>
      </c>
      <c r="B53" s="643"/>
      <c r="C53" s="643"/>
      <c r="D53" s="643"/>
      <c r="E53" s="643"/>
      <c r="F53" s="644"/>
    </row>
    <row r="54" spans="1:6" ht="138.75" customHeight="1" x14ac:dyDescent="0.2">
      <c r="A54" s="700" t="s">
        <v>355</v>
      </c>
      <c r="B54" s="701"/>
      <c r="C54" s="701"/>
      <c r="D54" s="701"/>
      <c r="E54" s="701"/>
      <c r="F54" s="702"/>
    </row>
    <row r="55" spans="1:6" ht="36.75" customHeight="1" x14ac:dyDescent="0.2">
      <c r="A55" s="700" t="s">
        <v>356</v>
      </c>
      <c r="B55" s="701"/>
      <c r="C55" s="701"/>
      <c r="D55" s="701"/>
      <c r="E55" s="701"/>
      <c r="F55" s="702"/>
    </row>
    <row r="56" spans="1:6" ht="42" customHeight="1" x14ac:dyDescent="0.2">
      <c r="A56" s="700" t="s">
        <v>357</v>
      </c>
      <c r="B56" s="701"/>
      <c r="C56" s="701"/>
      <c r="D56" s="701"/>
      <c r="E56" s="701"/>
      <c r="F56" s="702"/>
    </row>
    <row r="57" spans="1:6" ht="45.75" customHeight="1" x14ac:dyDescent="0.2">
      <c r="A57" s="700" t="s">
        <v>358</v>
      </c>
      <c r="B57" s="701"/>
      <c r="C57" s="701"/>
      <c r="D57" s="701"/>
      <c r="E57" s="701"/>
      <c r="F57" s="702"/>
    </row>
    <row r="58" spans="1:6" ht="138.75" customHeight="1" x14ac:dyDescent="0.2">
      <c r="A58" s="732" t="s">
        <v>359</v>
      </c>
      <c r="B58" s="733"/>
      <c r="C58" s="733"/>
      <c r="D58" s="733"/>
      <c r="E58" s="733"/>
      <c r="F58" s="734"/>
    </row>
    <row r="59" spans="1:6" ht="57.75" customHeight="1" x14ac:dyDescent="0.2">
      <c r="A59" s="726" t="s">
        <v>360</v>
      </c>
      <c r="B59" s="727"/>
      <c r="C59" s="727"/>
      <c r="D59" s="727"/>
      <c r="E59" s="727"/>
      <c r="F59" s="728"/>
    </row>
    <row r="60" spans="1:6" ht="45" customHeight="1" x14ac:dyDescent="0.2">
      <c r="A60" s="726" t="s">
        <v>361</v>
      </c>
      <c r="B60" s="727"/>
      <c r="C60" s="727"/>
      <c r="D60" s="727"/>
      <c r="E60" s="727"/>
      <c r="F60" s="728"/>
    </row>
    <row r="61" spans="1:6" ht="45.75" customHeight="1" x14ac:dyDescent="0.2">
      <c r="A61" s="726" t="s">
        <v>362</v>
      </c>
      <c r="B61" s="727"/>
      <c r="C61" s="727"/>
      <c r="D61" s="727"/>
      <c r="E61" s="727"/>
      <c r="F61" s="728"/>
    </row>
    <row r="62" spans="1:6" ht="33.75" customHeight="1" x14ac:dyDescent="0.2">
      <c r="A62" s="726" t="s">
        <v>363</v>
      </c>
      <c r="B62" s="727"/>
      <c r="C62" s="727"/>
      <c r="D62" s="727"/>
      <c r="E62" s="727"/>
      <c r="F62" s="728"/>
    </row>
    <row r="63" spans="1:6" ht="23.25" customHeight="1" x14ac:dyDescent="0.2">
      <c r="A63" s="642" t="s">
        <v>259</v>
      </c>
      <c r="B63" s="643"/>
      <c r="C63" s="643"/>
      <c r="D63" s="643"/>
      <c r="E63" s="643"/>
      <c r="F63" s="644"/>
    </row>
    <row r="64" spans="1:6" ht="129.75" customHeight="1" x14ac:dyDescent="0.2">
      <c r="A64" s="700" t="s">
        <v>267</v>
      </c>
      <c r="B64" s="701"/>
      <c r="C64" s="701"/>
      <c r="D64" s="701"/>
      <c r="E64" s="701"/>
      <c r="F64" s="702"/>
    </row>
    <row r="65" spans="1:34" ht="94.5" customHeight="1" x14ac:dyDescent="0.2">
      <c r="A65" s="749" t="s">
        <v>364</v>
      </c>
      <c r="B65" s="750"/>
      <c r="C65" s="750"/>
      <c r="D65" s="750"/>
      <c r="E65" s="750"/>
      <c r="F65" s="751"/>
    </row>
    <row r="66" spans="1:34" ht="57.75" customHeight="1" x14ac:dyDescent="0.2">
      <c r="A66" s="700" t="s">
        <v>84</v>
      </c>
      <c r="B66" s="701"/>
      <c r="C66" s="701"/>
      <c r="D66" s="701"/>
      <c r="E66" s="701"/>
      <c r="F66" s="702"/>
    </row>
    <row r="67" spans="1:34" ht="57" customHeight="1" x14ac:dyDescent="0.2">
      <c r="A67" s="700" t="s">
        <v>365</v>
      </c>
      <c r="B67" s="701"/>
      <c r="C67" s="701"/>
      <c r="D67" s="701"/>
      <c r="E67" s="701"/>
      <c r="F67" s="702"/>
    </row>
    <row r="68" spans="1:34" ht="60.75" customHeight="1" x14ac:dyDescent="0.2">
      <c r="A68" s="700" t="s">
        <v>366</v>
      </c>
      <c r="B68" s="701"/>
      <c r="C68" s="701"/>
      <c r="D68" s="701"/>
      <c r="E68" s="701"/>
      <c r="F68" s="702"/>
    </row>
    <row r="69" spans="1:34" ht="53.25" customHeight="1" x14ac:dyDescent="0.2">
      <c r="A69" s="700" t="s">
        <v>367</v>
      </c>
      <c r="B69" s="701"/>
      <c r="C69" s="701"/>
      <c r="D69" s="701"/>
      <c r="E69" s="701"/>
      <c r="F69" s="702"/>
    </row>
    <row r="70" spans="1:34" ht="57" customHeight="1" x14ac:dyDescent="0.2">
      <c r="A70" s="700" t="s">
        <v>73</v>
      </c>
      <c r="B70" s="701"/>
      <c r="C70" s="701"/>
      <c r="D70" s="701"/>
      <c r="E70" s="701"/>
      <c r="F70" s="702"/>
    </row>
    <row r="71" spans="1:34" ht="33.75" customHeight="1" x14ac:dyDescent="0.2">
      <c r="A71" s="700" t="s">
        <v>368</v>
      </c>
      <c r="B71" s="701"/>
      <c r="C71" s="701"/>
      <c r="D71" s="701"/>
      <c r="E71" s="701"/>
      <c r="F71" s="702"/>
    </row>
    <row r="72" spans="1:34" ht="42.75" customHeight="1" x14ac:dyDescent="0.2">
      <c r="A72" s="700" t="s">
        <v>369</v>
      </c>
      <c r="B72" s="701"/>
      <c r="C72" s="701"/>
      <c r="D72" s="701"/>
      <c r="E72" s="701"/>
      <c r="F72" s="702"/>
    </row>
    <row r="73" spans="1:34" ht="36.75" customHeight="1" x14ac:dyDescent="0.2">
      <c r="A73" s="642" t="s">
        <v>370</v>
      </c>
      <c r="B73" s="643"/>
      <c r="C73" s="643"/>
      <c r="D73" s="643"/>
      <c r="E73" s="643"/>
      <c r="F73" s="644"/>
    </row>
    <row r="74" spans="1:34" ht="37.5" customHeight="1" x14ac:dyDescent="0.2">
      <c r="A74" s="700" t="s">
        <v>371</v>
      </c>
      <c r="B74" s="701"/>
      <c r="C74" s="701"/>
      <c r="D74" s="701"/>
      <c r="E74" s="701"/>
      <c r="F74" s="702"/>
    </row>
    <row r="75" spans="1:34" ht="57" customHeight="1" x14ac:dyDescent="0.2">
      <c r="A75" s="700" t="s">
        <v>372</v>
      </c>
      <c r="B75" s="701"/>
      <c r="C75" s="701"/>
      <c r="D75" s="701"/>
      <c r="E75" s="701"/>
      <c r="F75" s="702"/>
    </row>
    <row r="76" spans="1:34" ht="63.6" customHeight="1" x14ac:dyDescent="0.2">
      <c r="A76" s="700" t="s">
        <v>373</v>
      </c>
      <c r="B76" s="701"/>
      <c r="C76" s="701"/>
      <c r="D76" s="701"/>
      <c r="E76" s="701"/>
      <c r="F76" s="702"/>
    </row>
    <row r="77" spans="1:34" ht="53.25" customHeight="1" x14ac:dyDescent="0.2">
      <c r="A77" s="700" t="s">
        <v>374</v>
      </c>
      <c r="B77" s="701"/>
      <c r="C77" s="701"/>
      <c r="D77" s="701"/>
      <c r="E77" s="701"/>
      <c r="F77" s="702"/>
    </row>
    <row r="78" spans="1:34" s="27" customFormat="1" ht="51" customHeight="1" x14ac:dyDescent="0.2">
      <c r="A78" s="700" t="s">
        <v>276</v>
      </c>
      <c r="B78" s="701"/>
      <c r="C78" s="701"/>
      <c r="D78" s="701"/>
      <c r="E78" s="701"/>
      <c r="F78" s="702"/>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row>
    <row r="79" spans="1:34" ht="81" customHeight="1" x14ac:dyDescent="0.2">
      <c r="A79" s="700" t="s">
        <v>70</v>
      </c>
      <c r="B79" s="701"/>
      <c r="C79" s="701"/>
      <c r="D79" s="701"/>
      <c r="E79" s="701"/>
      <c r="F79" s="702"/>
    </row>
    <row r="80" spans="1:34" ht="68.45" customHeight="1" x14ac:dyDescent="0.2">
      <c r="A80" s="642" t="s">
        <v>375</v>
      </c>
      <c r="B80" s="643"/>
      <c r="C80" s="643"/>
      <c r="D80" s="643"/>
      <c r="E80" s="643"/>
      <c r="F80" s="644"/>
    </row>
    <row r="81" spans="1:7" ht="45.75" customHeight="1" x14ac:dyDescent="0.2">
      <c r="A81" s="642" t="s">
        <v>280</v>
      </c>
      <c r="B81" s="643"/>
      <c r="C81" s="643"/>
      <c r="D81" s="643"/>
      <c r="E81" s="643"/>
      <c r="F81" s="644"/>
    </row>
    <row r="82" spans="1:7" ht="43.5" customHeight="1" x14ac:dyDescent="0.2">
      <c r="A82" s="700" t="s">
        <v>376</v>
      </c>
      <c r="B82" s="701"/>
      <c r="C82" s="701"/>
      <c r="D82" s="701"/>
      <c r="E82" s="701"/>
      <c r="F82" s="702"/>
    </row>
    <row r="83" spans="1:7" ht="122.25" customHeight="1" x14ac:dyDescent="0.2">
      <c r="A83" s="700" t="s">
        <v>377</v>
      </c>
      <c r="B83" s="701"/>
      <c r="C83" s="701"/>
      <c r="D83" s="701"/>
      <c r="E83" s="701"/>
      <c r="F83" s="702"/>
    </row>
    <row r="84" spans="1:7" ht="67.5" customHeight="1" x14ac:dyDescent="0.2">
      <c r="A84" s="732" t="s">
        <v>1004</v>
      </c>
      <c r="B84" s="733"/>
      <c r="C84" s="733"/>
      <c r="D84" s="733"/>
      <c r="E84" s="733"/>
      <c r="F84" s="734"/>
    </row>
    <row r="85" spans="1:7" ht="36.75" customHeight="1" x14ac:dyDescent="0.2">
      <c r="A85" s="741" t="s">
        <v>378</v>
      </c>
      <c r="B85" s="742"/>
      <c r="C85" s="742"/>
      <c r="D85" s="742"/>
      <c r="E85" s="742"/>
      <c r="F85" s="743"/>
      <c r="G85" s="26"/>
    </row>
    <row r="86" spans="1:7" ht="166.9" customHeight="1" x14ac:dyDescent="0.2">
      <c r="A86" s="642" t="s">
        <v>379</v>
      </c>
      <c r="B86" s="643"/>
      <c r="C86" s="643"/>
      <c r="D86" s="643"/>
      <c r="E86" s="643"/>
      <c r="F86" s="644"/>
    </row>
    <row r="87" spans="1:7" ht="67.5" customHeight="1" x14ac:dyDescent="0.2">
      <c r="A87" s="642" t="s">
        <v>380</v>
      </c>
      <c r="B87" s="643"/>
      <c r="C87" s="643"/>
      <c r="D87" s="643"/>
      <c r="E87" s="643"/>
      <c r="F87" s="644"/>
    </row>
    <row r="88" spans="1:7" ht="56.25" customHeight="1" x14ac:dyDescent="0.2">
      <c r="A88" s="746" t="s">
        <v>381</v>
      </c>
      <c r="B88" s="747"/>
      <c r="C88" s="747"/>
      <c r="D88" s="747"/>
      <c r="E88" s="747"/>
      <c r="F88" s="748"/>
      <c r="G88" s="26">
        <f>+IF(E88="S",F88,IF(E88="N",0,F88/2))</f>
        <v>0</v>
      </c>
    </row>
    <row r="89" spans="1:7" ht="27" customHeight="1" x14ac:dyDescent="0.2">
      <c r="A89" s="744" t="s">
        <v>382</v>
      </c>
      <c r="B89" s="745"/>
      <c r="C89" s="745"/>
      <c r="D89" s="745"/>
      <c r="E89" s="370" t="s">
        <v>383</v>
      </c>
      <c r="F89" s="64" t="s">
        <v>290</v>
      </c>
    </row>
    <row r="90" spans="1:7" ht="70.5" customHeight="1" x14ac:dyDescent="0.2">
      <c r="A90" s="732" t="s">
        <v>384</v>
      </c>
      <c r="B90" s="733"/>
      <c r="C90" s="733"/>
      <c r="D90" s="733"/>
      <c r="E90" s="60"/>
      <c r="F90" s="65"/>
    </row>
    <row r="91" spans="1:7" ht="63" customHeight="1" x14ac:dyDescent="0.2">
      <c r="A91" s="732" t="s">
        <v>385</v>
      </c>
      <c r="B91" s="733"/>
      <c r="C91" s="733"/>
      <c r="D91" s="733"/>
      <c r="E91" s="60"/>
      <c r="F91" s="65"/>
      <c r="G91" s="26">
        <f>+IF(E91="S",F91,IF(E91="N",0,F91/2))</f>
        <v>0</v>
      </c>
    </row>
    <row r="92" spans="1:7" ht="55.5" customHeight="1" x14ac:dyDescent="0.2">
      <c r="A92" s="732" t="s">
        <v>386</v>
      </c>
      <c r="B92" s="733"/>
      <c r="C92" s="733"/>
      <c r="D92" s="733"/>
      <c r="E92" s="60"/>
      <c r="F92" s="65"/>
      <c r="G92" s="26">
        <f>+IF(E92="S",F92,IF(E92="N",0,F92/2))</f>
        <v>0</v>
      </c>
    </row>
    <row r="93" spans="1:7" ht="55.5" customHeight="1" x14ac:dyDescent="0.2">
      <c r="A93" s="756" t="s">
        <v>387</v>
      </c>
      <c r="B93" s="757"/>
      <c r="C93" s="757"/>
      <c r="D93" s="758"/>
      <c r="E93" s="149"/>
      <c r="F93" s="150"/>
      <c r="G93" s="26"/>
    </row>
    <row r="94" spans="1:7" ht="55.5" customHeight="1" x14ac:dyDescent="0.2">
      <c r="A94" s="756" t="s">
        <v>388</v>
      </c>
      <c r="B94" s="757"/>
      <c r="C94" s="757"/>
      <c r="D94" s="758"/>
      <c r="E94" s="149"/>
      <c r="F94" s="150"/>
      <c r="G94" s="26"/>
    </row>
    <row r="95" spans="1:7" ht="21.75" customHeight="1" x14ac:dyDescent="0.2">
      <c r="A95" s="726" t="s">
        <v>389</v>
      </c>
      <c r="B95" s="742"/>
      <c r="C95" s="742"/>
      <c r="D95" s="742"/>
      <c r="E95" s="60"/>
      <c r="F95" s="65"/>
      <c r="G95" s="26">
        <f>+IF(E95="S",F95,IF(E95="N",0,F95/2))</f>
        <v>0</v>
      </c>
    </row>
    <row r="96" spans="1:7" ht="15" customHeight="1" x14ac:dyDescent="0.2">
      <c r="A96" s="753"/>
      <c r="B96" s="754"/>
      <c r="C96" s="754"/>
      <c r="D96" s="754"/>
      <c r="E96" s="755"/>
      <c r="F96" s="66">
        <f>F88+F95+F92+F91</f>
        <v>0</v>
      </c>
      <c r="G96" s="26">
        <f>+IF(E96="S",F96,IF(E96="N",0,F96/2))</f>
        <v>0</v>
      </c>
    </row>
    <row r="97" spans="1:12" ht="31.5" customHeight="1" x14ac:dyDescent="0.2">
      <c r="A97" s="642" t="s">
        <v>390</v>
      </c>
      <c r="B97" s="643"/>
      <c r="C97" s="643"/>
      <c r="D97" s="643"/>
      <c r="E97" s="643"/>
      <c r="F97" s="644"/>
      <c r="G97" s="26">
        <f>SUM(G91:G96)</f>
        <v>0</v>
      </c>
    </row>
    <row r="98" spans="1:12" ht="26.25" customHeight="1" x14ac:dyDescent="0.2">
      <c r="A98" s="744" t="s">
        <v>172</v>
      </c>
      <c r="B98" s="745"/>
      <c r="C98" s="713" t="s">
        <v>391</v>
      </c>
      <c r="D98" s="713"/>
      <c r="E98" s="713"/>
      <c r="F98" s="714"/>
      <c r="G98" s="26"/>
    </row>
    <row r="99" spans="1:12" ht="21.75" customHeight="1" x14ac:dyDescent="0.2">
      <c r="A99" s="738" t="s">
        <v>392</v>
      </c>
      <c r="B99" s="432"/>
      <c r="C99" s="739"/>
      <c r="D99" s="739"/>
      <c r="E99" s="739"/>
      <c r="F99" s="740"/>
      <c r="G99" s="752"/>
      <c r="H99" s="752"/>
      <c r="I99" s="752"/>
      <c r="J99" s="752"/>
    </row>
    <row r="100" spans="1:12" ht="26.25" customHeight="1" x14ac:dyDescent="0.2">
      <c r="A100" s="726" t="s">
        <v>183</v>
      </c>
      <c r="B100" s="727"/>
      <c r="C100" s="727"/>
      <c r="D100" s="727"/>
      <c r="E100" s="727"/>
      <c r="F100" s="728"/>
      <c r="G100" s="26"/>
    </row>
    <row r="101" spans="1:12" ht="26.25" customHeight="1" thickBot="1" x14ac:dyDescent="0.25">
      <c r="A101" s="735" t="s">
        <v>307</v>
      </c>
      <c r="B101" s="736"/>
      <c r="C101" s="736"/>
      <c r="D101" s="736"/>
      <c r="E101" s="736"/>
      <c r="F101" s="737"/>
      <c r="G101" s="26"/>
      <c r="H101" s="52"/>
      <c r="I101" s="52"/>
      <c r="J101" s="52"/>
      <c r="K101" s="52"/>
      <c r="L101" s="59"/>
    </row>
    <row r="102" spans="1:12" x14ac:dyDescent="0.2">
      <c r="G102" s="26"/>
    </row>
    <row r="103" spans="1:12" x14ac:dyDescent="0.2">
      <c r="G103" s="26"/>
    </row>
    <row r="104" spans="1:12" x14ac:dyDescent="0.2">
      <c r="G104" s="26"/>
    </row>
    <row r="105" spans="1:12" x14ac:dyDescent="0.2">
      <c r="G105" s="26"/>
    </row>
    <row r="106" spans="1:12" x14ac:dyDescent="0.2">
      <c r="G106" s="26"/>
    </row>
    <row r="107" spans="1:12" x14ac:dyDescent="0.2">
      <c r="E107" s="53" t="s">
        <v>294</v>
      </c>
      <c r="G107" s="26"/>
    </row>
    <row r="108" spans="1:12" x14ac:dyDescent="0.2">
      <c r="G108" s="26"/>
    </row>
    <row r="109" spans="1:12" x14ac:dyDescent="0.2">
      <c r="G109" s="26"/>
    </row>
    <row r="110" spans="1:12" x14ac:dyDescent="0.2">
      <c r="G110" s="26"/>
    </row>
    <row r="111" spans="1:12" x14ac:dyDescent="0.2">
      <c r="G111" s="26"/>
    </row>
    <row r="112" spans="1:12" x14ac:dyDescent="0.2">
      <c r="G112" s="26"/>
    </row>
    <row r="113" spans="7:7" x14ac:dyDescent="0.2">
      <c r="G113" s="26"/>
    </row>
    <row r="114" spans="7:7" x14ac:dyDescent="0.2">
      <c r="G114" s="26"/>
    </row>
    <row r="115" spans="7:7" x14ac:dyDescent="0.2">
      <c r="G115" s="26"/>
    </row>
  </sheetData>
  <sheetProtection selectLockedCells="1" selectUnlockedCells="1"/>
  <mergeCells count="80">
    <mergeCell ref="G99:J99"/>
    <mergeCell ref="A96:E96"/>
    <mergeCell ref="A81:F81"/>
    <mergeCell ref="A82:F82"/>
    <mergeCell ref="A93:D93"/>
    <mergeCell ref="A97:F97"/>
    <mergeCell ref="A98:B98"/>
    <mergeCell ref="A91:D91"/>
    <mergeCell ref="A92:D92"/>
    <mergeCell ref="A95:D95"/>
    <mergeCell ref="A86:F86"/>
    <mergeCell ref="C98:F98"/>
    <mergeCell ref="A94:D94"/>
    <mergeCell ref="A64:F64"/>
    <mergeCell ref="A65:F65"/>
    <mergeCell ref="A66:F66"/>
    <mergeCell ref="A67:F67"/>
    <mergeCell ref="A68:F68"/>
    <mergeCell ref="A74:F74"/>
    <mergeCell ref="A75:F75"/>
    <mergeCell ref="A69:F69"/>
    <mergeCell ref="A70:F70"/>
    <mergeCell ref="A71:F71"/>
    <mergeCell ref="A72:F72"/>
    <mergeCell ref="A73:F73"/>
    <mergeCell ref="A100:F100"/>
    <mergeCell ref="A101:F101"/>
    <mergeCell ref="A99:B99"/>
    <mergeCell ref="C99:F99"/>
    <mergeCell ref="A84:F84"/>
    <mergeCell ref="A85:F85"/>
    <mergeCell ref="A89:D89"/>
    <mergeCell ref="A87:F87"/>
    <mergeCell ref="A88:F88"/>
    <mergeCell ref="A90:D90"/>
    <mergeCell ref="A79:F79"/>
    <mergeCell ref="A80:F80"/>
    <mergeCell ref="A76:F76"/>
    <mergeCell ref="A83:F83"/>
    <mergeCell ref="A77:F77"/>
    <mergeCell ref="A78:F78"/>
    <mergeCell ref="A61:F61"/>
    <mergeCell ref="A62:F62"/>
    <mergeCell ref="A63:F63"/>
    <mergeCell ref="A55:F55"/>
    <mergeCell ref="A56:F56"/>
    <mergeCell ref="A57:F57"/>
    <mergeCell ref="A58:F58"/>
    <mergeCell ref="A59:F59"/>
    <mergeCell ref="A60:F60"/>
    <mergeCell ref="A53:F53"/>
    <mergeCell ref="A46:F46"/>
    <mergeCell ref="A47:F47"/>
    <mergeCell ref="A48:F48"/>
    <mergeCell ref="A54:F54"/>
    <mergeCell ref="A49:F49"/>
    <mergeCell ref="A50:F50"/>
    <mergeCell ref="B45:D45"/>
    <mergeCell ref="A51:F51"/>
    <mergeCell ref="A52:F52"/>
    <mergeCell ref="B6:F6"/>
    <mergeCell ref="A9:F9"/>
    <mergeCell ref="A10:A11"/>
    <mergeCell ref="B10:B11"/>
    <mergeCell ref="C10:D10"/>
    <mergeCell ref="E10:E11"/>
    <mergeCell ref="F10:F11"/>
    <mergeCell ref="B7:F7"/>
    <mergeCell ref="B8:F8"/>
    <mergeCell ref="B43:D43"/>
    <mergeCell ref="B44:D44"/>
    <mergeCell ref="C12:D33"/>
    <mergeCell ref="E12:E33"/>
    <mergeCell ref="A12:A41"/>
    <mergeCell ref="A1:F1"/>
    <mergeCell ref="B2:F2"/>
    <mergeCell ref="B3:F3"/>
    <mergeCell ref="B4:F4"/>
    <mergeCell ref="B5:F5"/>
    <mergeCell ref="F12:F33"/>
  </mergeCells>
  <printOptions horizontalCentered="1" verticalCentered="1"/>
  <pageMargins left="0.19685039370078741" right="0.19685039370078741" top="0.15748031496062992" bottom="0.35433070866141736" header="0.31496062992125984" footer="0.31496062992125984"/>
  <pageSetup scale="60" firstPageNumber="0" fitToHeight="60" orientation="portrait" r:id="rId1"/>
  <headerFooter alignWithMargins="0"/>
  <rowBreaks count="3" manualBreakCount="3">
    <brk id="48" max="5" man="1"/>
    <brk id="64" max="5" man="1"/>
    <brk id="8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view="pageBreakPreview" topLeftCell="A16" workbookViewId="0">
      <selection activeCell="B26" sqref="B26"/>
    </sheetView>
  </sheetViews>
  <sheetFormatPr baseColWidth="10" defaultColWidth="9.140625" defaultRowHeight="12.75" x14ac:dyDescent="0.2"/>
  <cols>
    <col min="1" max="1" width="4" customWidth="1"/>
    <col min="2" max="2" width="109.28515625" customWidth="1"/>
    <col min="3" max="256" width="11.42578125" customWidth="1"/>
  </cols>
  <sheetData>
    <row r="1" spans="1:2" ht="18.75" customHeight="1" x14ac:dyDescent="0.3">
      <c r="A1" s="759" t="s">
        <v>393</v>
      </c>
      <c r="B1" s="759"/>
    </row>
    <row r="2" spans="1:2" ht="18.75" customHeight="1" x14ac:dyDescent="0.3">
      <c r="A2" s="760" t="e">
        <f>#REF!</f>
        <v>#REF!</v>
      </c>
      <c r="B2" s="760"/>
    </row>
    <row r="3" spans="1:2" x14ac:dyDescent="0.2">
      <c r="A3" s="1"/>
      <c r="B3" s="2"/>
    </row>
    <row r="4" spans="1:2" x14ac:dyDescent="0.2">
      <c r="A4" s="3"/>
      <c r="B4" s="4"/>
    </row>
    <row r="5" spans="1:2" x14ac:dyDescent="0.2">
      <c r="A5" s="5"/>
      <c r="B5" s="6"/>
    </row>
    <row r="6" spans="1:2" x14ac:dyDescent="0.2">
      <c r="A6" s="1"/>
      <c r="B6" s="2"/>
    </row>
    <row r="7" spans="1:2" s="9" customFormat="1" ht="15.75" x14ac:dyDescent="0.25">
      <c r="A7" s="7"/>
      <c r="B7" s="8" t="s">
        <v>394</v>
      </c>
    </row>
    <row r="8" spans="1:2" x14ac:dyDescent="0.2">
      <c r="A8" s="10"/>
      <c r="B8" s="11"/>
    </row>
    <row r="9" spans="1:2" s="13" customFormat="1" ht="15.75" x14ac:dyDescent="0.25">
      <c r="A9" s="12" t="s">
        <v>395</v>
      </c>
      <c r="B9" s="8"/>
    </row>
    <row r="10" spans="1:2" x14ac:dyDescent="0.2">
      <c r="A10" s="10"/>
      <c r="B10" s="11" t="s">
        <v>396</v>
      </c>
    </row>
    <row r="11" spans="1:2" ht="14.25" x14ac:dyDescent="0.2">
      <c r="A11" s="14"/>
      <c r="B11" s="15" t="s">
        <v>397</v>
      </c>
    </row>
    <row r="12" spans="1:2" ht="14.25" x14ac:dyDescent="0.2">
      <c r="A12" s="14"/>
      <c r="B12" s="15" t="s">
        <v>398</v>
      </c>
    </row>
    <row r="13" spans="1:2" ht="14.25" x14ac:dyDescent="0.2">
      <c r="A13" s="14"/>
      <c r="B13" s="16"/>
    </row>
    <row r="14" spans="1:2" ht="15.75" x14ac:dyDescent="0.25">
      <c r="A14" s="12" t="s">
        <v>399</v>
      </c>
      <c r="B14" s="16"/>
    </row>
    <row r="15" spans="1:2" ht="15.75" x14ac:dyDescent="0.25">
      <c r="A15" s="12"/>
      <c r="B15" s="15" t="s">
        <v>400</v>
      </c>
    </row>
    <row r="16" spans="1:2" ht="14.25" x14ac:dyDescent="0.2">
      <c r="A16" s="17"/>
      <c r="B16" s="18" t="s">
        <v>401</v>
      </c>
    </row>
    <row r="17" spans="1:2" ht="14.25" x14ac:dyDescent="0.2">
      <c r="A17" s="14"/>
      <c r="B17" s="18" t="s">
        <v>402</v>
      </c>
    </row>
    <row r="18" spans="1:2" ht="14.25" x14ac:dyDescent="0.2">
      <c r="A18" s="14"/>
      <c r="B18" s="18" t="s">
        <v>403</v>
      </c>
    </row>
    <row r="19" spans="1:2" ht="14.25" x14ac:dyDescent="0.2">
      <c r="A19" s="14"/>
      <c r="B19" s="18" t="s">
        <v>404</v>
      </c>
    </row>
    <row r="20" spans="1:2" ht="14.25" x14ac:dyDescent="0.2">
      <c r="A20" s="14"/>
      <c r="B20" s="19"/>
    </row>
    <row r="21" spans="1:2" ht="15.75" x14ac:dyDescent="0.25">
      <c r="A21" s="12" t="s">
        <v>405</v>
      </c>
      <c r="B21" s="19"/>
    </row>
    <row r="22" spans="1:2" ht="15.75" x14ac:dyDescent="0.25">
      <c r="A22" s="12"/>
      <c r="B22" s="19" t="s">
        <v>406</v>
      </c>
    </row>
    <row r="23" spans="1:2" ht="15.75" x14ac:dyDescent="0.25">
      <c r="A23" s="12"/>
      <c r="B23" s="18" t="s">
        <v>407</v>
      </c>
    </row>
    <row r="24" spans="1:2" ht="15.75" x14ac:dyDescent="0.25">
      <c r="A24" s="12"/>
      <c r="B24" s="18" t="s">
        <v>408</v>
      </c>
    </row>
    <row r="25" spans="1:2" ht="15.75" x14ac:dyDescent="0.25">
      <c r="A25" s="12"/>
      <c r="B25" s="19"/>
    </row>
    <row r="26" spans="1:2" ht="15" x14ac:dyDescent="0.25">
      <c r="A26" s="14"/>
      <c r="B26" s="20" t="s">
        <v>409</v>
      </c>
    </row>
    <row r="27" spans="1:2" ht="14.25" x14ac:dyDescent="0.2">
      <c r="A27" s="14"/>
      <c r="B27" s="18" t="s">
        <v>410</v>
      </c>
    </row>
    <row r="28" spans="1:2" ht="14.25" x14ac:dyDescent="0.2">
      <c r="A28" s="14"/>
      <c r="B28" s="18" t="s">
        <v>411</v>
      </c>
    </row>
    <row r="29" spans="1:2" ht="14.25" x14ac:dyDescent="0.2">
      <c r="A29" s="14"/>
      <c r="B29" s="18" t="s">
        <v>412</v>
      </c>
    </row>
    <row r="30" spans="1:2" ht="14.25" x14ac:dyDescent="0.2">
      <c r="A30" s="14"/>
      <c r="B30" s="18" t="s">
        <v>413</v>
      </c>
    </row>
    <row r="31" spans="1:2" ht="14.25" x14ac:dyDescent="0.2">
      <c r="A31" s="14"/>
      <c r="B31" s="18" t="s">
        <v>414</v>
      </c>
    </row>
    <row r="32" spans="1:2" ht="15" x14ac:dyDescent="0.25">
      <c r="A32" s="14"/>
      <c r="B32" s="21"/>
    </row>
    <row r="33" spans="1:2" ht="15" x14ac:dyDescent="0.25">
      <c r="A33" s="14"/>
      <c r="B33" s="22" t="s">
        <v>415</v>
      </c>
    </row>
    <row r="34" spans="1:2" ht="14.25" x14ac:dyDescent="0.2">
      <c r="A34" s="23"/>
      <c r="B34" s="18" t="s">
        <v>416</v>
      </c>
    </row>
    <row r="35" spans="1:2" ht="14.25" x14ac:dyDescent="0.2">
      <c r="A35" s="14"/>
      <c r="B35" s="18" t="s">
        <v>411</v>
      </c>
    </row>
    <row r="36" spans="1:2" ht="14.25" x14ac:dyDescent="0.2">
      <c r="A36" s="14"/>
      <c r="B36" s="18" t="s">
        <v>412</v>
      </c>
    </row>
    <row r="37" spans="1:2" ht="14.25" x14ac:dyDescent="0.2">
      <c r="A37" s="14"/>
      <c r="B37" s="18" t="s">
        <v>417</v>
      </c>
    </row>
    <row r="38" spans="1:2" ht="14.25" x14ac:dyDescent="0.2">
      <c r="A38" s="14"/>
      <c r="B38" s="18" t="s">
        <v>418</v>
      </c>
    </row>
    <row r="39" spans="1:2" ht="14.25" x14ac:dyDescent="0.2">
      <c r="A39" s="14"/>
      <c r="B39" s="18" t="s">
        <v>419</v>
      </c>
    </row>
    <row r="40" spans="1:2" ht="15" x14ac:dyDescent="0.25">
      <c r="A40" s="14"/>
      <c r="B40" s="21"/>
    </row>
    <row r="41" spans="1:2" x14ac:dyDescent="0.2">
      <c r="A41" s="24"/>
      <c r="B41" s="25"/>
    </row>
  </sheetData>
  <sheetProtection selectLockedCells="1" selectUnlockedCells="1"/>
  <mergeCells count="2">
    <mergeCell ref="A1:B1"/>
    <mergeCell ref="A2:B2"/>
  </mergeCells>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72"/>
  <sheetViews>
    <sheetView topLeftCell="A20" zoomScaleNormal="100" workbookViewId="0">
      <selection activeCell="A22" sqref="A22:E22"/>
    </sheetView>
  </sheetViews>
  <sheetFormatPr baseColWidth="10" defaultColWidth="11.42578125" defaultRowHeight="12.75" x14ac:dyDescent="0.2"/>
  <cols>
    <col min="1" max="1" width="48.140625" style="67" customWidth="1"/>
    <col min="2" max="2" width="41.140625" style="31" customWidth="1"/>
    <col min="3" max="3" width="22" style="31" customWidth="1"/>
    <col min="4" max="4" width="16" style="31" customWidth="1"/>
    <col min="5" max="5" width="19.7109375" style="67" customWidth="1"/>
    <col min="6" max="16384" width="11.42578125" style="67"/>
  </cols>
  <sheetData>
    <row r="1" spans="1:8" ht="33" customHeight="1" thickBot="1" x14ac:dyDescent="0.25">
      <c r="A1" s="837" t="s">
        <v>420</v>
      </c>
      <c r="B1" s="838"/>
      <c r="C1" s="838"/>
      <c r="D1" s="838"/>
      <c r="E1" s="839"/>
    </row>
    <row r="2" spans="1:8" ht="18" customHeight="1" x14ac:dyDescent="0.2">
      <c r="A2" s="152" t="s">
        <v>1</v>
      </c>
      <c r="B2" s="840" t="str">
        <f>'Todo Riesgo Daños Materiales'!B2:E2</f>
        <v>RED SALUD ARMENIA E.S.E</v>
      </c>
      <c r="C2" s="841"/>
      <c r="D2" s="841"/>
      <c r="E2" s="842"/>
    </row>
    <row r="3" spans="1:8" ht="18" customHeight="1" x14ac:dyDescent="0.2">
      <c r="A3" s="367" t="s">
        <v>3</v>
      </c>
      <c r="B3" s="843" t="s">
        <v>421</v>
      </c>
      <c r="C3" s="844"/>
      <c r="D3" s="844"/>
      <c r="E3" s="845"/>
    </row>
    <row r="4" spans="1:8" ht="18" customHeight="1" x14ac:dyDescent="0.2">
      <c r="A4" s="367" t="s">
        <v>4</v>
      </c>
      <c r="B4" s="844" t="str">
        <f>B2</f>
        <v>RED SALUD ARMENIA E.S.E</v>
      </c>
      <c r="C4" s="844"/>
      <c r="D4" s="844"/>
      <c r="E4" s="845"/>
    </row>
    <row r="5" spans="1:8" ht="18" customHeight="1" x14ac:dyDescent="0.2">
      <c r="A5" s="367" t="s">
        <v>5</v>
      </c>
      <c r="B5" s="844" t="str">
        <f>'Todo Riesgo Daños Materiales'!B5:E5</f>
        <v>801.001.440-8</v>
      </c>
      <c r="C5" s="844"/>
      <c r="D5" s="844"/>
      <c r="E5" s="845"/>
    </row>
    <row r="6" spans="1:8" ht="18" customHeight="1" x14ac:dyDescent="0.2">
      <c r="A6" s="367" t="s">
        <v>7</v>
      </c>
      <c r="B6" s="835" t="str">
        <f>'Todo Riesgo Daños Materiales'!B6:E6</f>
        <v>PROCESO DE CONTRATACION SIMPLIFICADA O INVITACION</v>
      </c>
      <c r="C6" s="835"/>
      <c r="D6" s="835"/>
      <c r="E6" s="836"/>
    </row>
    <row r="7" spans="1:8" ht="18" customHeight="1" x14ac:dyDescent="0.2">
      <c r="A7" s="367" t="s">
        <v>9</v>
      </c>
      <c r="B7" s="795" t="s">
        <v>422</v>
      </c>
      <c r="C7" s="796"/>
      <c r="D7" s="796"/>
      <c r="E7" s="797"/>
    </row>
    <row r="8" spans="1:8" ht="18" customHeight="1" x14ac:dyDescent="0.2">
      <c r="A8" s="70" t="s">
        <v>11</v>
      </c>
      <c r="B8" s="798">
        <f>'Todo Riesgo Daños Materiales'!B8:E8</f>
        <v>20000000</v>
      </c>
      <c r="C8" s="799"/>
      <c r="D8" s="799"/>
      <c r="E8" s="800"/>
    </row>
    <row r="9" spans="1:8" ht="27.75" customHeight="1" x14ac:dyDescent="0.2">
      <c r="A9" s="708" t="s">
        <v>12</v>
      </c>
      <c r="B9" s="709"/>
      <c r="C9" s="709"/>
      <c r="D9" s="709"/>
      <c r="E9" s="710"/>
    </row>
    <row r="10" spans="1:8" ht="27.75" customHeight="1" x14ac:dyDescent="0.2">
      <c r="A10" s="74"/>
      <c r="B10" s="71" t="s">
        <v>423</v>
      </c>
      <c r="C10" s="72" t="s">
        <v>15</v>
      </c>
      <c r="D10" s="73" t="s">
        <v>17</v>
      </c>
      <c r="E10" s="75"/>
    </row>
    <row r="11" spans="1:8" ht="22.5" customHeight="1" x14ac:dyDescent="0.2">
      <c r="A11" s="825" t="s">
        <v>424</v>
      </c>
      <c r="B11" s="360" t="s">
        <v>425</v>
      </c>
      <c r="C11" s="827">
        <v>600000000</v>
      </c>
      <c r="D11" s="69"/>
      <c r="E11" s="829" t="s">
        <v>294</v>
      </c>
    </row>
    <row r="12" spans="1:8" ht="22.5" customHeight="1" x14ac:dyDescent="0.2">
      <c r="A12" s="826"/>
      <c r="B12" s="371" t="s">
        <v>426</v>
      </c>
      <c r="C12" s="828"/>
      <c r="D12" s="832" t="s">
        <v>294</v>
      </c>
      <c r="E12" s="830"/>
      <c r="H12" s="337"/>
    </row>
    <row r="13" spans="1:8" ht="22.5" customHeight="1" x14ac:dyDescent="0.2">
      <c r="A13" s="846" t="s">
        <v>427</v>
      </c>
      <c r="B13" s="136" t="s">
        <v>428</v>
      </c>
      <c r="C13" s="828"/>
      <c r="D13" s="833"/>
      <c r="E13" s="830"/>
    </row>
    <row r="14" spans="1:8" ht="22.5" customHeight="1" x14ac:dyDescent="0.2">
      <c r="A14" s="847"/>
      <c r="B14" s="136" t="s">
        <v>429</v>
      </c>
      <c r="C14" s="338">
        <f>C15</f>
        <v>120000000</v>
      </c>
      <c r="D14" s="834"/>
      <c r="E14" s="830"/>
    </row>
    <row r="15" spans="1:8" ht="22.5" customHeight="1" x14ac:dyDescent="0.2">
      <c r="A15" s="847"/>
      <c r="B15" s="136" t="s">
        <v>430</v>
      </c>
      <c r="C15" s="338">
        <f>C11*20%</f>
        <v>120000000</v>
      </c>
      <c r="D15" s="834"/>
      <c r="E15" s="831"/>
    </row>
    <row r="16" spans="1:8" ht="22.5" customHeight="1" x14ac:dyDescent="0.2">
      <c r="A16" s="847"/>
      <c r="B16" s="339"/>
      <c r="C16" s="340"/>
      <c r="D16" s="378"/>
      <c r="E16" s="341"/>
    </row>
    <row r="17" spans="1:5" ht="22.5" customHeight="1" x14ac:dyDescent="0.2">
      <c r="A17" s="847"/>
      <c r="B17" s="848" t="s">
        <v>251</v>
      </c>
      <c r="C17" s="848"/>
      <c r="D17" s="849"/>
      <c r="E17" s="76" t="s">
        <v>294</v>
      </c>
    </row>
    <row r="18" spans="1:5" ht="18.75" customHeight="1" x14ac:dyDescent="0.2">
      <c r="A18" s="851" t="s">
        <v>431</v>
      </c>
      <c r="B18" s="852" t="s">
        <v>38</v>
      </c>
      <c r="C18" s="848"/>
      <c r="D18" s="849"/>
      <c r="E18" s="76" t="s">
        <v>294</v>
      </c>
    </row>
    <row r="19" spans="1:5" ht="15.95" customHeight="1" thickBot="1" x14ac:dyDescent="0.25">
      <c r="A19" s="851"/>
      <c r="B19" s="798" t="s">
        <v>36</v>
      </c>
      <c r="C19" s="799"/>
      <c r="D19" s="853"/>
      <c r="E19" s="209" t="s">
        <v>294</v>
      </c>
    </row>
    <row r="20" spans="1:5" ht="52.5" customHeight="1" thickBot="1" x14ac:dyDescent="0.25">
      <c r="A20" s="810" t="s">
        <v>432</v>
      </c>
      <c r="B20" s="811"/>
      <c r="C20" s="811"/>
      <c r="D20" s="811"/>
      <c r="E20" s="812"/>
    </row>
    <row r="21" spans="1:5" ht="68.25" customHeight="1" x14ac:dyDescent="0.2">
      <c r="A21" s="813" t="s">
        <v>1002</v>
      </c>
      <c r="B21" s="814"/>
      <c r="C21" s="814"/>
      <c r="D21" s="814"/>
      <c r="E21" s="815"/>
    </row>
    <row r="22" spans="1:5" ht="257.25" customHeight="1" x14ac:dyDescent="0.2">
      <c r="A22" s="816" t="s">
        <v>433</v>
      </c>
      <c r="B22" s="817"/>
      <c r="C22" s="817"/>
      <c r="D22" s="817"/>
      <c r="E22" s="818"/>
    </row>
    <row r="23" spans="1:5" ht="88.5" customHeight="1" x14ac:dyDescent="0.2">
      <c r="A23" s="819" t="s">
        <v>434</v>
      </c>
      <c r="B23" s="820"/>
      <c r="C23" s="820"/>
      <c r="D23" s="820"/>
      <c r="E23" s="821"/>
    </row>
    <row r="24" spans="1:5" ht="25.5" customHeight="1" thickBot="1" x14ac:dyDescent="0.25">
      <c r="A24" s="854" t="s">
        <v>435</v>
      </c>
      <c r="B24" s="855"/>
      <c r="C24" s="855"/>
      <c r="D24" s="855"/>
      <c r="E24" s="856"/>
    </row>
    <row r="25" spans="1:5" ht="18" customHeight="1" x14ac:dyDescent="0.2">
      <c r="A25" s="857" t="s">
        <v>436</v>
      </c>
      <c r="B25" s="858"/>
      <c r="C25" s="858"/>
      <c r="D25" s="858"/>
      <c r="E25" s="859"/>
    </row>
    <row r="26" spans="1:5" ht="26.25" customHeight="1" x14ac:dyDescent="0.2">
      <c r="A26" s="822" t="s">
        <v>437</v>
      </c>
      <c r="B26" s="823"/>
      <c r="C26" s="823"/>
      <c r="D26" s="823"/>
      <c r="E26" s="824"/>
    </row>
    <row r="27" spans="1:5" ht="63" customHeight="1" x14ac:dyDescent="0.2">
      <c r="A27" s="792" t="s">
        <v>438</v>
      </c>
      <c r="B27" s="793"/>
      <c r="C27" s="793"/>
      <c r="D27" s="793"/>
      <c r="E27" s="794"/>
    </row>
    <row r="28" spans="1:5" ht="18" customHeight="1" x14ac:dyDescent="0.2">
      <c r="A28" s="807" t="s">
        <v>1003</v>
      </c>
      <c r="B28" s="808"/>
      <c r="C28" s="808"/>
      <c r="D28" s="808"/>
      <c r="E28" s="809"/>
    </row>
    <row r="29" spans="1:5" ht="50.25" customHeight="1" x14ac:dyDescent="0.2">
      <c r="A29" s="801" t="s">
        <v>439</v>
      </c>
      <c r="B29" s="802"/>
      <c r="C29" s="802"/>
      <c r="D29" s="802"/>
      <c r="E29" s="803"/>
    </row>
    <row r="30" spans="1:5" ht="13.5" thickBot="1" x14ac:dyDescent="0.25">
      <c r="A30" s="804" t="s">
        <v>440</v>
      </c>
      <c r="B30" s="805"/>
      <c r="C30" s="805"/>
      <c r="D30" s="805"/>
      <c r="E30" s="806"/>
    </row>
    <row r="31" spans="1:5" s="30" customFormat="1" ht="136.15" customHeight="1" thickBot="1" x14ac:dyDescent="0.25">
      <c r="A31" s="628" t="s">
        <v>57</v>
      </c>
      <c r="B31" s="850"/>
      <c r="C31" s="850"/>
      <c r="D31" s="850"/>
      <c r="E31" s="627"/>
    </row>
    <row r="32" spans="1:5" ht="23.45" customHeight="1" x14ac:dyDescent="0.2">
      <c r="A32" s="792" t="s">
        <v>441</v>
      </c>
      <c r="B32" s="793"/>
      <c r="C32" s="793"/>
      <c r="D32" s="793"/>
      <c r="E32" s="794"/>
    </row>
    <row r="33" spans="1:5" ht="84.75" customHeight="1" x14ac:dyDescent="0.2">
      <c r="A33" s="782" t="s">
        <v>442</v>
      </c>
      <c r="B33" s="783"/>
      <c r="C33" s="783"/>
      <c r="D33" s="783"/>
      <c r="E33" s="784"/>
    </row>
    <row r="34" spans="1:5" ht="57" customHeight="1" x14ac:dyDescent="0.2">
      <c r="A34" s="782" t="s">
        <v>443</v>
      </c>
      <c r="B34" s="783"/>
      <c r="C34" s="783"/>
      <c r="D34" s="783"/>
      <c r="E34" s="784"/>
    </row>
    <row r="35" spans="1:5" ht="46.5" customHeight="1" x14ac:dyDescent="0.2">
      <c r="A35" s="782" t="s">
        <v>444</v>
      </c>
      <c r="B35" s="783"/>
      <c r="C35" s="783"/>
      <c r="D35" s="783"/>
      <c r="E35" s="784"/>
    </row>
    <row r="36" spans="1:5" ht="51.75" customHeight="1" x14ac:dyDescent="0.2">
      <c r="A36" s="782" t="s">
        <v>445</v>
      </c>
      <c r="B36" s="783"/>
      <c r="C36" s="783"/>
      <c r="D36" s="783"/>
      <c r="E36" s="784"/>
    </row>
    <row r="37" spans="1:5" ht="39" customHeight="1" x14ac:dyDescent="0.2">
      <c r="A37" s="782" t="s">
        <v>446</v>
      </c>
      <c r="B37" s="783"/>
      <c r="C37" s="783"/>
      <c r="D37" s="783"/>
      <c r="E37" s="784"/>
    </row>
    <row r="38" spans="1:5" ht="50.25" customHeight="1" x14ac:dyDescent="0.2">
      <c r="A38" s="782" t="s">
        <v>447</v>
      </c>
      <c r="B38" s="783"/>
      <c r="C38" s="783"/>
      <c r="D38" s="783"/>
      <c r="E38" s="784"/>
    </row>
    <row r="39" spans="1:5" ht="38.25" customHeight="1" x14ac:dyDescent="0.2">
      <c r="A39" s="782" t="s">
        <v>448</v>
      </c>
      <c r="B39" s="783"/>
      <c r="C39" s="783"/>
      <c r="D39" s="783"/>
      <c r="E39" s="784"/>
    </row>
    <row r="40" spans="1:5" ht="38.25" customHeight="1" x14ac:dyDescent="0.2">
      <c r="A40" s="782" t="s">
        <v>449</v>
      </c>
      <c r="B40" s="783"/>
      <c r="C40" s="783"/>
      <c r="D40" s="783"/>
      <c r="E40" s="784"/>
    </row>
    <row r="41" spans="1:5" s="68" customFormat="1" ht="38.25" customHeight="1" x14ac:dyDescent="0.2">
      <c r="A41" s="782" t="s">
        <v>450</v>
      </c>
      <c r="B41" s="783"/>
      <c r="C41" s="783"/>
      <c r="D41" s="783"/>
      <c r="E41" s="784"/>
    </row>
    <row r="42" spans="1:5" ht="40.5" customHeight="1" x14ac:dyDescent="0.2">
      <c r="A42" s="789" t="s">
        <v>266</v>
      </c>
      <c r="B42" s="790"/>
      <c r="C42" s="790"/>
      <c r="D42" s="790"/>
      <c r="E42" s="791"/>
    </row>
    <row r="43" spans="1:5" ht="37.5" customHeight="1" x14ac:dyDescent="0.2">
      <c r="A43" s="782" t="s">
        <v>451</v>
      </c>
      <c r="B43" s="783"/>
      <c r="C43" s="783"/>
      <c r="D43" s="783"/>
      <c r="E43" s="784"/>
    </row>
    <row r="44" spans="1:5" ht="37.5" customHeight="1" x14ac:dyDescent="0.2">
      <c r="A44" s="782" t="s">
        <v>371</v>
      </c>
      <c r="B44" s="783"/>
      <c r="C44" s="783"/>
      <c r="D44" s="783"/>
      <c r="E44" s="784"/>
    </row>
    <row r="45" spans="1:5" ht="37.5" customHeight="1" x14ac:dyDescent="0.2">
      <c r="A45" s="782" t="s">
        <v>452</v>
      </c>
      <c r="B45" s="783"/>
      <c r="C45" s="783"/>
      <c r="D45" s="783"/>
      <c r="E45" s="784"/>
    </row>
    <row r="46" spans="1:5" ht="30.75" customHeight="1" x14ac:dyDescent="0.2">
      <c r="A46" s="782" t="s">
        <v>453</v>
      </c>
      <c r="B46" s="783"/>
      <c r="C46" s="783"/>
      <c r="D46" s="783"/>
      <c r="E46" s="784"/>
    </row>
    <row r="47" spans="1:5" ht="45.75" customHeight="1" x14ac:dyDescent="0.2">
      <c r="A47" s="785" t="s">
        <v>454</v>
      </c>
      <c r="B47" s="786"/>
      <c r="C47" s="786"/>
      <c r="D47" s="786"/>
      <c r="E47" s="787"/>
    </row>
    <row r="48" spans="1:5" ht="33.75" customHeight="1" x14ac:dyDescent="0.2">
      <c r="A48" s="212" t="s">
        <v>382</v>
      </c>
      <c r="B48" s="213"/>
      <c r="C48" s="761" t="s">
        <v>383</v>
      </c>
      <c r="D48" s="762"/>
      <c r="E48" s="210" t="s">
        <v>455</v>
      </c>
    </row>
    <row r="49" spans="1:5" ht="36" customHeight="1" x14ac:dyDescent="0.2">
      <c r="A49" s="788" t="s">
        <v>456</v>
      </c>
      <c r="B49" s="772"/>
      <c r="C49" s="761"/>
      <c r="D49" s="762"/>
      <c r="E49" s="211"/>
    </row>
    <row r="50" spans="1:5" ht="129.94999999999999" customHeight="1" x14ac:dyDescent="0.2">
      <c r="A50" s="771" t="s">
        <v>457</v>
      </c>
      <c r="B50" s="772"/>
      <c r="C50" s="761"/>
      <c r="D50" s="762"/>
      <c r="E50" s="211"/>
    </row>
    <row r="51" spans="1:5" ht="45.75" customHeight="1" x14ac:dyDescent="0.2">
      <c r="A51" s="788" t="s">
        <v>458</v>
      </c>
      <c r="B51" s="772"/>
      <c r="C51" s="761"/>
      <c r="D51" s="762"/>
      <c r="E51" s="211"/>
    </row>
    <row r="52" spans="1:5" ht="70.5" customHeight="1" x14ac:dyDescent="0.2">
      <c r="A52" s="771" t="s">
        <v>459</v>
      </c>
      <c r="B52" s="772"/>
      <c r="C52" s="761"/>
      <c r="D52" s="762"/>
      <c r="E52" s="211"/>
    </row>
    <row r="53" spans="1:5" ht="92.25" customHeight="1" x14ac:dyDescent="0.2">
      <c r="A53" s="771" t="s">
        <v>460</v>
      </c>
      <c r="B53" s="772"/>
      <c r="C53" s="761"/>
      <c r="D53" s="762"/>
      <c r="E53" s="211"/>
    </row>
    <row r="54" spans="1:5" ht="45.75" customHeight="1" x14ac:dyDescent="0.2">
      <c r="A54" s="771" t="s">
        <v>461</v>
      </c>
      <c r="B54" s="772"/>
      <c r="C54" s="761"/>
      <c r="D54" s="762"/>
      <c r="E54" s="211"/>
    </row>
    <row r="55" spans="1:5" ht="81" customHeight="1" x14ac:dyDescent="0.2">
      <c r="A55" s="771" t="s">
        <v>462</v>
      </c>
      <c r="B55" s="772"/>
      <c r="C55" s="761"/>
      <c r="D55" s="762"/>
      <c r="E55" s="211"/>
    </row>
    <row r="56" spans="1:5" ht="45.75" customHeight="1" x14ac:dyDescent="0.2">
      <c r="A56" s="771" t="s">
        <v>463</v>
      </c>
      <c r="B56" s="772"/>
      <c r="C56" s="761"/>
      <c r="D56" s="762"/>
      <c r="E56" s="211"/>
    </row>
    <row r="57" spans="1:5" ht="71.25" customHeight="1" x14ac:dyDescent="0.2">
      <c r="A57" s="771" t="s">
        <v>464</v>
      </c>
      <c r="B57" s="772"/>
      <c r="C57" s="761"/>
      <c r="D57" s="762"/>
      <c r="E57" s="211"/>
    </row>
    <row r="58" spans="1:5" ht="88.5" customHeight="1" x14ac:dyDescent="0.2">
      <c r="A58" s="771" t="s">
        <v>465</v>
      </c>
      <c r="B58" s="772"/>
      <c r="C58" s="761"/>
      <c r="D58" s="762"/>
      <c r="E58" s="211"/>
    </row>
    <row r="59" spans="1:5" ht="81" customHeight="1" x14ac:dyDescent="0.2">
      <c r="A59" s="771" t="s">
        <v>466</v>
      </c>
      <c r="B59" s="772"/>
      <c r="C59" s="761"/>
      <c r="D59" s="762"/>
      <c r="E59" s="211"/>
    </row>
    <row r="60" spans="1:5" ht="90" customHeight="1" x14ac:dyDescent="0.2">
      <c r="A60" s="773" t="s">
        <v>467</v>
      </c>
      <c r="B60" s="772"/>
      <c r="C60" s="761"/>
      <c r="D60" s="762"/>
      <c r="E60" s="211"/>
    </row>
    <row r="61" spans="1:5" ht="45.75" customHeight="1" thickBot="1" x14ac:dyDescent="0.25">
      <c r="A61" s="771" t="s">
        <v>468</v>
      </c>
      <c r="B61" s="772"/>
      <c r="C61" s="761"/>
      <c r="D61" s="762"/>
      <c r="E61" s="211"/>
    </row>
    <row r="62" spans="1:5" x14ac:dyDescent="0.2">
      <c r="A62" s="774" t="s">
        <v>469</v>
      </c>
      <c r="B62" s="775"/>
      <c r="C62" s="778" t="s">
        <v>470</v>
      </c>
      <c r="D62" s="778"/>
      <c r="E62" s="779"/>
    </row>
    <row r="63" spans="1:5" x14ac:dyDescent="0.2">
      <c r="A63" s="776"/>
      <c r="B63" s="777"/>
      <c r="C63" s="780"/>
      <c r="D63" s="780"/>
      <c r="E63" s="781"/>
    </row>
    <row r="64" spans="1:5" ht="15" customHeight="1" x14ac:dyDescent="0.2">
      <c r="A64" s="770" t="s">
        <v>471</v>
      </c>
      <c r="B64" s="770"/>
      <c r="C64" s="768">
        <v>5</v>
      </c>
      <c r="D64" s="768"/>
      <c r="E64" s="769"/>
    </row>
    <row r="65" spans="1:5" ht="15" customHeight="1" x14ac:dyDescent="0.2">
      <c r="A65" s="770" t="s">
        <v>472</v>
      </c>
      <c r="B65" s="770"/>
      <c r="C65" s="768">
        <v>1</v>
      </c>
      <c r="D65" s="768"/>
      <c r="E65" s="769"/>
    </row>
    <row r="66" spans="1:5" ht="15" customHeight="1" x14ac:dyDescent="0.2">
      <c r="A66" s="770" t="s">
        <v>473</v>
      </c>
      <c r="B66" s="770"/>
      <c r="C66" s="768">
        <v>1</v>
      </c>
      <c r="D66" s="768"/>
      <c r="E66" s="769"/>
    </row>
    <row r="67" spans="1:5" ht="15" customHeight="1" x14ac:dyDescent="0.2">
      <c r="A67" s="770" t="s">
        <v>474</v>
      </c>
      <c r="B67" s="770"/>
      <c r="C67" s="768">
        <v>1</v>
      </c>
      <c r="D67" s="768"/>
      <c r="E67" s="769"/>
    </row>
    <row r="68" spans="1:5" ht="15" customHeight="1" x14ac:dyDescent="0.2">
      <c r="A68" s="770" t="s">
        <v>475</v>
      </c>
      <c r="B68" s="770"/>
      <c r="C68" s="768">
        <v>1</v>
      </c>
      <c r="D68" s="768"/>
      <c r="E68" s="769"/>
    </row>
    <row r="69" spans="1:5" ht="15" customHeight="1" x14ac:dyDescent="0.2">
      <c r="A69" s="770" t="s">
        <v>476</v>
      </c>
      <c r="B69" s="770"/>
      <c r="C69" s="768">
        <v>1</v>
      </c>
      <c r="D69" s="768"/>
      <c r="E69" s="769"/>
    </row>
    <row r="70" spans="1:5" ht="15" customHeight="1" x14ac:dyDescent="0.2">
      <c r="A70" s="770" t="s">
        <v>477</v>
      </c>
      <c r="B70" s="770"/>
      <c r="C70" s="768">
        <v>1</v>
      </c>
      <c r="D70" s="768"/>
      <c r="E70" s="769"/>
    </row>
    <row r="71" spans="1:5" s="31" customFormat="1" ht="15" customHeight="1" x14ac:dyDescent="0.2">
      <c r="A71" s="770" t="s">
        <v>478</v>
      </c>
      <c r="B71" s="770"/>
      <c r="C71" s="768">
        <v>1</v>
      </c>
      <c r="D71" s="768"/>
      <c r="E71" s="769"/>
    </row>
    <row r="72" spans="1:5" s="31" customFormat="1" ht="23.25" customHeight="1" thickBot="1" x14ac:dyDescent="0.25">
      <c r="A72" s="763" t="s">
        <v>479</v>
      </c>
      <c r="B72" s="764"/>
      <c r="C72" s="765">
        <f>SUM(C64:C71)</f>
        <v>12</v>
      </c>
      <c r="D72" s="766"/>
      <c r="E72" s="767"/>
    </row>
  </sheetData>
  <mergeCells count="93">
    <mergeCell ref="A13:A17"/>
    <mergeCell ref="B17:D17"/>
    <mergeCell ref="A31:E31"/>
    <mergeCell ref="A44:E44"/>
    <mergeCell ref="A43:E43"/>
    <mergeCell ref="A34:E34"/>
    <mergeCell ref="A35:E35"/>
    <mergeCell ref="A36:E36"/>
    <mergeCell ref="A37:E37"/>
    <mergeCell ref="A18:A19"/>
    <mergeCell ref="B18:D18"/>
    <mergeCell ref="B19:D19"/>
    <mergeCell ref="A24:E24"/>
    <mergeCell ref="A25:E25"/>
    <mergeCell ref="A38:E38"/>
    <mergeCell ref="A39:E39"/>
    <mergeCell ref="B6:E6"/>
    <mergeCell ref="A1:E1"/>
    <mergeCell ref="B2:E2"/>
    <mergeCell ref="B3:E3"/>
    <mergeCell ref="B4:E4"/>
    <mergeCell ref="B5:E5"/>
    <mergeCell ref="B7:E7"/>
    <mergeCell ref="B8:E8"/>
    <mergeCell ref="A9:E9"/>
    <mergeCell ref="A29:E29"/>
    <mergeCell ref="A30:E30"/>
    <mergeCell ref="A28:E28"/>
    <mergeCell ref="A20:E20"/>
    <mergeCell ref="A21:E21"/>
    <mergeCell ref="A22:E22"/>
    <mergeCell ref="A23:E23"/>
    <mergeCell ref="A26:E26"/>
    <mergeCell ref="A27:E27"/>
    <mergeCell ref="A11:A12"/>
    <mergeCell ref="C11:C13"/>
    <mergeCell ref="E11:E15"/>
    <mergeCell ref="D12:D15"/>
    <mergeCell ref="A40:E40"/>
    <mergeCell ref="A41:E41"/>
    <mergeCell ref="A42:E42"/>
    <mergeCell ref="A33:E33"/>
    <mergeCell ref="A32:E32"/>
    <mergeCell ref="A45:E45"/>
    <mergeCell ref="A46:E46"/>
    <mergeCell ref="A47:E47"/>
    <mergeCell ref="C55:D55"/>
    <mergeCell ref="C56:D56"/>
    <mergeCell ref="A55:B55"/>
    <mergeCell ref="A56:B56"/>
    <mergeCell ref="C48:D48"/>
    <mergeCell ref="C49:D49"/>
    <mergeCell ref="A49:B49"/>
    <mergeCell ref="A50:B50"/>
    <mergeCell ref="C50:D50"/>
    <mergeCell ref="C51:D51"/>
    <mergeCell ref="A51:B51"/>
    <mergeCell ref="A52:B52"/>
    <mergeCell ref="A53:B53"/>
    <mergeCell ref="C60:D60"/>
    <mergeCell ref="C61:D61"/>
    <mergeCell ref="C67:E67"/>
    <mergeCell ref="C57:D57"/>
    <mergeCell ref="C58:D58"/>
    <mergeCell ref="C59:D59"/>
    <mergeCell ref="C62:E63"/>
    <mergeCell ref="C64:E64"/>
    <mergeCell ref="C65:E65"/>
    <mergeCell ref="C66:E66"/>
    <mergeCell ref="A61:B61"/>
    <mergeCell ref="A57:B57"/>
    <mergeCell ref="A62:B63"/>
    <mergeCell ref="A66:B66"/>
    <mergeCell ref="A67:B67"/>
    <mergeCell ref="A58:B58"/>
    <mergeCell ref="A59:B59"/>
    <mergeCell ref="A65:B65"/>
    <mergeCell ref="C52:D52"/>
    <mergeCell ref="C53:D53"/>
    <mergeCell ref="C54:D54"/>
    <mergeCell ref="A72:B72"/>
    <mergeCell ref="C72:E72"/>
    <mergeCell ref="C71:E71"/>
    <mergeCell ref="A68:B68"/>
    <mergeCell ref="A69:B69"/>
    <mergeCell ref="A70:B70"/>
    <mergeCell ref="A71:B71"/>
    <mergeCell ref="C70:E70"/>
    <mergeCell ref="C68:E68"/>
    <mergeCell ref="C69:E69"/>
    <mergeCell ref="A54:B54"/>
    <mergeCell ref="A64:B64"/>
    <mergeCell ref="A60:B60"/>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51"/>
  <sheetViews>
    <sheetView topLeftCell="B16" zoomScaleNormal="100" workbookViewId="0">
      <selection activeCell="E17" sqref="E17"/>
    </sheetView>
  </sheetViews>
  <sheetFormatPr baseColWidth="10" defaultColWidth="11.42578125" defaultRowHeight="12.75" x14ac:dyDescent="0.2"/>
  <cols>
    <col min="1" max="1" width="51" style="83" customWidth="1"/>
    <col min="2" max="2" width="39.140625" style="83" customWidth="1"/>
    <col min="3" max="3" width="16.7109375" style="83" customWidth="1"/>
    <col min="4" max="4" width="18.42578125" style="83" customWidth="1"/>
    <col min="5" max="5" width="9.42578125" style="83" customWidth="1"/>
    <col min="6" max="6" width="22.5703125" style="83" customWidth="1"/>
    <col min="7" max="12" width="0" style="83" hidden="1" customWidth="1"/>
    <col min="13" max="16384" width="11.42578125" style="83"/>
  </cols>
  <sheetData>
    <row r="1" spans="1:9" ht="33" customHeight="1" thickBot="1" x14ac:dyDescent="0.25">
      <c r="A1" s="915" t="s">
        <v>480</v>
      </c>
      <c r="B1" s="916"/>
      <c r="C1" s="916"/>
      <c r="D1" s="916"/>
      <c r="E1" s="916"/>
      <c r="F1" s="917"/>
    </row>
    <row r="2" spans="1:9" ht="18" customHeight="1" x14ac:dyDescent="0.2">
      <c r="A2" s="152" t="s">
        <v>1</v>
      </c>
      <c r="B2" s="918" t="str">
        <f>'Todo Riesgo Daños Materiales'!B2:E2</f>
        <v>RED SALUD ARMENIA E.S.E</v>
      </c>
      <c r="C2" s="919"/>
      <c r="D2" s="919"/>
      <c r="E2" s="919"/>
      <c r="F2" s="920"/>
    </row>
    <row r="3" spans="1:9" ht="18" customHeight="1" x14ac:dyDescent="0.2">
      <c r="A3" s="367" t="s">
        <v>3</v>
      </c>
      <c r="B3" s="921" t="str">
        <f>B2</f>
        <v>RED SALUD ARMENIA E.S.E</v>
      </c>
      <c r="C3" s="921"/>
      <c r="D3" s="921"/>
      <c r="E3" s="921"/>
      <c r="F3" s="922"/>
    </row>
    <row r="4" spans="1:9" ht="18" customHeight="1" x14ac:dyDescent="0.2">
      <c r="A4" s="367" t="s">
        <v>4</v>
      </c>
      <c r="B4" s="923" t="s">
        <v>481</v>
      </c>
      <c r="C4" s="921"/>
      <c r="D4" s="921"/>
      <c r="E4" s="921"/>
      <c r="F4" s="922"/>
      <c r="G4" s="84"/>
    </row>
    <row r="5" spans="1:9" ht="18" customHeight="1" x14ac:dyDescent="0.2">
      <c r="A5" s="367" t="s">
        <v>5</v>
      </c>
      <c r="B5" s="921" t="str">
        <f>'Todo Riesgo Daños Materiales'!B5</f>
        <v>801.001.440-8</v>
      </c>
      <c r="C5" s="921"/>
      <c r="D5" s="921"/>
      <c r="E5" s="921"/>
      <c r="F5" s="922"/>
      <c r="G5" s="84"/>
    </row>
    <row r="6" spans="1:9" ht="18" customHeight="1" x14ac:dyDescent="0.2">
      <c r="A6" s="367" t="s">
        <v>7</v>
      </c>
      <c r="B6" s="468" t="str">
        <f>'Todo Riesgo Daños Materiales'!B6:E6</f>
        <v>PROCESO DE CONTRATACION SIMPLIFICADA O INVITACION</v>
      </c>
      <c r="C6" s="468"/>
      <c r="D6" s="468"/>
      <c r="E6" s="468"/>
      <c r="F6" s="469"/>
      <c r="G6" s="84"/>
    </row>
    <row r="7" spans="1:9" ht="18" customHeight="1" x14ac:dyDescent="0.2">
      <c r="A7" s="367" t="s">
        <v>9</v>
      </c>
      <c r="B7" s="478" t="s">
        <v>482</v>
      </c>
      <c r="C7" s="476"/>
      <c r="D7" s="476"/>
      <c r="E7" s="476"/>
      <c r="F7" s="479"/>
      <c r="G7" s="84"/>
    </row>
    <row r="8" spans="1:9" ht="18" customHeight="1" x14ac:dyDescent="0.2">
      <c r="A8" s="70" t="s">
        <v>11</v>
      </c>
      <c r="B8" s="643">
        <f>'Todo Riesgo Daños Materiales'!B8:E8</f>
        <v>20000000</v>
      </c>
      <c r="C8" s="643"/>
      <c r="D8" s="643"/>
      <c r="E8" s="643"/>
      <c r="F8" s="644"/>
      <c r="G8" s="84"/>
    </row>
    <row r="9" spans="1:9" ht="24" customHeight="1" x14ac:dyDescent="0.2">
      <c r="A9" s="924" t="s">
        <v>12</v>
      </c>
      <c r="B9" s="925"/>
      <c r="C9" s="925"/>
      <c r="D9" s="925"/>
      <c r="E9" s="925"/>
      <c r="F9" s="926"/>
      <c r="G9" s="92"/>
    </row>
    <row r="10" spans="1:9" ht="24" customHeight="1" x14ac:dyDescent="0.2">
      <c r="A10" s="927" t="s">
        <v>235</v>
      </c>
      <c r="B10" s="928" t="s">
        <v>236</v>
      </c>
      <c r="C10" s="928" t="s">
        <v>314</v>
      </c>
      <c r="D10" s="928"/>
      <c r="E10" s="928" t="s">
        <v>17</v>
      </c>
      <c r="F10" s="930" t="s">
        <v>37</v>
      </c>
      <c r="G10" s="92"/>
    </row>
    <row r="11" spans="1:9" ht="24" customHeight="1" x14ac:dyDescent="0.2">
      <c r="A11" s="927"/>
      <c r="B11" s="929"/>
      <c r="C11" s="140" t="s">
        <v>315</v>
      </c>
      <c r="D11" s="140" t="s">
        <v>316</v>
      </c>
      <c r="E11" s="928"/>
      <c r="F11" s="930"/>
      <c r="G11" s="93" t="s">
        <v>14</v>
      </c>
    </row>
    <row r="12" spans="1:9" ht="18" customHeight="1" x14ac:dyDescent="0.2">
      <c r="A12" s="101"/>
      <c r="B12" s="90"/>
      <c r="C12" s="903">
        <v>1643051834</v>
      </c>
      <c r="D12" s="904"/>
      <c r="E12" s="137"/>
      <c r="F12" s="342"/>
      <c r="G12" s="94"/>
    </row>
    <row r="13" spans="1:9" ht="18" customHeight="1" x14ac:dyDescent="0.2">
      <c r="A13" s="892" t="s">
        <v>483</v>
      </c>
      <c r="B13" s="91" t="s">
        <v>484</v>
      </c>
      <c r="C13" s="905"/>
      <c r="D13" s="906"/>
      <c r="E13" s="138"/>
      <c r="F13" s="343"/>
      <c r="G13" s="95"/>
    </row>
    <row r="14" spans="1:9" ht="18" customHeight="1" x14ac:dyDescent="0.2">
      <c r="A14" s="893"/>
      <c r="B14" s="91" t="s">
        <v>485</v>
      </c>
      <c r="C14" s="905"/>
      <c r="D14" s="906"/>
      <c r="E14" s="138"/>
      <c r="F14" s="343"/>
      <c r="G14" s="85"/>
    </row>
    <row r="15" spans="1:9" ht="18" customHeight="1" x14ac:dyDescent="0.2">
      <c r="A15" s="893"/>
      <c r="B15" s="91" t="s">
        <v>486</v>
      </c>
      <c r="C15" s="907"/>
      <c r="D15" s="908"/>
      <c r="E15" s="139"/>
      <c r="F15" s="343"/>
      <c r="G15" s="85"/>
    </row>
    <row r="16" spans="1:9" ht="160.5" customHeight="1" x14ac:dyDescent="0.2">
      <c r="A16" s="893"/>
      <c r="B16" s="141" t="s">
        <v>487</v>
      </c>
      <c r="C16" s="215" t="s">
        <v>488</v>
      </c>
      <c r="D16" s="142">
        <v>100000000</v>
      </c>
      <c r="E16" s="89"/>
      <c r="F16" s="344"/>
      <c r="G16" s="85"/>
      <c r="I16" s="86"/>
    </row>
    <row r="17" spans="1:8" ht="23.25" customHeight="1" x14ac:dyDescent="0.2">
      <c r="A17" s="893"/>
      <c r="B17" s="304" t="s">
        <v>489</v>
      </c>
      <c r="C17" s="305">
        <v>821525917</v>
      </c>
      <c r="D17" s="306">
        <f>C12</f>
        <v>1643051834</v>
      </c>
      <c r="E17" s="89"/>
      <c r="F17" s="344"/>
      <c r="G17" s="85"/>
    </row>
    <row r="18" spans="1:8" ht="17.25" customHeight="1" x14ac:dyDescent="0.2">
      <c r="A18" s="102" t="s">
        <v>221</v>
      </c>
      <c r="B18" s="894" t="s">
        <v>237</v>
      </c>
      <c r="C18" s="894"/>
      <c r="D18" s="894"/>
      <c r="E18" s="894"/>
      <c r="F18" s="103"/>
      <c r="G18" s="96"/>
    </row>
    <row r="19" spans="1:8" ht="17.25" customHeight="1" x14ac:dyDescent="0.2">
      <c r="A19" s="102"/>
      <c r="B19" s="894" t="s">
        <v>38</v>
      </c>
      <c r="C19" s="894"/>
      <c r="D19" s="894"/>
      <c r="E19" s="894"/>
      <c r="F19" s="103"/>
      <c r="G19" s="97"/>
    </row>
    <row r="20" spans="1:8" ht="17.25" customHeight="1" x14ac:dyDescent="0.2">
      <c r="A20" s="102"/>
      <c r="B20" s="894" t="s">
        <v>36</v>
      </c>
      <c r="C20" s="894"/>
      <c r="D20" s="894"/>
      <c r="E20" s="894"/>
      <c r="F20" s="103"/>
      <c r="G20" s="97"/>
    </row>
    <row r="21" spans="1:8" s="87" customFormat="1" x14ac:dyDescent="0.2">
      <c r="A21" s="104" t="s">
        <v>490</v>
      </c>
      <c r="B21" s="895" t="s">
        <v>491</v>
      </c>
      <c r="C21" s="895"/>
      <c r="D21" s="895"/>
      <c r="E21" s="895"/>
      <c r="F21" s="896"/>
      <c r="G21" s="98"/>
      <c r="H21" s="83"/>
    </row>
    <row r="22" spans="1:8" s="87" customFormat="1" ht="99.75" customHeight="1" x14ac:dyDescent="0.2">
      <c r="A22" s="897" t="s">
        <v>492</v>
      </c>
      <c r="B22" s="898"/>
      <c r="C22" s="898"/>
      <c r="D22" s="898"/>
      <c r="E22" s="898"/>
      <c r="F22" s="899"/>
    </row>
    <row r="23" spans="1:8" s="30" customFormat="1" ht="139.5" customHeight="1" thickBot="1" x14ac:dyDescent="0.25">
      <c r="A23" s="729" t="s">
        <v>57</v>
      </c>
      <c r="B23" s="730"/>
      <c r="C23" s="730"/>
      <c r="D23" s="730"/>
      <c r="E23" s="730"/>
      <c r="F23" s="731"/>
      <c r="G23" s="345"/>
      <c r="H23" s="345"/>
    </row>
    <row r="24" spans="1:8" ht="20.25" customHeight="1" thickBot="1" x14ac:dyDescent="0.25">
      <c r="A24" s="900" t="s">
        <v>493</v>
      </c>
      <c r="B24" s="901"/>
      <c r="C24" s="901"/>
      <c r="D24" s="901"/>
      <c r="E24" s="901"/>
      <c r="F24" s="902"/>
      <c r="H24" s="87"/>
    </row>
    <row r="25" spans="1:8" ht="43.5" customHeight="1" thickBot="1" x14ac:dyDescent="0.25">
      <c r="A25" s="900" t="s">
        <v>494</v>
      </c>
      <c r="B25" s="901"/>
      <c r="C25" s="901"/>
      <c r="D25" s="901"/>
      <c r="E25" s="901"/>
      <c r="F25" s="902"/>
      <c r="H25" s="87"/>
    </row>
    <row r="26" spans="1:8" ht="39.75" customHeight="1" thickBot="1" x14ac:dyDescent="0.25">
      <c r="A26" s="900" t="s">
        <v>495</v>
      </c>
      <c r="B26" s="901"/>
      <c r="C26" s="901"/>
      <c r="D26" s="901"/>
      <c r="E26" s="901"/>
      <c r="F26" s="902"/>
      <c r="H26" s="87"/>
    </row>
    <row r="27" spans="1:8" ht="54.75" customHeight="1" thickBot="1" x14ac:dyDescent="0.25">
      <c r="A27" s="900" t="s">
        <v>496</v>
      </c>
      <c r="B27" s="901"/>
      <c r="C27" s="901"/>
      <c r="D27" s="901"/>
      <c r="E27" s="901"/>
      <c r="F27" s="902"/>
      <c r="H27" s="87"/>
    </row>
    <row r="28" spans="1:8" ht="45.75" customHeight="1" thickBot="1" x14ac:dyDescent="0.25">
      <c r="A28" s="900" t="s">
        <v>497</v>
      </c>
      <c r="B28" s="901"/>
      <c r="C28" s="901"/>
      <c r="D28" s="901"/>
      <c r="E28" s="901"/>
      <c r="F28" s="902"/>
      <c r="H28" s="87"/>
    </row>
    <row r="29" spans="1:8" ht="63" customHeight="1" thickBot="1" x14ac:dyDescent="0.25">
      <c r="A29" s="900" t="s">
        <v>498</v>
      </c>
      <c r="B29" s="901"/>
      <c r="C29" s="901"/>
      <c r="D29" s="901"/>
      <c r="E29" s="901"/>
      <c r="F29" s="902"/>
      <c r="H29" s="87"/>
    </row>
    <row r="30" spans="1:8" ht="132" customHeight="1" x14ac:dyDescent="0.2">
      <c r="A30" s="729" t="s">
        <v>499</v>
      </c>
      <c r="B30" s="730"/>
      <c r="C30" s="730"/>
      <c r="D30" s="730"/>
      <c r="E30" s="730"/>
      <c r="F30" s="731"/>
      <c r="H30" s="87"/>
    </row>
    <row r="31" spans="1:8" ht="42.75" customHeight="1" x14ac:dyDescent="0.2">
      <c r="A31" s="912" t="s">
        <v>500</v>
      </c>
      <c r="B31" s="913"/>
      <c r="C31" s="913"/>
      <c r="D31" s="913"/>
      <c r="E31" s="913"/>
      <c r="F31" s="914"/>
      <c r="H31" s="87"/>
    </row>
    <row r="32" spans="1:8" ht="20.25" customHeight="1" x14ac:dyDescent="0.2">
      <c r="A32" s="909" t="s">
        <v>501</v>
      </c>
      <c r="B32" s="910"/>
      <c r="C32" s="910"/>
      <c r="D32" s="910"/>
      <c r="E32" s="910"/>
      <c r="F32" s="911"/>
      <c r="H32" s="87"/>
    </row>
    <row r="33" spans="1:8" ht="54" customHeight="1" x14ac:dyDescent="0.2">
      <c r="A33" s="884" t="s">
        <v>502</v>
      </c>
      <c r="B33" s="885"/>
      <c r="C33" s="885"/>
      <c r="D33" s="885"/>
      <c r="E33" s="885"/>
      <c r="F33" s="806"/>
      <c r="G33" s="97"/>
    </row>
    <row r="34" spans="1:8" s="87" customFormat="1" ht="40.5" customHeight="1" x14ac:dyDescent="0.2">
      <c r="A34" s="884" t="s">
        <v>503</v>
      </c>
      <c r="B34" s="885"/>
      <c r="C34" s="885"/>
      <c r="D34" s="885"/>
      <c r="E34" s="885"/>
      <c r="F34" s="806"/>
    </row>
    <row r="35" spans="1:8" s="87" customFormat="1" ht="84.75" customHeight="1" x14ac:dyDescent="0.2">
      <c r="A35" s="884" t="s">
        <v>504</v>
      </c>
      <c r="B35" s="885"/>
      <c r="C35" s="885"/>
      <c r="D35" s="885"/>
      <c r="E35" s="885"/>
      <c r="F35" s="806"/>
    </row>
    <row r="36" spans="1:8" ht="24.75" customHeight="1" x14ac:dyDescent="0.2">
      <c r="A36" s="886" t="s">
        <v>505</v>
      </c>
      <c r="B36" s="887"/>
      <c r="C36" s="887"/>
      <c r="D36" s="888"/>
      <c r="E36" s="380" t="s">
        <v>383</v>
      </c>
      <c r="F36" s="381" t="s">
        <v>506</v>
      </c>
      <c r="G36" s="99"/>
    </row>
    <row r="37" spans="1:8" ht="77.25" customHeight="1" x14ac:dyDescent="0.2">
      <c r="A37" s="869" t="s">
        <v>507</v>
      </c>
      <c r="B37" s="870"/>
      <c r="C37" s="870"/>
      <c r="D37" s="870"/>
      <c r="E37" s="143"/>
      <c r="F37" s="105"/>
    </row>
    <row r="38" spans="1:8" ht="54.75" customHeight="1" x14ac:dyDescent="0.2">
      <c r="A38" s="869" t="s">
        <v>508</v>
      </c>
      <c r="B38" s="870"/>
      <c r="C38" s="870"/>
      <c r="D38" s="870"/>
      <c r="E38" s="143"/>
      <c r="F38" s="105"/>
      <c r="G38" s="346">
        <f>+IF(E38="S",F38,IF(E38="N",0,F38/2))</f>
        <v>0</v>
      </c>
      <c r="H38" s="346">
        <f>+IF(F38="S",G38,IF(F38="N",0,G38/2))</f>
        <v>0</v>
      </c>
    </row>
    <row r="39" spans="1:8" ht="19.5" customHeight="1" x14ac:dyDescent="0.2">
      <c r="A39" s="889" t="s">
        <v>509</v>
      </c>
      <c r="B39" s="890"/>
      <c r="C39" s="890"/>
      <c r="D39" s="891"/>
      <c r="E39" s="143"/>
      <c r="F39" s="105"/>
      <c r="G39" s="346"/>
      <c r="H39" s="346"/>
    </row>
    <row r="40" spans="1:8" ht="21.75" customHeight="1" x14ac:dyDescent="0.2">
      <c r="A40" s="869" t="s">
        <v>510</v>
      </c>
      <c r="B40" s="870"/>
      <c r="C40" s="870"/>
      <c r="D40" s="870"/>
      <c r="E40" s="143"/>
      <c r="F40" s="105"/>
      <c r="G40" s="346">
        <f>+IF(E40="S",F40,IF(E40="N",0,F40/2))</f>
        <v>0</v>
      </c>
      <c r="H40" s="346">
        <f>+IF(F40="S",G40,IF(F40="N",0,G40/2))</f>
        <v>0</v>
      </c>
    </row>
    <row r="41" spans="1:8" ht="47.25" customHeight="1" x14ac:dyDescent="0.2">
      <c r="A41" s="869" t="s">
        <v>511</v>
      </c>
      <c r="B41" s="870"/>
      <c r="C41" s="870"/>
      <c r="D41" s="870"/>
      <c r="E41" s="143"/>
      <c r="F41" s="105"/>
      <c r="G41" s="346">
        <f>+IF(E41="S",F41,IF(E41="N",0,F41/2))</f>
        <v>0</v>
      </c>
      <c r="H41" s="346">
        <f>+IF(F41="S",G41,IF(F41="N",0,G41/2))</f>
        <v>0</v>
      </c>
    </row>
    <row r="42" spans="1:8" s="87" customFormat="1" ht="54.75" customHeight="1" x14ac:dyDescent="0.2">
      <c r="A42" s="804" t="s">
        <v>512</v>
      </c>
      <c r="B42" s="879"/>
      <c r="C42" s="879"/>
      <c r="D42" s="879"/>
      <c r="E42" s="144"/>
      <c r="F42" s="145"/>
    </row>
    <row r="43" spans="1:8" ht="72.75" customHeight="1" x14ac:dyDescent="0.2">
      <c r="A43" s="804" t="s">
        <v>513</v>
      </c>
      <c r="B43" s="879"/>
      <c r="C43" s="879"/>
      <c r="D43" s="879"/>
      <c r="E43" s="144"/>
      <c r="F43" s="145"/>
      <c r="G43" s="346"/>
      <c r="H43" s="346"/>
    </row>
    <row r="44" spans="1:8" ht="65.25" customHeight="1" x14ac:dyDescent="0.2">
      <c r="A44" s="880" t="s">
        <v>514</v>
      </c>
      <c r="B44" s="881"/>
      <c r="C44" s="881"/>
      <c r="D44" s="882"/>
      <c r="E44" s="146"/>
      <c r="F44" s="147"/>
      <c r="G44" s="346"/>
      <c r="H44" s="346"/>
    </row>
    <row r="45" spans="1:8" ht="73.5" customHeight="1" x14ac:dyDescent="0.2">
      <c r="A45" s="880" t="s">
        <v>515</v>
      </c>
      <c r="B45" s="881"/>
      <c r="C45" s="881"/>
      <c r="D45" s="883"/>
      <c r="E45" s="155"/>
      <c r="F45" s="147"/>
      <c r="G45" s="346"/>
      <c r="H45" s="346"/>
    </row>
    <row r="46" spans="1:8" ht="87.75" customHeight="1" x14ac:dyDescent="0.2">
      <c r="A46" s="880" t="s">
        <v>516</v>
      </c>
      <c r="B46" s="881"/>
      <c r="C46" s="881"/>
      <c r="D46" s="883"/>
      <c r="E46" s="155"/>
      <c r="F46" s="147"/>
      <c r="G46" s="346"/>
      <c r="H46" s="346"/>
    </row>
    <row r="47" spans="1:8" ht="20.25" customHeight="1" x14ac:dyDescent="0.2">
      <c r="A47" s="871"/>
      <c r="B47" s="872"/>
      <c r="C47" s="872"/>
      <c r="D47" s="872"/>
      <c r="E47" s="872"/>
      <c r="F47" s="106">
        <f>SUM(F38:F41)</f>
        <v>0</v>
      </c>
      <c r="G47" s="88">
        <f>SUM(G38:G41)</f>
        <v>0</v>
      </c>
    </row>
    <row r="48" spans="1:8" ht="37.5" customHeight="1" x14ac:dyDescent="0.2">
      <c r="A48" s="873" t="s">
        <v>517</v>
      </c>
      <c r="B48" s="874"/>
      <c r="C48" s="874"/>
      <c r="D48" s="874"/>
      <c r="E48" s="874"/>
      <c r="F48" s="875"/>
      <c r="G48" s="100"/>
    </row>
    <row r="49" spans="1:11" ht="24" customHeight="1" x14ac:dyDescent="0.2">
      <c r="A49" s="876" t="s">
        <v>518</v>
      </c>
      <c r="B49" s="877"/>
      <c r="C49" s="877" t="s">
        <v>391</v>
      </c>
      <c r="D49" s="877"/>
      <c r="E49" s="877"/>
      <c r="F49" s="878"/>
      <c r="H49" s="860"/>
      <c r="I49" s="860"/>
      <c r="J49" s="860"/>
      <c r="K49" s="860"/>
    </row>
    <row r="50" spans="1:11" ht="40.15" customHeight="1" x14ac:dyDescent="0.2">
      <c r="A50" s="861" t="s">
        <v>392</v>
      </c>
      <c r="B50" s="862"/>
      <c r="C50" s="863" t="s">
        <v>294</v>
      </c>
      <c r="D50" s="864"/>
      <c r="E50" s="864"/>
      <c r="F50" s="865"/>
      <c r="H50" s="77" t="s">
        <v>519</v>
      </c>
      <c r="I50" s="78"/>
      <c r="J50" s="78"/>
      <c r="K50" s="79"/>
    </row>
    <row r="51" spans="1:11" ht="17.25" customHeight="1" x14ac:dyDescent="0.2">
      <c r="A51" s="861" t="s">
        <v>520</v>
      </c>
      <c r="B51" s="862"/>
      <c r="C51" s="866" t="s">
        <v>294</v>
      </c>
      <c r="D51" s="867"/>
      <c r="E51" s="867"/>
      <c r="F51" s="868"/>
      <c r="H51" s="80" t="s">
        <v>521</v>
      </c>
      <c r="I51" s="81"/>
      <c r="J51" s="81"/>
      <c r="K51" s="82"/>
    </row>
  </sheetData>
  <mergeCells count="54">
    <mergeCell ref="A27:F27"/>
    <mergeCell ref="A28:F28"/>
    <mergeCell ref="B6:F6"/>
    <mergeCell ref="A1:F1"/>
    <mergeCell ref="B2:F2"/>
    <mergeCell ref="B3:F3"/>
    <mergeCell ref="B4:F4"/>
    <mergeCell ref="B5:F5"/>
    <mergeCell ref="B7:F7"/>
    <mergeCell ref="B8:F8"/>
    <mergeCell ref="A9:F9"/>
    <mergeCell ref="A10:A11"/>
    <mergeCell ref="B10:B11"/>
    <mergeCell ref="C10:D10"/>
    <mergeCell ref="E10:E11"/>
    <mergeCell ref="F10:F11"/>
    <mergeCell ref="A33:F33"/>
    <mergeCell ref="A13:A17"/>
    <mergeCell ref="B18:E18"/>
    <mergeCell ref="B19:E19"/>
    <mergeCell ref="B20:E20"/>
    <mergeCell ref="B21:F21"/>
    <mergeCell ref="A22:F22"/>
    <mergeCell ref="A23:F23"/>
    <mergeCell ref="A24:F24"/>
    <mergeCell ref="C12:D15"/>
    <mergeCell ref="A32:F32"/>
    <mergeCell ref="A30:F30"/>
    <mergeCell ref="A25:F25"/>
    <mergeCell ref="A29:F29"/>
    <mergeCell ref="A31:F31"/>
    <mergeCell ref="A26:F26"/>
    <mergeCell ref="A34:F34"/>
    <mergeCell ref="A36:D36"/>
    <mergeCell ref="A38:D38"/>
    <mergeCell ref="A39:D39"/>
    <mergeCell ref="A40:D40"/>
    <mergeCell ref="A35:F35"/>
    <mergeCell ref="A37:D37"/>
    <mergeCell ref="A41:D41"/>
    <mergeCell ref="A47:E47"/>
    <mergeCell ref="A48:F48"/>
    <mergeCell ref="A49:B49"/>
    <mergeCell ref="C49:F49"/>
    <mergeCell ref="A42:D42"/>
    <mergeCell ref="A43:D43"/>
    <mergeCell ref="A44:D44"/>
    <mergeCell ref="A45:D45"/>
    <mergeCell ref="A46:D46"/>
    <mergeCell ref="H49:K49"/>
    <mergeCell ref="A50:B50"/>
    <mergeCell ref="C50:F50"/>
    <mergeCell ref="A51:B51"/>
    <mergeCell ref="C51:F5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91"/>
  <sheetViews>
    <sheetView topLeftCell="A31" zoomScaleNormal="100" zoomScaleSheetLayoutView="100" workbookViewId="0">
      <selection activeCell="J37" sqref="J37"/>
    </sheetView>
  </sheetViews>
  <sheetFormatPr baseColWidth="10" defaultColWidth="11.42578125" defaultRowHeight="12.75" x14ac:dyDescent="0.2"/>
  <cols>
    <col min="1" max="1" width="47" style="31" customWidth="1"/>
    <col min="2" max="2" width="41.85546875" style="31" customWidth="1"/>
    <col min="3" max="4" width="21.5703125" style="31" customWidth="1"/>
    <col min="5" max="5" width="8" style="33" customWidth="1"/>
    <col min="6" max="6" width="13.5703125" style="31" customWidth="1"/>
    <col min="7" max="7" width="0" style="33" hidden="1" customWidth="1"/>
    <col min="8" max="9" width="11.42578125" style="33"/>
    <col min="10" max="16384" width="11.42578125" style="31"/>
  </cols>
  <sheetData>
    <row r="1" spans="1:9" ht="32.25" customHeight="1" thickBot="1" x14ac:dyDescent="0.25">
      <c r="A1" s="956" t="s">
        <v>522</v>
      </c>
      <c r="B1" s="957"/>
      <c r="C1" s="957"/>
      <c r="D1" s="957"/>
      <c r="E1" s="957"/>
      <c r="F1" s="958"/>
    </row>
    <row r="2" spans="1:9" ht="18" customHeight="1" x14ac:dyDescent="0.2">
      <c r="A2" s="152" t="s">
        <v>1</v>
      </c>
      <c r="B2" s="959" t="str">
        <f>'Todo Riesgo Daños Materiales'!B2:E2</f>
        <v>RED SALUD ARMENIA E.S.E</v>
      </c>
      <c r="C2" s="960"/>
      <c r="D2" s="960"/>
      <c r="E2" s="960"/>
      <c r="F2" s="961"/>
    </row>
    <row r="3" spans="1:9" ht="18" customHeight="1" x14ac:dyDescent="0.2">
      <c r="A3" s="367" t="s">
        <v>3</v>
      </c>
      <c r="B3" s="962" t="str">
        <f>B2</f>
        <v>RED SALUD ARMENIA E.S.E</v>
      </c>
      <c r="C3" s="962"/>
      <c r="D3" s="962"/>
      <c r="E3" s="962"/>
      <c r="F3" s="963"/>
    </row>
    <row r="4" spans="1:9" ht="18" customHeight="1" x14ac:dyDescent="0.2">
      <c r="A4" s="367" t="s">
        <v>4</v>
      </c>
      <c r="B4" s="962" t="str">
        <f>B3</f>
        <v>RED SALUD ARMENIA E.S.E</v>
      </c>
      <c r="C4" s="962"/>
      <c r="D4" s="962"/>
      <c r="E4" s="962"/>
      <c r="F4" s="963"/>
    </row>
    <row r="5" spans="1:9" ht="18" customHeight="1" x14ac:dyDescent="0.2">
      <c r="A5" s="367" t="s">
        <v>5</v>
      </c>
      <c r="B5" s="962" t="str">
        <f>'Todo Riesgo Daños Materiales'!B5:E5</f>
        <v>801.001.440-8</v>
      </c>
      <c r="C5" s="962"/>
      <c r="D5" s="962"/>
      <c r="E5" s="962"/>
      <c r="F5" s="963"/>
    </row>
    <row r="6" spans="1:9" ht="18" customHeight="1" x14ac:dyDescent="0.2">
      <c r="A6" s="367" t="s">
        <v>7</v>
      </c>
      <c r="B6" s="931" t="str">
        <f>'Todo Riesgo Daños Materiales'!B6:E6</f>
        <v>PROCESO DE CONTRATACION SIMPLIFICADA O INVITACION</v>
      </c>
      <c r="C6" s="931"/>
      <c r="D6" s="931"/>
      <c r="E6" s="931"/>
      <c r="F6" s="932"/>
    </row>
    <row r="7" spans="1:9" ht="18" customHeight="1" x14ac:dyDescent="0.2">
      <c r="A7" s="367" t="s">
        <v>9</v>
      </c>
      <c r="B7" s="950" t="s">
        <v>523</v>
      </c>
      <c r="C7" s="951"/>
      <c r="D7" s="951"/>
      <c r="E7" s="951"/>
      <c r="F7" s="952"/>
    </row>
    <row r="8" spans="1:9" ht="18" customHeight="1" x14ac:dyDescent="0.2">
      <c r="A8" s="70" t="s">
        <v>11</v>
      </c>
      <c r="B8" s="608">
        <f>'Todo Riesgo Daños Materiales'!B8:E8</f>
        <v>20000000</v>
      </c>
      <c r="C8" s="608"/>
      <c r="D8" s="608"/>
      <c r="E8" s="608"/>
      <c r="F8" s="609"/>
    </row>
    <row r="9" spans="1:9" ht="26.25" customHeight="1" x14ac:dyDescent="0.2">
      <c r="A9" s="933" t="s">
        <v>524</v>
      </c>
      <c r="B9" s="934"/>
      <c r="C9" s="934"/>
      <c r="D9" s="934"/>
      <c r="E9" s="934"/>
      <c r="F9" s="935"/>
    </row>
    <row r="10" spans="1:9" ht="25.5" customHeight="1" x14ac:dyDescent="0.2">
      <c r="A10" s="953" t="s">
        <v>523</v>
      </c>
      <c r="B10" s="954"/>
      <c r="C10" s="954"/>
      <c r="D10" s="954"/>
      <c r="E10" s="954"/>
      <c r="F10" s="955"/>
    </row>
    <row r="11" spans="1:9" s="108" customFormat="1" ht="45" customHeight="1" x14ac:dyDescent="0.2">
      <c r="A11" s="124" t="s">
        <v>525</v>
      </c>
      <c r="B11" s="116" t="s">
        <v>313</v>
      </c>
      <c r="C11" s="117" t="s">
        <v>526</v>
      </c>
      <c r="D11" s="117" t="s">
        <v>527</v>
      </c>
      <c r="E11" s="118" t="s">
        <v>17</v>
      </c>
      <c r="F11" s="125" t="s">
        <v>37</v>
      </c>
      <c r="G11" s="107"/>
      <c r="H11" s="107"/>
      <c r="I11" s="107"/>
    </row>
    <row r="12" spans="1:9" ht="25.5" x14ac:dyDescent="0.2">
      <c r="A12" s="947" t="s">
        <v>528</v>
      </c>
      <c r="B12" s="202" t="s">
        <v>529</v>
      </c>
      <c r="C12" s="112"/>
      <c r="D12" s="382"/>
      <c r="E12" s="941"/>
      <c r="F12" s="938" t="s">
        <v>294</v>
      </c>
    </row>
    <row r="13" spans="1:9" ht="16.5" customHeight="1" x14ac:dyDescent="0.2">
      <c r="A13" s="948"/>
      <c r="B13" s="111" t="s">
        <v>530</v>
      </c>
      <c r="C13" s="384">
        <v>1000000000</v>
      </c>
      <c r="D13" s="119"/>
      <c r="E13" s="942"/>
      <c r="F13" s="939"/>
    </row>
    <row r="14" spans="1:9" ht="16.5" customHeight="1" x14ac:dyDescent="0.2">
      <c r="A14" s="948"/>
      <c r="B14" s="111" t="s">
        <v>531</v>
      </c>
      <c r="C14" s="384">
        <v>1000000000</v>
      </c>
      <c r="D14" s="119"/>
      <c r="E14" s="942"/>
      <c r="F14" s="939"/>
    </row>
    <row r="15" spans="1:9" ht="16.5" customHeight="1" x14ac:dyDescent="0.2">
      <c r="A15" s="948"/>
      <c r="B15" s="111" t="s">
        <v>532</v>
      </c>
      <c r="C15" s="384">
        <v>2000000000</v>
      </c>
      <c r="D15" s="119"/>
      <c r="E15" s="942"/>
      <c r="F15" s="939"/>
    </row>
    <row r="16" spans="1:9" ht="16.5" customHeight="1" x14ac:dyDescent="0.2">
      <c r="A16" s="948"/>
      <c r="B16" s="109" t="s">
        <v>533</v>
      </c>
      <c r="C16" s="937" t="s">
        <v>534</v>
      </c>
      <c r="D16" s="936"/>
      <c r="E16" s="942"/>
      <c r="F16" s="939"/>
    </row>
    <row r="17" spans="1:6" ht="16.5" customHeight="1" x14ac:dyDescent="0.2">
      <c r="A17" s="948"/>
      <c r="B17" s="109" t="s">
        <v>535</v>
      </c>
      <c r="C17" s="937"/>
      <c r="D17" s="936"/>
      <c r="E17" s="942"/>
      <c r="F17" s="939"/>
    </row>
    <row r="18" spans="1:6" ht="16.5" customHeight="1" x14ac:dyDescent="0.2">
      <c r="A18" s="948"/>
      <c r="B18" s="109" t="s">
        <v>536</v>
      </c>
      <c r="C18" s="937"/>
      <c r="D18" s="936"/>
      <c r="E18" s="942"/>
      <c r="F18" s="939"/>
    </row>
    <row r="19" spans="1:6" ht="16.5" customHeight="1" x14ac:dyDescent="0.2">
      <c r="A19" s="949"/>
      <c r="B19" s="109" t="s">
        <v>537</v>
      </c>
      <c r="C19" s="937"/>
      <c r="D19" s="936"/>
      <c r="E19" s="942"/>
      <c r="F19" s="939"/>
    </row>
    <row r="20" spans="1:6" ht="16.5" customHeight="1" x14ac:dyDescent="0.2">
      <c r="A20" s="944" t="s">
        <v>538</v>
      </c>
      <c r="B20" s="109" t="s">
        <v>539</v>
      </c>
      <c r="C20" s="937"/>
      <c r="D20" s="936"/>
      <c r="E20" s="942"/>
      <c r="F20" s="939"/>
    </row>
    <row r="21" spans="1:6" ht="16.5" customHeight="1" x14ac:dyDescent="0.2">
      <c r="A21" s="945"/>
      <c r="B21" s="113" t="s">
        <v>540</v>
      </c>
      <c r="C21" s="122" t="s">
        <v>190</v>
      </c>
      <c r="D21" s="120"/>
      <c r="E21" s="942"/>
      <c r="F21" s="939"/>
    </row>
    <row r="22" spans="1:6" ht="27" customHeight="1" x14ac:dyDescent="0.2">
      <c r="A22" s="945"/>
      <c r="B22" s="153" t="s">
        <v>541</v>
      </c>
      <c r="C22" s="122" t="s">
        <v>190</v>
      </c>
      <c r="D22" s="120"/>
      <c r="E22" s="942"/>
      <c r="F22" s="939"/>
    </row>
    <row r="23" spans="1:6" ht="29.25" customHeight="1" x14ac:dyDescent="0.2">
      <c r="A23" s="945"/>
      <c r="B23" s="153" t="s">
        <v>542</v>
      </c>
      <c r="C23" s="122" t="s">
        <v>190</v>
      </c>
      <c r="D23" s="120"/>
      <c r="E23" s="942"/>
      <c r="F23" s="939"/>
    </row>
    <row r="24" spans="1:6" ht="16.5" customHeight="1" x14ac:dyDescent="0.2">
      <c r="A24" s="945"/>
      <c r="B24" s="113" t="s">
        <v>543</v>
      </c>
      <c r="C24" s="122" t="s">
        <v>190</v>
      </c>
      <c r="D24" s="120"/>
      <c r="E24" s="942"/>
      <c r="F24" s="939"/>
    </row>
    <row r="25" spans="1:6" ht="16.5" customHeight="1" x14ac:dyDescent="0.2">
      <c r="A25" s="945"/>
      <c r="B25" s="113" t="s">
        <v>544</v>
      </c>
      <c r="C25" s="122" t="s">
        <v>190</v>
      </c>
      <c r="D25" s="120"/>
      <c r="E25" s="942"/>
      <c r="F25" s="939"/>
    </row>
    <row r="26" spans="1:6" ht="16.5" customHeight="1" x14ac:dyDescent="0.2">
      <c r="A26" s="945"/>
      <c r="B26" s="109" t="s">
        <v>545</v>
      </c>
      <c r="C26" s="122" t="s">
        <v>190</v>
      </c>
      <c r="D26" s="120"/>
      <c r="E26" s="942"/>
      <c r="F26" s="939"/>
    </row>
    <row r="27" spans="1:6" ht="16.5" customHeight="1" x14ac:dyDescent="0.2">
      <c r="A27" s="945"/>
      <c r="B27" s="153" t="s">
        <v>546</v>
      </c>
      <c r="C27" s="122" t="s">
        <v>547</v>
      </c>
      <c r="D27" s="120"/>
      <c r="E27" s="942"/>
      <c r="F27" s="939"/>
    </row>
    <row r="28" spans="1:6" ht="16.5" customHeight="1" x14ac:dyDescent="0.2">
      <c r="A28" s="946"/>
      <c r="B28" s="113" t="s">
        <v>548</v>
      </c>
      <c r="C28" s="122" t="s">
        <v>190</v>
      </c>
      <c r="D28" s="121"/>
      <c r="E28" s="943"/>
      <c r="F28" s="940"/>
    </row>
    <row r="29" spans="1:6" ht="17.25" customHeight="1" x14ac:dyDescent="0.2">
      <c r="A29" s="993"/>
      <c r="B29" s="768"/>
      <c r="C29" s="606" t="s">
        <v>37</v>
      </c>
      <c r="D29" s="606"/>
      <c r="E29" s="994" t="s">
        <v>294</v>
      </c>
      <c r="F29" s="995"/>
    </row>
    <row r="30" spans="1:6" ht="17.25" customHeight="1" x14ac:dyDescent="0.2">
      <c r="A30" s="993"/>
      <c r="B30" s="768"/>
      <c r="C30" s="606" t="s">
        <v>38</v>
      </c>
      <c r="D30" s="606"/>
      <c r="E30" s="994" t="s">
        <v>294</v>
      </c>
      <c r="F30" s="995"/>
    </row>
    <row r="31" spans="1:6" ht="17.25" customHeight="1" x14ac:dyDescent="0.2">
      <c r="A31" s="993"/>
      <c r="B31" s="768"/>
      <c r="C31" s="606" t="s">
        <v>39</v>
      </c>
      <c r="D31" s="606"/>
      <c r="E31" s="994" t="s">
        <v>294</v>
      </c>
      <c r="F31" s="995"/>
    </row>
    <row r="32" spans="1:6" ht="27" customHeight="1" x14ac:dyDescent="0.2">
      <c r="A32" s="711" t="s">
        <v>435</v>
      </c>
      <c r="B32" s="712"/>
      <c r="C32" s="712"/>
      <c r="D32" s="712"/>
      <c r="E32" s="712"/>
      <c r="F32" s="967"/>
    </row>
    <row r="33" spans="1:6" s="30" customFormat="1" ht="125.25" customHeight="1" x14ac:dyDescent="0.2">
      <c r="A33" s="964" t="s">
        <v>57</v>
      </c>
      <c r="B33" s="965"/>
      <c r="C33" s="965"/>
      <c r="D33" s="965"/>
      <c r="E33" s="965"/>
      <c r="F33" s="966"/>
    </row>
    <row r="34" spans="1:6" ht="32.25" customHeight="1" x14ac:dyDescent="0.2">
      <c r="A34" s="700" t="s">
        <v>549</v>
      </c>
      <c r="B34" s="701"/>
      <c r="C34" s="701"/>
      <c r="D34" s="701"/>
      <c r="E34" s="701"/>
      <c r="F34" s="702"/>
    </row>
    <row r="35" spans="1:6" ht="21" customHeight="1" x14ac:dyDescent="0.2">
      <c r="A35" s="700" t="s">
        <v>550</v>
      </c>
      <c r="B35" s="701"/>
      <c r="C35" s="701"/>
      <c r="D35" s="701"/>
      <c r="E35" s="701"/>
      <c r="F35" s="702"/>
    </row>
    <row r="36" spans="1:6" ht="15.75" customHeight="1" x14ac:dyDescent="0.2">
      <c r="A36" s="732" t="s">
        <v>551</v>
      </c>
      <c r="B36" s="733"/>
      <c r="C36" s="733"/>
      <c r="D36" s="733"/>
      <c r="E36" s="733"/>
      <c r="F36" s="734"/>
    </row>
    <row r="37" spans="1:6" ht="66.75" customHeight="1" x14ac:dyDescent="0.2">
      <c r="A37" s="732" t="s">
        <v>552</v>
      </c>
      <c r="B37" s="733"/>
      <c r="C37" s="733"/>
      <c r="D37" s="733"/>
      <c r="E37" s="733"/>
      <c r="F37" s="734"/>
    </row>
    <row r="38" spans="1:6" ht="54.75" customHeight="1" x14ac:dyDescent="0.2">
      <c r="A38" s="732" t="s">
        <v>553</v>
      </c>
      <c r="B38" s="733"/>
      <c r="C38" s="733"/>
      <c r="D38" s="733"/>
      <c r="E38" s="733"/>
      <c r="F38" s="734"/>
    </row>
    <row r="39" spans="1:6" ht="40.5" customHeight="1" x14ac:dyDescent="0.2">
      <c r="A39" s="732" t="s">
        <v>554</v>
      </c>
      <c r="B39" s="733"/>
      <c r="C39" s="733"/>
      <c r="D39" s="733"/>
      <c r="E39" s="733"/>
      <c r="F39" s="734"/>
    </row>
    <row r="40" spans="1:6" ht="117.75" customHeight="1" x14ac:dyDescent="0.2">
      <c r="A40" s="732" t="s">
        <v>555</v>
      </c>
      <c r="B40" s="733"/>
      <c r="C40" s="733"/>
      <c r="D40" s="733"/>
      <c r="E40" s="733"/>
      <c r="F40" s="734"/>
    </row>
    <row r="41" spans="1:6" ht="51" customHeight="1" x14ac:dyDescent="0.2">
      <c r="A41" s="732" t="s">
        <v>556</v>
      </c>
      <c r="B41" s="733"/>
      <c r="C41" s="733"/>
      <c r="D41" s="733"/>
      <c r="E41" s="733"/>
      <c r="F41" s="734"/>
    </row>
    <row r="42" spans="1:6" ht="51" customHeight="1" x14ac:dyDescent="0.2">
      <c r="A42" s="968" t="s">
        <v>557</v>
      </c>
      <c r="B42" s="847"/>
      <c r="C42" s="847"/>
      <c r="D42" s="847"/>
      <c r="E42" s="847"/>
      <c r="F42" s="969"/>
    </row>
    <row r="43" spans="1:6" ht="63" customHeight="1" x14ac:dyDescent="0.2">
      <c r="A43" s="732" t="s">
        <v>375</v>
      </c>
      <c r="B43" s="733"/>
      <c r="C43" s="733"/>
      <c r="D43" s="733"/>
      <c r="E43" s="733"/>
      <c r="F43" s="734"/>
    </row>
    <row r="44" spans="1:6" ht="144.75" customHeight="1" x14ac:dyDescent="0.2">
      <c r="A44" s="732" t="s">
        <v>558</v>
      </c>
      <c r="B44" s="733"/>
      <c r="C44" s="733"/>
      <c r="D44" s="733"/>
      <c r="E44" s="733"/>
      <c r="F44" s="734"/>
    </row>
    <row r="45" spans="1:6" ht="31.5" customHeight="1" x14ac:dyDescent="0.2">
      <c r="A45" s="732" t="s">
        <v>272</v>
      </c>
      <c r="B45" s="733"/>
      <c r="C45" s="733"/>
      <c r="D45" s="733"/>
      <c r="E45" s="733"/>
      <c r="F45" s="734"/>
    </row>
    <row r="46" spans="1:6" ht="31.5" customHeight="1" x14ac:dyDescent="0.2">
      <c r="A46" s="732" t="s">
        <v>559</v>
      </c>
      <c r="B46" s="733"/>
      <c r="C46" s="733"/>
      <c r="D46" s="733"/>
      <c r="E46" s="733"/>
      <c r="F46" s="734"/>
    </row>
    <row r="47" spans="1:6" ht="51.75" customHeight="1" x14ac:dyDescent="0.2">
      <c r="A47" s="732" t="s">
        <v>560</v>
      </c>
      <c r="B47" s="733"/>
      <c r="C47" s="733"/>
      <c r="D47" s="733"/>
      <c r="E47" s="733"/>
      <c r="F47" s="734"/>
    </row>
    <row r="48" spans="1:6" ht="36.75" customHeight="1" x14ac:dyDescent="0.2">
      <c r="A48" s="732" t="s">
        <v>561</v>
      </c>
      <c r="B48" s="733"/>
      <c r="C48" s="733"/>
      <c r="D48" s="733"/>
      <c r="E48" s="733"/>
      <c r="F48" s="734"/>
    </row>
    <row r="49" spans="1:6" ht="48" customHeight="1" x14ac:dyDescent="0.2">
      <c r="A49" s="968" t="s">
        <v>562</v>
      </c>
      <c r="B49" s="847"/>
      <c r="C49" s="847"/>
      <c r="D49" s="847"/>
      <c r="E49" s="847"/>
      <c r="F49" s="969"/>
    </row>
    <row r="50" spans="1:6" ht="33" customHeight="1" x14ac:dyDescent="0.2">
      <c r="A50" s="700" t="s">
        <v>563</v>
      </c>
      <c r="B50" s="701"/>
      <c r="C50" s="701"/>
      <c r="D50" s="701"/>
      <c r="E50" s="701"/>
      <c r="F50" s="702"/>
    </row>
    <row r="51" spans="1:6" ht="76.5" customHeight="1" x14ac:dyDescent="0.2">
      <c r="A51" s="732" t="s">
        <v>70</v>
      </c>
      <c r="B51" s="733"/>
      <c r="C51" s="733"/>
      <c r="D51" s="733"/>
      <c r="E51" s="733"/>
      <c r="F51" s="734"/>
    </row>
    <row r="52" spans="1:6" ht="63.6" customHeight="1" x14ac:dyDescent="0.2">
      <c r="A52" s="732" t="s">
        <v>564</v>
      </c>
      <c r="B52" s="733"/>
      <c r="C52" s="733"/>
      <c r="D52" s="733"/>
      <c r="E52" s="733"/>
      <c r="F52" s="734"/>
    </row>
    <row r="53" spans="1:6" ht="51.6" customHeight="1" x14ac:dyDescent="0.2">
      <c r="A53" s="732" t="s">
        <v>565</v>
      </c>
      <c r="B53" s="733"/>
      <c r="C53" s="733"/>
      <c r="D53" s="733"/>
      <c r="E53" s="733"/>
      <c r="F53" s="734"/>
    </row>
    <row r="54" spans="1:6" ht="48.6" customHeight="1" x14ac:dyDescent="0.2">
      <c r="A54" s="732" t="s">
        <v>276</v>
      </c>
      <c r="B54" s="733"/>
      <c r="C54" s="733"/>
      <c r="D54" s="733"/>
      <c r="E54" s="733"/>
      <c r="F54" s="734"/>
    </row>
    <row r="55" spans="1:6" ht="46.15" customHeight="1" x14ac:dyDescent="0.2">
      <c r="A55" s="732" t="s">
        <v>566</v>
      </c>
      <c r="B55" s="733"/>
      <c r="C55" s="733"/>
      <c r="D55" s="733"/>
      <c r="E55" s="733"/>
      <c r="F55" s="734"/>
    </row>
    <row r="56" spans="1:6" ht="71.45" customHeight="1" x14ac:dyDescent="0.2">
      <c r="A56" s="732" t="s">
        <v>567</v>
      </c>
      <c r="B56" s="733"/>
      <c r="C56" s="733"/>
      <c r="D56" s="733"/>
      <c r="E56" s="733"/>
      <c r="F56" s="734"/>
    </row>
    <row r="57" spans="1:6" ht="33" customHeight="1" x14ac:dyDescent="0.2">
      <c r="A57" s="732" t="s">
        <v>568</v>
      </c>
      <c r="B57" s="733"/>
      <c r="C57" s="733"/>
      <c r="D57" s="733"/>
      <c r="E57" s="733"/>
      <c r="F57" s="734"/>
    </row>
    <row r="58" spans="1:6" ht="66" customHeight="1" x14ac:dyDescent="0.2">
      <c r="A58" s="732" t="s">
        <v>569</v>
      </c>
      <c r="B58" s="733"/>
      <c r="C58" s="733"/>
      <c r="D58" s="733"/>
      <c r="E58" s="733"/>
      <c r="F58" s="734"/>
    </row>
    <row r="59" spans="1:6" ht="57" customHeight="1" x14ac:dyDescent="0.2">
      <c r="A59" s="746" t="s">
        <v>570</v>
      </c>
      <c r="B59" s="747"/>
      <c r="C59" s="747"/>
      <c r="D59" s="747"/>
      <c r="E59" s="747"/>
      <c r="F59" s="748"/>
    </row>
    <row r="60" spans="1:6" ht="64.900000000000006" customHeight="1" x14ac:dyDescent="0.2">
      <c r="A60" s="732" t="s">
        <v>571</v>
      </c>
      <c r="B60" s="733"/>
      <c r="C60" s="733"/>
      <c r="D60" s="733"/>
      <c r="E60" s="733"/>
      <c r="F60" s="734"/>
    </row>
    <row r="61" spans="1:6" ht="20.25" customHeight="1" x14ac:dyDescent="0.2">
      <c r="A61" s="732" t="s">
        <v>572</v>
      </c>
      <c r="B61" s="733"/>
      <c r="C61" s="733"/>
      <c r="D61" s="733"/>
      <c r="E61" s="733"/>
      <c r="F61" s="734"/>
    </row>
    <row r="62" spans="1:6" ht="33" customHeight="1" x14ac:dyDescent="0.2">
      <c r="A62" s="732" t="s">
        <v>573</v>
      </c>
      <c r="B62" s="733"/>
      <c r="C62" s="733"/>
      <c r="D62" s="733"/>
      <c r="E62" s="733"/>
      <c r="F62" s="734"/>
    </row>
    <row r="63" spans="1:6" ht="33" customHeight="1" x14ac:dyDescent="0.2">
      <c r="A63" s="732" t="s">
        <v>574</v>
      </c>
      <c r="B63" s="733"/>
      <c r="C63" s="733"/>
      <c r="D63" s="733"/>
      <c r="E63" s="733"/>
      <c r="F63" s="734"/>
    </row>
    <row r="64" spans="1:6" ht="33" customHeight="1" x14ac:dyDescent="0.2">
      <c r="A64" s="732" t="s">
        <v>575</v>
      </c>
      <c r="B64" s="733"/>
      <c r="C64" s="733"/>
      <c r="D64" s="733"/>
      <c r="E64" s="733"/>
      <c r="F64" s="734"/>
    </row>
    <row r="65" spans="1:7" ht="19.5" customHeight="1" x14ac:dyDescent="0.2">
      <c r="A65" s="732" t="s">
        <v>576</v>
      </c>
      <c r="B65" s="733"/>
      <c r="C65" s="733"/>
      <c r="D65" s="733"/>
      <c r="E65" s="733"/>
      <c r="F65" s="734"/>
    </row>
    <row r="66" spans="1:7" ht="33" customHeight="1" x14ac:dyDescent="0.2">
      <c r="A66" s="732" t="s">
        <v>577</v>
      </c>
      <c r="B66" s="733"/>
      <c r="C66" s="733"/>
      <c r="D66" s="733"/>
      <c r="E66" s="733"/>
      <c r="F66" s="734"/>
    </row>
    <row r="67" spans="1:7" ht="33" customHeight="1" x14ac:dyDescent="0.2">
      <c r="A67" s="732" t="s">
        <v>578</v>
      </c>
      <c r="B67" s="733"/>
      <c r="C67" s="733"/>
      <c r="D67" s="733"/>
      <c r="E67" s="733"/>
      <c r="F67" s="734"/>
    </row>
    <row r="68" spans="1:7" ht="45.6" customHeight="1" x14ac:dyDescent="0.2">
      <c r="A68" s="732" t="s">
        <v>579</v>
      </c>
      <c r="B68" s="733"/>
      <c r="C68" s="733"/>
      <c r="D68" s="733"/>
      <c r="E68" s="733"/>
      <c r="F68" s="734"/>
    </row>
    <row r="69" spans="1:7" ht="33" customHeight="1" x14ac:dyDescent="0.2">
      <c r="A69" s="732" t="s">
        <v>580</v>
      </c>
      <c r="B69" s="733"/>
      <c r="C69" s="733"/>
      <c r="D69" s="733"/>
      <c r="E69" s="733"/>
      <c r="F69" s="734"/>
    </row>
    <row r="70" spans="1:7" ht="33" customHeight="1" x14ac:dyDescent="0.2">
      <c r="A70" s="732" t="s">
        <v>581</v>
      </c>
      <c r="B70" s="733"/>
      <c r="C70" s="733"/>
      <c r="D70" s="733"/>
      <c r="E70" s="733"/>
      <c r="F70" s="734"/>
    </row>
    <row r="71" spans="1:7" ht="33" customHeight="1" x14ac:dyDescent="0.2">
      <c r="A71" s="732" t="s">
        <v>582</v>
      </c>
      <c r="B71" s="733"/>
      <c r="C71" s="733"/>
      <c r="D71" s="733"/>
      <c r="E71" s="733"/>
      <c r="F71" s="734"/>
    </row>
    <row r="72" spans="1:7" ht="49.5" customHeight="1" x14ac:dyDescent="0.2">
      <c r="A72" s="732" t="s">
        <v>583</v>
      </c>
      <c r="B72" s="733"/>
      <c r="C72" s="733"/>
      <c r="D72" s="733"/>
      <c r="E72" s="733"/>
      <c r="F72" s="734"/>
    </row>
    <row r="73" spans="1:7" ht="52.5" customHeight="1" x14ac:dyDescent="0.2">
      <c r="A73" s="732" t="s">
        <v>584</v>
      </c>
      <c r="B73" s="733"/>
      <c r="C73" s="733"/>
      <c r="D73" s="733"/>
      <c r="E73" s="733"/>
      <c r="F73" s="734"/>
    </row>
    <row r="74" spans="1:7" ht="33" customHeight="1" x14ac:dyDescent="0.2">
      <c r="A74" s="732" t="s">
        <v>585</v>
      </c>
      <c r="B74" s="733"/>
      <c r="C74" s="733"/>
      <c r="D74" s="733"/>
      <c r="E74" s="733"/>
      <c r="F74" s="734"/>
    </row>
    <row r="75" spans="1:7" ht="21" customHeight="1" x14ac:dyDescent="0.2">
      <c r="A75" s="700" t="s">
        <v>586</v>
      </c>
      <c r="B75" s="701"/>
      <c r="C75" s="701"/>
      <c r="D75" s="701"/>
      <c r="E75" s="701"/>
      <c r="F75" s="702"/>
    </row>
    <row r="76" spans="1:7" ht="40.5" customHeight="1" x14ac:dyDescent="0.2">
      <c r="A76" s="744" t="s">
        <v>382</v>
      </c>
      <c r="B76" s="745"/>
      <c r="C76" s="745"/>
      <c r="D76" s="745"/>
      <c r="E76" s="370" t="s">
        <v>383</v>
      </c>
      <c r="F76" s="64" t="s">
        <v>290</v>
      </c>
    </row>
    <row r="77" spans="1:7" ht="37.5" customHeight="1" x14ac:dyDescent="0.2">
      <c r="A77" s="700" t="s">
        <v>587</v>
      </c>
      <c r="B77" s="701"/>
      <c r="C77" s="701"/>
      <c r="D77" s="701"/>
      <c r="E77" s="347"/>
      <c r="F77" s="348"/>
      <c r="G77" s="346">
        <f>+IF(E77="S",F77,IF(E77="N",0,F77/2))</f>
        <v>0</v>
      </c>
    </row>
    <row r="78" spans="1:7" ht="66" customHeight="1" x14ac:dyDescent="0.2">
      <c r="A78" s="991" t="s">
        <v>588</v>
      </c>
      <c r="B78" s="992"/>
      <c r="C78" s="992"/>
      <c r="D78" s="992"/>
      <c r="E78" s="123"/>
      <c r="F78" s="126"/>
      <c r="G78" s="346"/>
    </row>
    <row r="79" spans="1:7" s="114" customFormat="1" ht="90" customHeight="1" x14ac:dyDescent="0.2">
      <c r="A79" s="732" t="s">
        <v>589</v>
      </c>
      <c r="B79" s="733"/>
      <c r="C79" s="733"/>
      <c r="D79" s="733"/>
      <c r="E79" s="347"/>
      <c r="F79" s="348"/>
      <c r="G79" s="110">
        <f>+IF(E79="S",F79,IF(E79="N",0,F79/2))</f>
        <v>0</v>
      </c>
    </row>
    <row r="80" spans="1:7" s="114" customFormat="1" ht="45" customHeight="1" x14ac:dyDescent="0.2">
      <c r="A80" s="976" t="s">
        <v>590</v>
      </c>
      <c r="B80" s="977"/>
      <c r="C80" s="977"/>
      <c r="D80" s="977"/>
      <c r="E80" s="347"/>
      <c r="F80" s="348"/>
      <c r="G80" s="110"/>
    </row>
    <row r="81" spans="1:9" ht="65.25" customHeight="1" x14ac:dyDescent="0.2">
      <c r="A81" s="976" t="s">
        <v>591</v>
      </c>
      <c r="B81" s="977"/>
      <c r="C81" s="977"/>
      <c r="D81" s="978"/>
      <c r="E81" s="347"/>
      <c r="F81" s="348"/>
      <c r="G81" s="346">
        <f>+IF(E82="S",F82,IF(E82="N",0,F82/2))</f>
        <v>0</v>
      </c>
    </row>
    <row r="82" spans="1:9" ht="48.75" customHeight="1" x14ac:dyDescent="0.2">
      <c r="A82" s="700" t="s">
        <v>592</v>
      </c>
      <c r="B82" s="701"/>
      <c r="C82" s="701"/>
      <c r="D82" s="701"/>
      <c r="E82" s="347"/>
      <c r="F82" s="348"/>
      <c r="G82" s="346"/>
    </row>
    <row r="83" spans="1:9" ht="63" customHeight="1" x14ac:dyDescent="0.2">
      <c r="A83" s="973" t="s">
        <v>593</v>
      </c>
      <c r="B83" s="974"/>
      <c r="C83" s="974"/>
      <c r="D83" s="975"/>
      <c r="E83" s="349"/>
      <c r="F83" s="350"/>
    </row>
    <row r="84" spans="1:9" ht="53.25" customHeight="1" x14ac:dyDescent="0.2">
      <c r="A84" s="970" t="s">
        <v>594</v>
      </c>
      <c r="B84" s="971"/>
      <c r="C84" s="971"/>
      <c r="D84" s="972"/>
      <c r="E84" s="347"/>
      <c r="F84" s="348"/>
    </row>
    <row r="85" spans="1:9" s="33" customFormat="1" ht="38.450000000000003" customHeight="1" x14ac:dyDescent="0.2">
      <c r="A85" s="983"/>
      <c r="B85" s="984"/>
      <c r="C85" s="984"/>
      <c r="D85" s="984"/>
      <c r="E85" s="984"/>
      <c r="F85" s="351">
        <f>SUM(F77:F84)</f>
        <v>0</v>
      </c>
    </row>
    <row r="86" spans="1:9" s="33" customFormat="1" ht="27" customHeight="1" x14ac:dyDescent="0.2">
      <c r="A86" s="703" t="s">
        <v>595</v>
      </c>
      <c r="B86" s="704"/>
      <c r="C86" s="704"/>
      <c r="D86" s="704"/>
      <c r="E86" s="704"/>
      <c r="F86" s="705"/>
    </row>
    <row r="87" spans="1:9" ht="23.25" customHeight="1" x14ac:dyDescent="0.2">
      <c r="A87" s="985" t="s">
        <v>298</v>
      </c>
      <c r="B87" s="986"/>
      <c r="C87" s="986"/>
      <c r="D87" s="986"/>
      <c r="E87" s="986"/>
      <c r="F87" s="987"/>
    </row>
    <row r="88" spans="1:9" ht="24.75" customHeight="1" x14ac:dyDescent="0.2">
      <c r="A88" s="988" t="s">
        <v>596</v>
      </c>
      <c r="B88" s="989"/>
      <c r="C88" s="989"/>
      <c r="D88" s="989"/>
      <c r="E88" s="989"/>
      <c r="F88" s="990"/>
    </row>
    <row r="89" spans="1:9" ht="24.75" customHeight="1" x14ac:dyDescent="0.2">
      <c r="A89" s="726" t="s">
        <v>183</v>
      </c>
      <c r="B89" s="727"/>
      <c r="C89" s="727"/>
      <c r="D89" s="727"/>
      <c r="E89" s="727"/>
      <c r="F89" s="728"/>
    </row>
    <row r="90" spans="1:9" s="115" customFormat="1" ht="15.75" customHeight="1" thickBot="1" x14ac:dyDescent="0.25">
      <c r="A90" s="979" t="s">
        <v>307</v>
      </c>
      <c r="B90" s="980"/>
      <c r="C90" s="980"/>
      <c r="D90" s="980"/>
      <c r="E90" s="980"/>
      <c r="F90" s="981"/>
      <c r="G90" s="31"/>
      <c r="H90" s="31"/>
      <c r="I90" s="31"/>
    </row>
    <row r="91" spans="1:9" x14ac:dyDescent="0.2">
      <c r="A91" s="982"/>
      <c r="B91" s="982"/>
      <c r="C91" s="982"/>
      <c r="D91" s="982"/>
      <c r="E91" s="982"/>
      <c r="F91" s="982"/>
    </row>
  </sheetData>
  <sheetProtection selectLockedCells="1" selectUnlockedCells="1"/>
  <mergeCells count="83">
    <mergeCell ref="A89:F89"/>
    <mergeCell ref="A90:F90"/>
    <mergeCell ref="A91:F91"/>
    <mergeCell ref="B8:F8"/>
    <mergeCell ref="A85:E85"/>
    <mergeCell ref="A86:F86"/>
    <mergeCell ref="A87:F87"/>
    <mergeCell ref="A88:F88"/>
    <mergeCell ref="A77:D77"/>
    <mergeCell ref="A78:D78"/>
    <mergeCell ref="C30:D30"/>
    <mergeCell ref="C31:D31"/>
    <mergeCell ref="A29:B31"/>
    <mergeCell ref="E29:F29"/>
    <mergeCell ref="E30:F30"/>
    <mergeCell ref="E31:F31"/>
    <mergeCell ref="A84:D84"/>
    <mergeCell ref="A75:F75"/>
    <mergeCell ref="A76:D76"/>
    <mergeCell ref="A83:D83"/>
    <mergeCell ref="A81:D81"/>
    <mergeCell ref="A80:D80"/>
    <mergeCell ref="A72:F72"/>
    <mergeCell ref="A73:F73"/>
    <mergeCell ref="A74:F74"/>
    <mergeCell ref="A79:D79"/>
    <mergeCell ref="A82:D82"/>
    <mergeCell ref="A68:F68"/>
    <mergeCell ref="A69:F69"/>
    <mergeCell ref="A70:F70"/>
    <mergeCell ref="A71:F71"/>
    <mergeCell ref="A63:F63"/>
    <mergeCell ref="A64:F64"/>
    <mergeCell ref="A65:F65"/>
    <mergeCell ref="A66:F66"/>
    <mergeCell ref="A67:F67"/>
    <mergeCell ref="A60:F60"/>
    <mergeCell ref="A61:F61"/>
    <mergeCell ref="A62:F62"/>
    <mergeCell ref="A57:F57"/>
    <mergeCell ref="A58:F58"/>
    <mergeCell ref="A59:F59"/>
    <mergeCell ref="A54:F54"/>
    <mergeCell ref="A55:F55"/>
    <mergeCell ref="A56:F56"/>
    <mergeCell ref="A50:F50"/>
    <mergeCell ref="A51:F51"/>
    <mergeCell ref="A52:F52"/>
    <mergeCell ref="A53:F53"/>
    <mergeCell ref="A41:F41"/>
    <mergeCell ref="A47:F47"/>
    <mergeCell ref="A48:F48"/>
    <mergeCell ref="A49:F49"/>
    <mergeCell ref="A42:F42"/>
    <mergeCell ref="A43:F43"/>
    <mergeCell ref="A44:F44"/>
    <mergeCell ref="A45:F45"/>
    <mergeCell ref="A46:F46"/>
    <mergeCell ref="C29:D29"/>
    <mergeCell ref="A33:F33"/>
    <mergeCell ref="A38:F38"/>
    <mergeCell ref="A39:F39"/>
    <mergeCell ref="A40:F40"/>
    <mergeCell ref="A34:F34"/>
    <mergeCell ref="A35:F35"/>
    <mergeCell ref="A36:F36"/>
    <mergeCell ref="A37:F37"/>
    <mergeCell ref="A32:F32"/>
    <mergeCell ref="A1:F1"/>
    <mergeCell ref="B2:F2"/>
    <mergeCell ref="B3:F3"/>
    <mergeCell ref="B4:F4"/>
    <mergeCell ref="B5:F5"/>
    <mergeCell ref="B6:F6"/>
    <mergeCell ref="A9:F9"/>
    <mergeCell ref="D16:D20"/>
    <mergeCell ref="C16:C20"/>
    <mergeCell ref="F12:F28"/>
    <mergeCell ref="E12:E28"/>
    <mergeCell ref="A20:A28"/>
    <mergeCell ref="A12:A19"/>
    <mergeCell ref="B7:F7"/>
    <mergeCell ref="A10:F10"/>
  </mergeCells>
  <hyperlinks>
    <hyperlink ref="A20:A28" location="'Relacion Automoviles'!A1" display="Ver Relacion Anexo No. 6A"/>
  </hyperlinks>
  <printOptions horizontalCentered="1" verticalCentered="1"/>
  <pageMargins left="0.19685039370078741" right="0.19685039370078741" top="0.35433070866141736" bottom="0.35433070866141736" header="0.31496062992125984" footer="0.31496062992125984"/>
  <pageSetup scale="65" firstPageNumber="0" orientation="portrait" r:id="rId1"/>
  <headerFooter alignWithMargins="0"/>
  <rowBreaks count="2" manualBreakCount="2">
    <brk id="39" max="5" man="1"/>
    <brk id="74" max="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22"/>
  <sheetViews>
    <sheetView topLeftCell="C6" zoomScaleNormal="100" zoomScaleSheetLayoutView="89" workbookViewId="0">
      <selection activeCell="C19" sqref="C19"/>
    </sheetView>
  </sheetViews>
  <sheetFormatPr baseColWidth="10" defaultColWidth="11.42578125" defaultRowHeight="12.75" x14ac:dyDescent="0.2"/>
  <cols>
    <col min="1" max="1" width="7" style="108" customWidth="1"/>
    <col min="2" max="2" width="9.7109375" style="108" customWidth="1"/>
    <col min="3" max="3" width="15" style="108" customWidth="1"/>
    <col min="4" max="4" width="15.42578125" style="108" customWidth="1"/>
    <col min="5" max="5" width="21.85546875" style="108" bestFit="1" customWidth="1"/>
    <col min="6" max="6" width="31.140625" style="108" bestFit="1" customWidth="1"/>
    <col min="7" max="7" width="11.28515625" style="108" customWidth="1"/>
    <col min="8" max="8" width="11.42578125" style="108" customWidth="1"/>
    <col min="9" max="9" width="15.5703125" style="108" customWidth="1"/>
    <col min="10" max="10" width="16.85546875" style="108" bestFit="1" customWidth="1"/>
    <col min="11" max="11" width="20.28515625" style="108" bestFit="1" customWidth="1"/>
    <col min="12" max="14" width="15.42578125" style="108" customWidth="1"/>
    <col min="15" max="17" width="11.42578125" style="108" customWidth="1"/>
    <col min="18" max="18" width="13.7109375" style="108" bestFit="1" customWidth="1"/>
    <col min="19" max="16384" width="11.42578125" style="108"/>
  </cols>
  <sheetData>
    <row r="1" spans="1:23" ht="33" customHeight="1" x14ac:dyDescent="0.2">
      <c r="A1" s="996" t="s">
        <v>597</v>
      </c>
      <c r="B1" s="997"/>
      <c r="C1" s="997"/>
      <c r="D1" s="997"/>
      <c r="E1" s="997"/>
      <c r="F1" s="997"/>
      <c r="G1" s="997"/>
      <c r="H1" s="997"/>
      <c r="I1" s="997"/>
      <c r="J1" s="997"/>
      <c r="K1" s="997"/>
      <c r="L1" s="997"/>
      <c r="M1" s="997"/>
      <c r="N1" s="997"/>
      <c r="O1" s="997"/>
      <c r="P1" s="997"/>
      <c r="Q1" s="997"/>
      <c r="R1" s="997"/>
      <c r="S1" s="385"/>
      <c r="T1" s="385"/>
      <c r="U1" s="385"/>
      <c r="V1" s="385"/>
      <c r="W1" s="385"/>
    </row>
    <row r="2" spans="1:23" s="107" customFormat="1" ht="18" customHeight="1" x14ac:dyDescent="0.2">
      <c r="A2" s="642" t="s">
        <v>598</v>
      </c>
      <c r="B2" s="643"/>
      <c r="C2" s="643"/>
      <c r="D2" s="606" t="str">
        <f>'Todo Riesgo Daños Materiales'!B2</f>
        <v>RED SALUD ARMENIA E.S.E</v>
      </c>
      <c r="E2" s="606"/>
      <c r="F2" s="606"/>
      <c r="G2" s="606"/>
      <c r="H2" s="606"/>
      <c r="I2" s="606"/>
      <c r="J2" s="606"/>
      <c r="K2" s="606"/>
      <c r="L2" s="606"/>
      <c r="M2" s="606"/>
      <c r="N2" s="606"/>
      <c r="O2" s="606"/>
      <c r="P2" s="606"/>
      <c r="Q2" s="606"/>
      <c r="R2" s="606"/>
    </row>
    <row r="3" spans="1:23" s="107" customFormat="1" ht="18" customHeight="1" x14ac:dyDescent="0.2">
      <c r="A3" s="642" t="s">
        <v>599</v>
      </c>
      <c r="B3" s="643"/>
      <c r="C3" s="643"/>
      <c r="D3" s="606" t="str">
        <f>D2</f>
        <v>RED SALUD ARMENIA E.S.E</v>
      </c>
      <c r="E3" s="606"/>
      <c r="F3" s="606"/>
      <c r="G3" s="606"/>
      <c r="H3" s="606"/>
      <c r="I3" s="606"/>
      <c r="J3" s="606"/>
      <c r="K3" s="606"/>
      <c r="L3" s="606"/>
      <c r="M3" s="606"/>
      <c r="N3" s="606"/>
      <c r="O3" s="606"/>
      <c r="P3" s="606"/>
      <c r="Q3" s="606"/>
      <c r="R3" s="606"/>
    </row>
    <row r="4" spans="1:23" s="107" customFormat="1" ht="18" customHeight="1" x14ac:dyDescent="0.2">
      <c r="A4" s="642" t="s">
        <v>600</v>
      </c>
      <c r="B4" s="643"/>
      <c r="C4" s="643"/>
      <c r="D4" s="606" t="str">
        <f>D2</f>
        <v>RED SALUD ARMENIA E.S.E</v>
      </c>
      <c r="E4" s="606"/>
      <c r="F4" s="606"/>
      <c r="G4" s="606"/>
      <c r="H4" s="606"/>
      <c r="I4" s="606"/>
      <c r="J4" s="606"/>
      <c r="K4" s="606"/>
      <c r="L4" s="606"/>
      <c r="M4" s="606"/>
      <c r="N4" s="606"/>
      <c r="O4" s="606"/>
      <c r="P4" s="606"/>
      <c r="Q4" s="606"/>
      <c r="R4" s="606"/>
    </row>
    <row r="5" spans="1:23" s="107" customFormat="1" ht="18" customHeight="1" x14ac:dyDescent="0.2">
      <c r="A5" s="642" t="s">
        <v>601</v>
      </c>
      <c r="B5" s="643"/>
      <c r="C5" s="643"/>
      <c r="D5" s="950" t="str">
        <f>'Todo Riesgo Daños Materiales'!B5</f>
        <v>801.001.440-8</v>
      </c>
      <c r="E5" s="951"/>
      <c r="F5" s="951"/>
      <c r="G5" s="951"/>
      <c r="H5" s="951"/>
      <c r="I5" s="951"/>
      <c r="J5" s="951"/>
      <c r="K5" s="951"/>
      <c r="L5" s="951"/>
      <c r="M5" s="951"/>
      <c r="N5" s="951"/>
      <c r="O5" s="951"/>
      <c r="P5" s="951"/>
      <c r="Q5" s="951"/>
      <c r="R5" s="951"/>
    </row>
    <row r="6" spans="1:23" s="107" customFormat="1" ht="18" customHeight="1" x14ac:dyDescent="0.2">
      <c r="A6" s="642" t="s">
        <v>7</v>
      </c>
      <c r="B6" s="643"/>
      <c r="C6" s="643"/>
      <c r="D6" s="950" t="str">
        <f>Automoviles!B6</f>
        <v>PROCESO DE CONTRATACION SIMPLIFICADA O INVITACION</v>
      </c>
      <c r="E6" s="951"/>
      <c r="F6" s="951"/>
      <c r="G6" s="951"/>
      <c r="H6" s="951"/>
      <c r="I6" s="951"/>
      <c r="J6" s="951"/>
      <c r="K6" s="951"/>
      <c r="L6" s="951"/>
      <c r="M6" s="951"/>
      <c r="N6" s="951"/>
      <c r="O6" s="951"/>
      <c r="P6" s="951"/>
      <c r="Q6" s="951"/>
      <c r="R6" s="951"/>
    </row>
    <row r="7" spans="1:23" s="107" customFormat="1" ht="18" customHeight="1" x14ac:dyDescent="0.2">
      <c r="A7" s="642" t="s">
        <v>9</v>
      </c>
      <c r="B7" s="643"/>
      <c r="C7" s="643"/>
      <c r="D7" s="606" t="s">
        <v>523</v>
      </c>
      <c r="E7" s="606"/>
      <c r="F7" s="606"/>
      <c r="G7" s="606"/>
      <c r="H7" s="606"/>
      <c r="I7" s="606"/>
      <c r="J7" s="606"/>
      <c r="K7" s="606"/>
      <c r="L7" s="606"/>
      <c r="M7" s="606"/>
      <c r="N7" s="606"/>
      <c r="O7" s="606"/>
      <c r="P7" s="606"/>
      <c r="Q7" s="606"/>
      <c r="R7" s="606"/>
    </row>
    <row r="8" spans="1:23" s="107" customFormat="1" ht="18" customHeight="1" x14ac:dyDescent="0.2">
      <c r="A8" s="642" t="s">
        <v>316</v>
      </c>
      <c r="B8" s="643"/>
      <c r="C8" s="643"/>
      <c r="D8" s="999">
        <f>'Todo Riesgo Daños Materiales'!B8</f>
        <v>20000000</v>
      </c>
      <c r="E8" s="999"/>
      <c r="F8" s="999"/>
      <c r="G8" s="999"/>
      <c r="H8" s="999"/>
      <c r="I8" s="999"/>
      <c r="J8" s="999"/>
      <c r="K8" s="999"/>
      <c r="L8" s="999"/>
      <c r="M8" s="999"/>
      <c r="N8" s="999"/>
      <c r="O8" s="999"/>
      <c r="P8" s="999"/>
      <c r="Q8" s="999"/>
      <c r="R8" s="999"/>
    </row>
    <row r="9" spans="1:23" s="127" customFormat="1" ht="30.75" customHeight="1" x14ac:dyDescent="0.2">
      <c r="A9" s="135" t="s">
        <v>602</v>
      </c>
      <c r="B9" s="217" t="s">
        <v>603</v>
      </c>
      <c r="C9" s="217" t="s">
        <v>604</v>
      </c>
      <c r="D9" s="217" t="s">
        <v>605</v>
      </c>
      <c r="E9" s="217" t="s">
        <v>606</v>
      </c>
      <c r="F9" s="217" t="s">
        <v>607</v>
      </c>
      <c r="G9" s="217" t="s">
        <v>608</v>
      </c>
      <c r="H9" s="217" t="s">
        <v>609</v>
      </c>
      <c r="I9" s="218" t="s">
        <v>610</v>
      </c>
      <c r="J9" s="217" t="s">
        <v>611</v>
      </c>
      <c r="K9" s="217" t="s">
        <v>612</v>
      </c>
      <c r="L9" s="218" t="s">
        <v>15</v>
      </c>
      <c r="M9" s="217" t="s">
        <v>613</v>
      </c>
      <c r="N9" s="217" t="s">
        <v>36</v>
      </c>
      <c r="O9" s="217" t="s">
        <v>614</v>
      </c>
      <c r="P9" s="217" t="s">
        <v>18</v>
      </c>
      <c r="Q9" s="217" t="s">
        <v>38</v>
      </c>
      <c r="R9" s="217" t="s">
        <v>615</v>
      </c>
    </row>
    <row r="10" spans="1:23" ht="16.5" customHeight="1" x14ac:dyDescent="0.2">
      <c r="A10" s="379">
        <v>1</v>
      </c>
      <c r="B10" s="307" t="s">
        <v>616</v>
      </c>
      <c r="C10" s="309" t="s">
        <v>617</v>
      </c>
      <c r="D10" s="308" t="s">
        <v>618</v>
      </c>
      <c r="E10" s="309" t="s">
        <v>619</v>
      </c>
      <c r="F10" s="308" t="s">
        <v>620</v>
      </c>
      <c r="G10" s="307">
        <v>2015</v>
      </c>
      <c r="H10" s="307">
        <v>2000</v>
      </c>
      <c r="I10" s="311" t="s">
        <v>621</v>
      </c>
      <c r="J10" s="308" t="s">
        <v>622</v>
      </c>
      <c r="K10" s="308" t="s">
        <v>623</v>
      </c>
      <c r="L10" s="312">
        <v>77700000</v>
      </c>
      <c r="M10" s="312">
        <f>135000000-L10</f>
        <v>57300000</v>
      </c>
      <c r="N10" s="312">
        <f>L10+M10</f>
        <v>135000000</v>
      </c>
      <c r="O10" s="132"/>
      <c r="P10" s="131"/>
      <c r="Q10" s="131"/>
      <c r="R10" s="132"/>
      <c r="S10" s="385"/>
      <c r="T10" s="385"/>
      <c r="U10" s="385"/>
      <c r="V10" s="385"/>
      <c r="W10" s="385"/>
    </row>
    <row r="11" spans="1:23" ht="16.5" customHeight="1" x14ac:dyDescent="0.2">
      <c r="A11" s="379">
        <f t="shared" ref="A11:A16" si="0">A10+1</f>
        <v>2</v>
      </c>
      <c r="B11" s="307" t="s">
        <v>624</v>
      </c>
      <c r="C11" s="309" t="s">
        <v>625</v>
      </c>
      <c r="D11" s="308" t="s">
        <v>626</v>
      </c>
      <c r="E11" s="308" t="s">
        <v>627</v>
      </c>
      <c r="F11" s="310" t="s">
        <v>628</v>
      </c>
      <c r="G11" s="307">
        <v>2013</v>
      </c>
      <c r="H11" s="307">
        <v>2000</v>
      </c>
      <c r="I11" s="311" t="s">
        <v>629</v>
      </c>
      <c r="J11" s="308" t="s">
        <v>630</v>
      </c>
      <c r="K11" s="308" t="s">
        <v>631</v>
      </c>
      <c r="L11" s="312">
        <v>72200000</v>
      </c>
      <c r="M11" s="312">
        <v>0</v>
      </c>
      <c r="N11" s="312">
        <f>L11+M11</f>
        <v>72200000</v>
      </c>
      <c r="O11" s="132"/>
      <c r="P11" s="131"/>
      <c r="Q11" s="131"/>
      <c r="R11" s="132"/>
      <c r="S11" s="385"/>
      <c r="T11" s="385"/>
      <c r="U11" s="385"/>
      <c r="V11" s="385"/>
      <c r="W11" s="385"/>
    </row>
    <row r="12" spans="1:23" ht="16.5" customHeight="1" x14ac:dyDescent="0.2">
      <c r="A12" s="379">
        <f t="shared" si="0"/>
        <v>3</v>
      </c>
      <c r="B12" s="307" t="s">
        <v>632</v>
      </c>
      <c r="C12" s="308" t="s">
        <v>617</v>
      </c>
      <c r="D12" s="309" t="s">
        <v>618</v>
      </c>
      <c r="E12" s="309" t="s">
        <v>619</v>
      </c>
      <c r="F12" s="308" t="s">
        <v>620</v>
      </c>
      <c r="G12" s="307">
        <v>2015</v>
      </c>
      <c r="H12" s="307">
        <v>2000</v>
      </c>
      <c r="I12" s="311" t="s">
        <v>621</v>
      </c>
      <c r="J12" s="308" t="s">
        <v>633</v>
      </c>
      <c r="K12" s="308" t="s">
        <v>634</v>
      </c>
      <c r="L12" s="312">
        <v>77700000</v>
      </c>
      <c r="M12" s="312">
        <f>135000000-L12</f>
        <v>57300000</v>
      </c>
      <c r="N12" s="312">
        <f>L12+M12</f>
        <v>135000000</v>
      </c>
      <c r="O12" s="132"/>
      <c r="P12" s="131"/>
      <c r="Q12" s="131"/>
      <c r="R12" s="132"/>
      <c r="S12" s="385"/>
      <c r="T12" s="385"/>
      <c r="U12" s="385"/>
      <c r="V12" s="385"/>
      <c r="W12" s="385"/>
    </row>
    <row r="13" spans="1:23" ht="16.5" customHeight="1" x14ac:dyDescent="0.2">
      <c r="A13" s="379">
        <f t="shared" si="0"/>
        <v>4</v>
      </c>
      <c r="B13" s="308" t="s">
        <v>635</v>
      </c>
      <c r="C13" s="309" t="s">
        <v>625</v>
      </c>
      <c r="D13" s="308" t="s">
        <v>618</v>
      </c>
      <c r="E13" s="308" t="s">
        <v>636</v>
      </c>
      <c r="F13" s="310" t="s">
        <v>628</v>
      </c>
      <c r="G13" s="307">
        <v>2021</v>
      </c>
      <c r="H13" s="307">
        <v>2000</v>
      </c>
      <c r="I13" s="311" t="s">
        <v>637</v>
      </c>
      <c r="J13" s="309" t="s">
        <v>638</v>
      </c>
      <c r="K13" s="308" t="s">
        <v>639</v>
      </c>
      <c r="L13" s="312">
        <v>163300000</v>
      </c>
      <c r="M13" s="312">
        <v>0</v>
      </c>
      <c r="N13" s="312">
        <f>L13+M13</f>
        <v>163300000</v>
      </c>
      <c r="O13" s="313"/>
      <c r="P13" s="313"/>
      <c r="Q13" s="313"/>
      <c r="R13" s="313"/>
      <c r="S13" s="157"/>
      <c r="T13" s="157"/>
      <c r="U13" s="157"/>
      <c r="V13" s="157"/>
      <c r="W13" s="157"/>
    </row>
    <row r="14" spans="1:23" ht="16.5" customHeight="1" x14ac:dyDescent="0.2">
      <c r="A14" s="379">
        <f t="shared" si="0"/>
        <v>5</v>
      </c>
      <c r="B14" s="307" t="s">
        <v>640</v>
      </c>
      <c r="C14" s="308" t="s">
        <v>641</v>
      </c>
      <c r="D14" s="308" t="s">
        <v>618</v>
      </c>
      <c r="E14" s="308" t="s">
        <v>642</v>
      </c>
      <c r="F14" s="308" t="s">
        <v>620</v>
      </c>
      <c r="G14" s="307">
        <v>2023</v>
      </c>
      <c r="H14" s="307">
        <v>2500</v>
      </c>
      <c r="I14" s="311" t="s">
        <v>643</v>
      </c>
      <c r="J14" s="308" t="s">
        <v>644</v>
      </c>
      <c r="K14" s="309" t="s">
        <v>645</v>
      </c>
      <c r="L14" s="312">
        <v>174600000</v>
      </c>
      <c r="M14" s="312">
        <f>289332126-L14</f>
        <v>114732126</v>
      </c>
      <c r="N14" s="312">
        <f t="shared" ref="N14:N16" si="1">L14+M14</f>
        <v>289332126</v>
      </c>
      <c r="O14" s="132"/>
      <c r="P14" s="131"/>
      <c r="Q14" s="131"/>
      <c r="R14" s="132"/>
      <c r="S14" s="385"/>
      <c r="T14" s="385"/>
      <c r="U14" s="385"/>
      <c r="V14" s="385"/>
      <c r="W14" s="385"/>
    </row>
    <row r="15" spans="1:23" ht="16.5" customHeight="1" x14ac:dyDescent="0.2">
      <c r="A15" s="379">
        <f t="shared" si="0"/>
        <v>6</v>
      </c>
      <c r="B15" s="307" t="s">
        <v>646</v>
      </c>
      <c r="C15" s="308" t="s">
        <v>641</v>
      </c>
      <c r="D15" s="308" t="s">
        <v>618</v>
      </c>
      <c r="E15" s="308" t="s">
        <v>642</v>
      </c>
      <c r="F15" s="308" t="s">
        <v>620</v>
      </c>
      <c r="G15" s="307">
        <v>2023</v>
      </c>
      <c r="H15" s="307">
        <v>2500</v>
      </c>
      <c r="I15" s="311" t="s">
        <v>643</v>
      </c>
      <c r="J15" s="308" t="s">
        <v>647</v>
      </c>
      <c r="K15" s="308" t="s">
        <v>648</v>
      </c>
      <c r="L15" s="312">
        <v>174600000</v>
      </c>
      <c r="M15" s="312">
        <f>289332126-L15</f>
        <v>114732126</v>
      </c>
      <c r="N15" s="312">
        <f t="shared" si="1"/>
        <v>289332126</v>
      </c>
      <c r="O15" s="132"/>
      <c r="P15" s="131"/>
      <c r="Q15" s="131"/>
      <c r="R15" s="132"/>
      <c r="S15" s="385"/>
      <c r="T15" s="385"/>
      <c r="U15" s="385"/>
      <c r="V15" s="385"/>
      <c r="W15" s="385"/>
    </row>
    <row r="16" spans="1:23" ht="16.5" customHeight="1" x14ac:dyDescent="0.2">
      <c r="A16" s="379">
        <f t="shared" si="0"/>
        <v>7</v>
      </c>
      <c r="B16" s="307" t="s">
        <v>649</v>
      </c>
      <c r="C16" s="308" t="s">
        <v>650</v>
      </c>
      <c r="D16" s="308" t="s">
        <v>651</v>
      </c>
      <c r="E16" s="308" t="s">
        <v>651</v>
      </c>
      <c r="F16" s="308" t="s">
        <v>620</v>
      </c>
      <c r="G16" s="307">
        <v>2023</v>
      </c>
      <c r="H16" s="307">
        <v>2800</v>
      </c>
      <c r="I16" s="311">
        <v>11364029</v>
      </c>
      <c r="J16" s="309" t="s">
        <v>652</v>
      </c>
      <c r="K16" s="308" t="s">
        <v>653</v>
      </c>
      <c r="L16" s="312">
        <v>141000000</v>
      </c>
      <c r="M16" s="312">
        <f>330900000-L16</f>
        <v>189900000</v>
      </c>
      <c r="N16" s="312">
        <f t="shared" si="1"/>
        <v>330900000</v>
      </c>
      <c r="O16" s="132"/>
      <c r="P16" s="131"/>
      <c r="Q16" s="131"/>
      <c r="R16" s="132"/>
      <c r="S16" s="385"/>
      <c r="T16" s="385"/>
      <c r="U16" s="385"/>
      <c r="V16" s="385"/>
      <c r="W16" s="385"/>
    </row>
    <row r="17" spans="1:18" ht="16.5" customHeight="1" x14ac:dyDescent="0.2">
      <c r="A17" s="379">
        <v>8</v>
      </c>
      <c r="B17" s="307" t="s">
        <v>654</v>
      </c>
      <c r="C17" s="308" t="s">
        <v>655</v>
      </c>
      <c r="D17" s="308" t="s">
        <v>618</v>
      </c>
      <c r="E17" s="308" t="s">
        <v>618</v>
      </c>
      <c r="F17" s="308" t="s">
        <v>620</v>
      </c>
      <c r="G17" s="307">
        <v>2007</v>
      </c>
      <c r="H17" s="307">
        <v>2700</v>
      </c>
      <c r="I17" s="311" t="s">
        <v>656</v>
      </c>
      <c r="J17" s="309" t="s">
        <v>657</v>
      </c>
      <c r="K17" s="309" t="s">
        <v>658</v>
      </c>
      <c r="L17" s="312">
        <v>158500000</v>
      </c>
      <c r="M17" s="312">
        <v>0</v>
      </c>
      <c r="N17" s="312">
        <f>L17+M17</f>
        <v>158500000</v>
      </c>
      <c r="O17" s="132"/>
      <c r="P17" s="131"/>
      <c r="Q17" s="131"/>
      <c r="R17" s="132"/>
    </row>
    <row r="18" spans="1:18" ht="12" customHeight="1" x14ac:dyDescent="0.2">
      <c r="A18" s="379">
        <v>9</v>
      </c>
      <c r="B18" s="311" t="s">
        <v>659</v>
      </c>
      <c r="C18" s="311" t="s">
        <v>660</v>
      </c>
      <c r="D18" s="311" t="s">
        <v>618</v>
      </c>
      <c r="E18" s="311" t="s">
        <v>618</v>
      </c>
      <c r="F18" s="311" t="s">
        <v>628</v>
      </c>
      <c r="G18" s="311" t="s">
        <v>661</v>
      </c>
      <c r="H18" s="311" t="s">
        <v>662</v>
      </c>
      <c r="I18" s="311" t="s">
        <v>663</v>
      </c>
      <c r="J18" s="311" t="s">
        <v>664</v>
      </c>
      <c r="K18" s="311" t="s">
        <v>665</v>
      </c>
      <c r="L18" s="312">
        <v>198987000</v>
      </c>
      <c r="M18" s="312"/>
      <c r="N18" s="312">
        <f>L18</f>
        <v>198987000</v>
      </c>
      <c r="O18" s="134"/>
      <c r="P18" s="133"/>
      <c r="Q18" s="133"/>
      <c r="R18" s="134"/>
    </row>
    <row r="19" spans="1:18" ht="15.75" x14ac:dyDescent="0.2">
      <c r="A19" s="1000" t="s">
        <v>221</v>
      </c>
      <c r="B19" s="1001"/>
      <c r="C19" s="1001"/>
      <c r="D19" s="1001"/>
      <c r="E19" s="1001"/>
      <c r="F19" s="1001"/>
      <c r="G19" s="1001"/>
      <c r="H19" s="1001"/>
      <c r="I19" s="1001"/>
      <c r="J19" s="1001"/>
      <c r="K19" s="1002"/>
      <c r="L19" s="314">
        <f>SUM(L10:L18)</f>
        <v>1238587000</v>
      </c>
      <c r="M19" s="315">
        <f>SUM(M10:M18)</f>
        <v>533964252</v>
      </c>
      <c r="N19" s="314">
        <f>SUM(N10:N18)</f>
        <v>1772551252</v>
      </c>
      <c r="O19" s="316"/>
      <c r="P19" s="314"/>
      <c r="Q19" s="314"/>
      <c r="R19" s="316"/>
    </row>
    <row r="20" spans="1:18" s="129" customFormat="1" ht="26.25" customHeight="1" x14ac:dyDescent="0.2">
      <c r="A20" s="1003" t="s">
        <v>666</v>
      </c>
      <c r="B20" s="1004"/>
      <c r="C20" s="1004"/>
      <c r="D20" s="1004"/>
      <c r="E20" s="1004"/>
      <c r="F20" s="1004"/>
      <c r="G20" s="1004"/>
      <c r="H20" s="1004"/>
      <c r="I20" s="1004"/>
      <c r="J20" s="1004"/>
      <c r="K20" s="1004"/>
      <c r="L20" s="1004"/>
      <c r="M20" s="1004"/>
      <c r="N20" s="1004"/>
      <c r="O20" s="1004"/>
      <c r="P20" s="1004"/>
      <c r="Q20" s="1004"/>
      <c r="R20" s="1005"/>
    </row>
    <row r="21" spans="1:18" x14ac:dyDescent="0.2">
      <c r="A21" s="128"/>
      <c r="B21" s="385"/>
      <c r="C21" s="385"/>
      <c r="D21" s="385"/>
      <c r="E21" s="385"/>
      <c r="F21" s="385"/>
      <c r="G21" s="385"/>
      <c r="H21" s="385"/>
      <c r="I21" s="385"/>
      <c r="J21" s="385"/>
      <c r="K21" s="385"/>
      <c r="L21" s="385"/>
      <c r="M21" s="385"/>
      <c r="N21" s="385"/>
      <c r="O21" s="385"/>
      <c r="P21" s="385"/>
      <c r="Q21" s="385"/>
      <c r="R21" s="385"/>
    </row>
    <row r="22" spans="1:18" ht="16.5" customHeight="1" x14ac:dyDescent="0.2">
      <c r="A22" s="385"/>
      <c r="B22" s="998"/>
      <c r="C22" s="998"/>
      <c r="D22" s="998"/>
      <c r="E22" s="998"/>
      <c r="F22" s="998"/>
      <c r="G22" s="998"/>
      <c r="H22" s="998"/>
      <c r="I22" s="998"/>
      <c r="J22" s="998"/>
      <c r="K22" s="998"/>
      <c r="L22" s="998"/>
      <c r="M22" s="998"/>
      <c r="N22" s="385"/>
      <c r="O22" s="385"/>
      <c r="P22" s="385"/>
      <c r="Q22" s="385"/>
      <c r="R22" s="385"/>
    </row>
  </sheetData>
  <sheetProtection selectLockedCells="1" selectUnlockedCells="1"/>
  <sortState ref="B10:N18">
    <sortCondition ref="B10:B18"/>
  </sortState>
  <mergeCells count="18">
    <mergeCell ref="A8:C8"/>
    <mergeCell ref="A7:C7"/>
    <mergeCell ref="B22:M22"/>
    <mergeCell ref="D8:R8"/>
    <mergeCell ref="A19:K19"/>
    <mergeCell ref="A20:R20"/>
    <mergeCell ref="A1:R1"/>
    <mergeCell ref="D2:R2"/>
    <mergeCell ref="D5:R5"/>
    <mergeCell ref="D6:R6"/>
    <mergeCell ref="D7:R7"/>
    <mergeCell ref="D3:R3"/>
    <mergeCell ref="D4:R4"/>
    <mergeCell ref="A2:C2"/>
    <mergeCell ref="A3:C3"/>
    <mergeCell ref="A4:C4"/>
    <mergeCell ref="A5:C5"/>
    <mergeCell ref="A6:C6"/>
  </mergeCells>
  <printOptions horizontalCentered="1" verticalCentered="1"/>
  <pageMargins left="0.31496062992125984" right="0.31496062992125984" top="0.35433070866141736" bottom="0.35433070866141736" header="0.31496062992125984" footer="0.31496062992125984"/>
  <pageSetup scale="75" firstPageNumber="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21"/>
  <sheetViews>
    <sheetView topLeftCell="C11" workbookViewId="0">
      <selection activeCell="K10" sqref="K10:K18"/>
    </sheetView>
  </sheetViews>
  <sheetFormatPr baseColWidth="10" defaultColWidth="11.42578125" defaultRowHeight="12.75" x14ac:dyDescent="0.2"/>
  <cols>
    <col min="1" max="1" width="3.28515625" style="108" bestFit="1" customWidth="1"/>
    <col min="2" max="2" width="8.42578125" style="108" bestFit="1" customWidth="1"/>
    <col min="3" max="3" width="13.7109375" style="108" bestFit="1" customWidth="1"/>
    <col min="4" max="4" width="13.85546875" style="108" bestFit="1" customWidth="1"/>
    <col min="5" max="5" width="31.140625" style="108" bestFit="1" customWidth="1"/>
    <col min="6" max="6" width="10.5703125" style="108" bestFit="1" customWidth="1"/>
    <col min="7" max="7" width="5" style="108" bestFit="1" customWidth="1"/>
    <col min="8" max="9" width="22.85546875" style="108" bestFit="1" customWidth="1"/>
    <col min="10" max="10" width="16.5703125" style="108" customWidth="1"/>
    <col min="11" max="11" width="14.140625" style="108" bestFit="1" customWidth="1"/>
    <col min="12" max="16384" width="11.42578125" style="108"/>
  </cols>
  <sheetData>
    <row r="1" spans="1:11" ht="33" customHeight="1" x14ac:dyDescent="0.2">
      <c r="A1" s="996" t="s">
        <v>667</v>
      </c>
      <c r="B1" s="1006"/>
      <c r="C1" s="1006"/>
      <c r="D1" s="997"/>
      <c r="E1" s="997"/>
      <c r="F1" s="997"/>
      <c r="G1" s="997"/>
      <c r="H1" s="997"/>
      <c r="I1" s="997"/>
      <c r="J1" s="997"/>
      <c r="K1" s="1007"/>
    </row>
    <row r="2" spans="1:11" s="107" customFormat="1" ht="18" customHeight="1" x14ac:dyDescent="0.2">
      <c r="A2" s="642" t="s">
        <v>598</v>
      </c>
      <c r="B2" s="758"/>
      <c r="C2" s="758"/>
      <c r="D2" s="643"/>
      <c r="E2" s="643"/>
      <c r="F2" s="606" t="str">
        <f>'Todo Riesgo Daños Materiales'!B2</f>
        <v>RED SALUD ARMENIA E.S.E</v>
      </c>
      <c r="G2" s="606"/>
      <c r="H2" s="606"/>
      <c r="I2" s="606"/>
      <c r="J2" s="606"/>
      <c r="K2" s="607"/>
    </row>
    <row r="3" spans="1:11" s="107" customFormat="1" ht="18" customHeight="1" x14ac:dyDescent="0.2">
      <c r="A3" s="642" t="s">
        <v>599</v>
      </c>
      <c r="B3" s="758"/>
      <c r="C3" s="758"/>
      <c r="D3" s="643"/>
      <c r="E3" s="643"/>
      <c r="F3" s="606" t="str">
        <f>F2</f>
        <v>RED SALUD ARMENIA E.S.E</v>
      </c>
      <c r="G3" s="606"/>
      <c r="H3" s="606"/>
      <c r="I3" s="606"/>
      <c r="J3" s="606"/>
      <c r="K3" s="607"/>
    </row>
    <row r="4" spans="1:11" s="107" customFormat="1" ht="18" customHeight="1" x14ac:dyDescent="0.2">
      <c r="A4" s="643" t="s">
        <v>600</v>
      </c>
      <c r="B4" s="643"/>
      <c r="C4" s="643"/>
      <c r="D4" s="643"/>
      <c r="E4" s="643"/>
      <c r="F4" s="606" t="str">
        <f>F2</f>
        <v>RED SALUD ARMENIA E.S.E</v>
      </c>
      <c r="G4" s="606"/>
      <c r="H4" s="606"/>
      <c r="I4" s="606"/>
      <c r="J4" s="606"/>
      <c r="K4" s="606"/>
    </row>
    <row r="5" spans="1:11" s="107" customFormat="1" ht="18" customHeight="1" x14ac:dyDescent="0.2">
      <c r="A5" s="643" t="s">
        <v>601</v>
      </c>
      <c r="B5" s="643"/>
      <c r="C5" s="643"/>
      <c r="D5" s="643"/>
      <c r="E5" s="643"/>
      <c r="F5" s="606" t="str">
        <f>'Todo Riesgo Daños Materiales'!B5</f>
        <v>801.001.440-8</v>
      </c>
      <c r="G5" s="606"/>
      <c r="H5" s="606"/>
      <c r="I5" s="606"/>
      <c r="J5" s="606"/>
      <c r="K5" s="606"/>
    </row>
    <row r="6" spans="1:11" s="107" customFormat="1" ht="18" customHeight="1" x14ac:dyDescent="0.2">
      <c r="A6" s="643" t="s">
        <v>7</v>
      </c>
      <c r="B6" s="643"/>
      <c r="C6" s="643"/>
      <c r="D6" s="643"/>
      <c r="E6" s="643"/>
      <c r="F6" s="606" t="str">
        <f>Automoviles!B6</f>
        <v>PROCESO DE CONTRATACION SIMPLIFICADA O INVITACION</v>
      </c>
      <c r="G6" s="606"/>
      <c r="H6" s="606"/>
      <c r="I6" s="606"/>
      <c r="J6" s="606"/>
      <c r="K6" s="606"/>
    </row>
    <row r="7" spans="1:11" s="107" customFormat="1" ht="18" customHeight="1" x14ac:dyDescent="0.2">
      <c r="A7" s="643" t="s">
        <v>9</v>
      </c>
      <c r="B7" s="643"/>
      <c r="C7" s="643"/>
      <c r="D7" s="643"/>
      <c r="E7" s="643"/>
      <c r="F7" s="606" t="s">
        <v>668</v>
      </c>
      <c r="G7" s="606"/>
      <c r="H7" s="606"/>
      <c r="I7" s="606"/>
      <c r="J7" s="606"/>
      <c r="K7" s="606"/>
    </row>
    <row r="8" spans="1:11" s="107" customFormat="1" ht="18" customHeight="1" x14ac:dyDescent="0.2">
      <c r="A8" s="643" t="s">
        <v>316</v>
      </c>
      <c r="B8" s="643"/>
      <c r="C8" s="643"/>
      <c r="D8" s="643"/>
      <c r="E8" s="643"/>
      <c r="F8" s="999" t="s">
        <v>669</v>
      </c>
      <c r="G8" s="999"/>
      <c r="H8" s="999"/>
      <c r="I8" s="999"/>
      <c r="J8" s="999"/>
      <c r="K8" s="999"/>
    </row>
    <row r="9" spans="1:11" s="156" customFormat="1" ht="30.75" customHeight="1" x14ac:dyDescent="0.2">
      <c r="A9" s="130" t="s">
        <v>670</v>
      </c>
      <c r="B9" s="130" t="s">
        <v>223</v>
      </c>
      <c r="C9" s="130" t="s">
        <v>604</v>
      </c>
      <c r="D9" s="130" t="s">
        <v>606</v>
      </c>
      <c r="E9" s="130" t="s">
        <v>605</v>
      </c>
      <c r="F9" s="130" t="s">
        <v>608</v>
      </c>
      <c r="G9" s="130" t="s">
        <v>671</v>
      </c>
      <c r="H9" s="130" t="s">
        <v>611</v>
      </c>
      <c r="I9" s="130" t="s">
        <v>612</v>
      </c>
      <c r="J9" s="383" t="s">
        <v>672</v>
      </c>
      <c r="K9" s="219" t="s">
        <v>673</v>
      </c>
    </row>
    <row r="10" spans="1:11" ht="16.5" customHeight="1" x14ac:dyDescent="0.2">
      <c r="A10" s="154">
        <v>1</v>
      </c>
      <c r="B10" s="307" t="s">
        <v>616</v>
      </c>
      <c r="C10" s="309" t="s">
        <v>617</v>
      </c>
      <c r="D10" s="308" t="s">
        <v>618</v>
      </c>
      <c r="E10" s="308" t="s">
        <v>620</v>
      </c>
      <c r="F10" s="307">
        <v>2015</v>
      </c>
      <c r="G10" s="307">
        <v>2000</v>
      </c>
      <c r="H10" s="308" t="s">
        <v>622</v>
      </c>
      <c r="I10" s="308" t="s">
        <v>623</v>
      </c>
      <c r="J10" s="221">
        <v>45937</v>
      </c>
      <c r="K10" s="220">
        <v>1116800</v>
      </c>
    </row>
    <row r="11" spans="1:11" x14ac:dyDescent="0.2">
      <c r="A11" s="154">
        <v>2</v>
      </c>
      <c r="B11" s="307" t="s">
        <v>624</v>
      </c>
      <c r="C11" s="309" t="s">
        <v>625</v>
      </c>
      <c r="D11" s="308" t="s">
        <v>626</v>
      </c>
      <c r="E11" s="310" t="s">
        <v>628</v>
      </c>
      <c r="F11" s="307">
        <v>2013</v>
      </c>
      <c r="G11" s="307">
        <v>2000</v>
      </c>
      <c r="H11" s="308" t="s">
        <v>630</v>
      </c>
      <c r="I11" s="308" t="s">
        <v>631</v>
      </c>
      <c r="J11" s="221">
        <v>45855</v>
      </c>
      <c r="K11" s="220">
        <v>1013600</v>
      </c>
    </row>
    <row r="12" spans="1:11" x14ac:dyDescent="0.2">
      <c r="A12" s="154">
        <v>3</v>
      </c>
      <c r="B12" s="307" t="s">
        <v>632</v>
      </c>
      <c r="C12" s="308" t="s">
        <v>617</v>
      </c>
      <c r="D12" s="309" t="s">
        <v>618</v>
      </c>
      <c r="E12" s="308" t="s">
        <v>620</v>
      </c>
      <c r="F12" s="307">
        <v>2015</v>
      </c>
      <c r="G12" s="307">
        <v>2000</v>
      </c>
      <c r="H12" s="308" t="s">
        <v>633</v>
      </c>
      <c r="I12" s="308" t="s">
        <v>634</v>
      </c>
      <c r="J12" s="221">
        <v>45937</v>
      </c>
      <c r="K12" s="220">
        <v>1116800</v>
      </c>
    </row>
    <row r="13" spans="1:11" x14ac:dyDescent="0.2">
      <c r="A13" s="154">
        <v>4</v>
      </c>
      <c r="B13" s="308" t="s">
        <v>635</v>
      </c>
      <c r="C13" s="309" t="s">
        <v>625</v>
      </c>
      <c r="D13" s="308" t="s">
        <v>618</v>
      </c>
      <c r="E13" s="310" t="s">
        <v>628</v>
      </c>
      <c r="F13" s="307">
        <v>2021</v>
      </c>
      <c r="G13" s="307">
        <v>2000</v>
      </c>
      <c r="H13" s="309" t="s">
        <v>638</v>
      </c>
      <c r="I13" s="308" t="s">
        <v>639</v>
      </c>
      <c r="J13" s="221">
        <v>45845</v>
      </c>
      <c r="K13" s="220">
        <v>942800</v>
      </c>
    </row>
    <row r="14" spans="1:11" x14ac:dyDescent="0.2">
      <c r="A14" s="154">
        <v>5</v>
      </c>
      <c r="B14" s="307" t="s">
        <v>640</v>
      </c>
      <c r="C14" s="308" t="s">
        <v>641</v>
      </c>
      <c r="D14" s="308" t="s">
        <v>618</v>
      </c>
      <c r="E14" s="308" t="s">
        <v>620</v>
      </c>
      <c r="F14" s="307">
        <v>2023</v>
      </c>
      <c r="G14" s="307">
        <v>2500</v>
      </c>
      <c r="H14" s="308" t="s">
        <v>644</v>
      </c>
      <c r="I14" s="309" t="s">
        <v>645</v>
      </c>
      <c r="J14" s="221">
        <v>45690</v>
      </c>
      <c r="K14" s="220">
        <v>1255100</v>
      </c>
    </row>
    <row r="15" spans="1:11" x14ac:dyDescent="0.2">
      <c r="A15" s="154">
        <v>6</v>
      </c>
      <c r="B15" s="307" t="s">
        <v>646</v>
      </c>
      <c r="C15" s="308" t="s">
        <v>641</v>
      </c>
      <c r="D15" s="308" t="s">
        <v>618</v>
      </c>
      <c r="E15" s="308" t="s">
        <v>620</v>
      </c>
      <c r="F15" s="307">
        <v>2023</v>
      </c>
      <c r="G15" s="307">
        <v>2500</v>
      </c>
      <c r="H15" s="308" t="s">
        <v>647</v>
      </c>
      <c r="I15" s="308" t="s">
        <v>648</v>
      </c>
      <c r="J15" s="221">
        <v>45690</v>
      </c>
      <c r="K15" s="220">
        <v>1255100</v>
      </c>
    </row>
    <row r="16" spans="1:11" x14ac:dyDescent="0.2">
      <c r="A16" s="154">
        <v>7</v>
      </c>
      <c r="B16" s="307" t="s">
        <v>649</v>
      </c>
      <c r="C16" s="308" t="s">
        <v>650</v>
      </c>
      <c r="D16" s="308" t="s">
        <v>651</v>
      </c>
      <c r="E16" s="308" t="s">
        <v>620</v>
      </c>
      <c r="F16" s="307">
        <v>2023</v>
      </c>
      <c r="G16" s="307">
        <v>2800</v>
      </c>
      <c r="H16" s="309" t="s">
        <v>652</v>
      </c>
      <c r="I16" s="308" t="s">
        <v>653</v>
      </c>
      <c r="J16" s="221">
        <v>45708</v>
      </c>
      <c r="K16" s="220">
        <v>1105900</v>
      </c>
    </row>
    <row r="17" spans="1:11" x14ac:dyDescent="0.2">
      <c r="A17" s="379">
        <v>8</v>
      </c>
      <c r="B17" s="307" t="s">
        <v>654</v>
      </c>
      <c r="C17" s="308" t="s">
        <v>655</v>
      </c>
      <c r="D17" s="308" t="s">
        <v>618</v>
      </c>
      <c r="E17" s="308" t="s">
        <v>620</v>
      </c>
      <c r="F17" s="307">
        <v>2007</v>
      </c>
      <c r="G17" s="307">
        <v>2700</v>
      </c>
      <c r="H17" s="309" t="s">
        <v>657</v>
      </c>
      <c r="I17" s="309" t="s">
        <v>658</v>
      </c>
      <c r="J17" s="221">
        <v>45731</v>
      </c>
      <c r="K17" s="220">
        <v>1504700</v>
      </c>
    </row>
    <row r="18" spans="1:11" x14ac:dyDescent="0.2">
      <c r="A18" s="379">
        <v>9</v>
      </c>
      <c r="B18" s="311" t="s">
        <v>659</v>
      </c>
      <c r="C18" s="311" t="s">
        <v>660</v>
      </c>
      <c r="D18" s="311" t="s">
        <v>618</v>
      </c>
      <c r="E18" s="311" t="s">
        <v>618</v>
      </c>
      <c r="F18" s="311" t="s">
        <v>628</v>
      </c>
      <c r="G18" s="311" t="s">
        <v>661</v>
      </c>
      <c r="H18" s="311" t="s">
        <v>662</v>
      </c>
      <c r="I18" s="311" t="s">
        <v>665</v>
      </c>
      <c r="J18" s="221">
        <v>45696</v>
      </c>
      <c r="K18" s="220">
        <v>1063000</v>
      </c>
    </row>
    <row r="19" spans="1:11" x14ac:dyDescent="0.2">
      <c r="A19" s="379"/>
      <c r="B19" s="311"/>
      <c r="C19" s="311"/>
      <c r="D19" s="311"/>
      <c r="E19" s="311"/>
      <c r="F19" s="311"/>
      <c r="G19" s="311"/>
      <c r="H19" s="311"/>
      <c r="I19" s="311"/>
      <c r="J19" s="221"/>
      <c r="K19" s="220"/>
    </row>
    <row r="20" spans="1:11" x14ac:dyDescent="0.2">
      <c r="A20" s="385"/>
      <c r="B20" s="385"/>
      <c r="C20" s="385"/>
      <c r="D20" s="385"/>
      <c r="E20" s="385"/>
      <c r="F20" s="385"/>
      <c r="G20" s="385"/>
      <c r="H20" s="385"/>
      <c r="I20" s="385"/>
      <c r="J20" s="385"/>
      <c r="K20" s="317"/>
    </row>
    <row r="21" spans="1:11" x14ac:dyDescent="0.2">
      <c r="A21" s="385"/>
      <c r="B21" s="385"/>
      <c r="C21" s="385"/>
      <c r="D21" s="385"/>
      <c r="E21" s="385"/>
      <c r="F21" s="385"/>
      <c r="G21" s="385"/>
      <c r="H21" s="385"/>
      <c r="I21" s="385"/>
      <c r="J21" s="385"/>
      <c r="K21" s="318"/>
    </row>
  </sheetData>
  <sortState ref="A10:K17">
    <sortCondition ref="C10:C17"/>
  </sortState>
  <mergeCells count="15">
    <mergeCell ref="A4:E4"/>
    <mergeCell ref="F4:K4"/>
    <mergeCell ref="A1:K1"/>
    <mergeCell ref="A2:E2"/>
    <mergeCell ref="F2:K2"/>
    <mergeCell ref="A3:E3"/>
    <mergeCell ref="F3:K3"/>
    <mergeCell ref="A8:E8"/>
    <mergeCell ref="F8:K8"/>
    <mergeCell ref="A5:E5"/>
    <mergeCell ref="F5:K5"/>
    <mergeCell ref="A6:E6"/>
    <mergeCell ref="F6:K6"/>
    <mergeCell ref="A7:E7"/>
    <mergeCell ref="F7:K7"/>
  </mergeCells>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V64"/>
  <sheetViews>
    <sheetView topLeftCell="A35" workbookViewId="0">
      <selection activeCell="A37" sqref="A37:F37"/>
    </sheetView>
  </sheetViews>
  <sheetFormatPr baseColWidth="10" defaultColWidth="11.42578125" defaultRowHeight="12.75" x14ac:dyDescent="0.2"/>
  <cols>
    <col min="1" max="1" width="43.7109375" style="158" customWidth="1"/>
    <col min="2" max="2" width="26.28515625" style="158" customWidth="1"/>
    <col min="3" max="3" width="20.7109375" style="158" customWidth="1"/>
    <col min="4" max="4" width="22.85546875" style="158" customWidth="1"/>
    <col min="5" max="5" width="38.140625" style="187" customWidth="1"/>
    <col min="6" max="6" width="18.28515625" style="159" customWidth="1"/>
    <col min="7" max="7" width="11.42578125" style="158"/>
    <col min="8" max="8" width="14.85546875" style="158" bestFit="1" customWidth="1"/>
    <col min="9" max="10" width="11.42578125" style="158"/>
    <col min="11" max="11" width="11.42578125" style="159"/>
    <col min="12" max="12" width="20.28515625" style="159" customWidth="1"/>
    <col min="13" max="13" width="25.85546875" style="159" customWidth="1"/>
    <col min="14" max="14" width="32.28515625" style="159" customWidth="1"/>
    <col min="15" max="16384" width="11.42578125" style="159"/>
  </cols>
  <sheetData>
    <row r="1" spans="1:22" ht="41.25" customHeight="1" thickBot="1" x14ac:dyDescent="0.25">
      <c r="A1" s="1022" t="s">
        <v>674</v>
      </c>
      <c r="B1" s="1022"/>
      <c r="C1" s="1022"/>
      <c r="D1" s="1022"/>
      <c r="E1" s="1022"/>
      <c r="F1" s="1022"/>
    </row>
    <row r="2" spans="1:22" x14ac:dyDescent="0.2">
      <c r="A2" s="189" t="s">
        <v>598</v>
      </c>
      <c r="B2" s="1023" t="str">
        <f>'Todo Riesgo Daños Materiales'!B2:E2</f>
        <v>RED SALUD ARMENIA E.S.E</v>
      </c>
      <c r="C2" s="1023"/>
      <c r="D2" s="1023"/>
      <c r="E2" s="1023"/>
      <c r="F2" s="1024"/>
    </row>
    <row r="3" spans="1:22" x14ac:dyDescent="0.2">
      <c r="A3" s="190" t="s">
        <v>599</v>
      </c>
      <c r="B3" s="1025" t="str">
        <f>+B2</f>
        <v>RED SALUD ARMENIA E.S.E</v>
      </c>
      <c r="C3" s="1025"/>
      <c r="D3" s="1025"/>
      <c r="E3" s="1025"/>
      <c r="F3" s="1026"/>
    </row>
    <row r="4" spans="1:22" x14ac:dyDescent="0.2">
      <c r="A4" s="191" t="s">
        <v>600</v>
      </c>
      <c r="B4" s="1025" t="str">
        <f>+B2</f>
        <v>RED SALUD ARMENIA E.S.E</v>
      </c>
      <c r="C4" s="1025"/>
      <c r="D4" s="1025"/>
      <c r="E4" s="1025"/>
      <c r="F4" s="1026"/>
    </row>
    <row r="5" spans="1:22" ht="15.75" x14ac:dyDescent="0.25">
      <c r="A5" s="190" t="s">
        <v>601</v>
      </c>
      <c r="B5" s="1027" t="str">
        <f>'Todo Riesgo Daños Materiales'!B5:E5</f>
        <v>801.001.440-8</v>
      </c>
      <c r="C5" s="1027"/>
      <c r="D5" s="1027"/>
      <c r="E5" s="1027"/>
      <c r="F5" s="1028"/>
      <c r="G5" s="160"/>
      <c r="H5" s="160"/>
      <c r="I5" s="160"/>
      <c r="J5" s="160"/>
      <c r="K5" s="160"/>
      <c r="L5" s="160"/>
      <c r="M5" s="160"/>
      <c r="N5" s="160"/>
      <c r="O5" s="160"/>
      <c r="P5" s="160"/>
      <c r="Q5" s="160"/>
      <c r="R5" s="160"/>
      <c r="S5" s="160"/>
      <c r="T5" s="160"/>
    </row>
    <row r="6" spans="1:22" x14ac:dyDescent="0.2">
      <c r="A6" s="192" t="s">
        <v>675</v>
      </c>
      <c r="B6" s="1020" t="s">
        <v>676</v>
      </c>
      <c r="C6" s="1020"/>
      <c r="D6" s="1020"/>
      <c r="E6" s="1020"/>
      <c r="F6" s="1021"/>
    </row>
    <row r="7" spans="1:22" x14ac:dyDescent="0.2">
      <c r="A7" s="193" t="s">
        <v>677</v>
      </c>
      <c r="B7" s="1032" t="str">
        <f>Automoviles!B6</f>
        <v>PROCESO DE CONTRATACION SIMPLIFICADA O INVITACION</v>
      </c>
      <c r="C7" s="1033"/>
      <c r="D7" s="1033"/>
      <c r="E7" s="1033"/>
      <c r="F7" s="1034"/>
    </row>
    <row r="8" spans="1:22" ht="15" thickBot="1" x14ac:dyDescent="0.25">
      <c r="A8" s="194" t="s">
        <v>316</v>
      </c>
      <c r="B8" s="1035" t="e">
        <f>#REF!</f>
        <v>#REF!</v>
      </c>
      <c r="C8" s="1036"/>
      <c r="D8" s="1036"/>
      <c r="E8" s="1036"/>
      <c r="F8" s="1037"/>
      <c r="G8" s="161"/>
      <c r="H8" s="162"/>
      <c r="I8" s="162"/>
      <c r="J8" s="162"/>
      <c r="K8" s="161"/>
      <c r="L8" s="163"/>
      <c r="M8" s="163"/>
      <c r="N8" s="161"/>
      <c r="O8" s="161"/>
      <c r="P8" s="161"/>
      <c r="Q8" s="161"/>
      <c r="R8" s="161"/>
      <c r="S8" s="161"/>
      <c r="T8" s="161"/>
      <c r="U8" s="161"/>
      <c r="V8" s="161"/>
    </row>
    <row r="9" spans="1:22" ht="24" customHeight="1" x14ac:dyDescent="0.2">
      <c r="A9" s="1038" t="s">
        <v>12</v>
      </c>
      <c r="B9" s="1038"/>
      <c r="C9" s="1038"/>
      <c r="D9" s="1038"/>
      <c r="E9" s="1038"/>
      <c r="F9" s="1038"/>
    </row>
    <row r="10" spans="1:22" ht="39.75" customHeight="1" x14ac:dyDescent="0.2">
      <c r="A10" s="164" t="s">
        <v>235</v>
      </c>
      <c r="B10" s="165" t="s">
        <v>423</v>
      </c>
      <c r="C10" s="166" t="s">
        <v>15</v>
      </c>
      <c r="D10" s="167" t="s">
        <v>239</v>
      </c>
      <c r="E10" s="168" t="s">
        <v>17</v>
      </c>
      <c r="F10" s="169" t="s">
        <v>237</v>
      </c>
      <c r="L10" s="170"/>
      <c r="M10" s="170"/>
      <c r="N10" s="171"/>
    </row>
    <row r="11" spans="1:22" ht="32.25" customHeight="1" x14ac:dyDescent="0.2">
      <c r="A11" s="1039" t="s">
        <v>678</v>
      </c>
      <c r="B11" s="172" t="s">
        <v>679</v>
      </c>
      <c r="C11" s="173" t="e">
        <f>#REF!</f>
        <v>#REF!</v>
      </c>
      <c r="D11" s="173"/>
      <c r="E11" s="174" t="s">
        <v>294</v>
      </c>
      <c r="F11" s="175" t="s">
        <v>294</v>
      </c>
    </row>
    <row r="12" spans="1:22" ht="25.5" customHeight="1" x14ac:dyDescent="0.2">
      <c r="A12" s="1040"/>
      <c r="B12" s="172" t="s">
        <v>680</v>
      </c>
      <c r="C12" s="173" t="e">
        <f>C11</f>
        <v>#REF!</v>
      </c>
      <c r="D12" s="173"/>
      <c r="E12" s="176" t="s">
        <v>294</v>
      </c>
      <c r="F12" s="177" t="s">
        <v>294</v>
      </c>
    </row>
    <row r="13" spans="1:22" ht="74.25" customHeight="1" x14ac:dyDescent="0.2">
      <c r="A13" s="1040"/>
      <c r="B13" s="172" t="s">
        <v>681</v>
      </c>
      <c r="C13" s="173" t="e">
        <f>C11</f>
        <v>#REF!</v>
      </c>
      <c r="D13" s="173"/>
      <c r="E13" s="203" t="s">
        <v>294</v>
      </c>
      <c r="F13" s="177" t="s">
        <v>294</v>
      </c>
    </row>
    <row r="14" spans="1:22" ht="30.75" customHeight="1" x14ac:dyDescent="0.2">
      <c r="A14" s="1040"/>
      <c r="B14" s="172" t="s">
        <v>682</v>
      </c>
      <c r="C14" s="173" t="e">
        <f>C11/2</f>
        <v>#REF!</v>
      </c>
      <c r="D14" s="173"/>
      <c r="E14" s="176"/>
      <c r="F14" s="177"/>
    </row>
    <row r="15" spans="1:22" ht="47.45" customHeight="1" x14ac:dyDescent="0.2">
      <c r="A15" s="1040"/>
      <c r="B15" s="172" t="s">
        <v>683</v>
      </c>
      <c r="C15" s="173" t="e">
        <f>#REF!</f>
        <v>#REF!</v>
      </c>
      <c r="D15" s="173"/>
      <c r="E15" s="176" t="s">
        <v>294</v>
      </c>
      <c r="F15" s="177" t="s">
        <v>294</v>
      </c>
    </row>
    <row r="16" spans="1:22" ht="54" customHeight="1" x14ac:dyDescent="0.2">
      <c r="A16" s="178"/>
      <c r="B16" s="172" t="s">
        <v>684</v>
      </c>
      <c r="C16" s="172" t="e">
        <f>#REF!</f>
        <v>#REF!</v>
      </c>
      <c r="D16" s="173"/>
      <c r="E16" s="176"/>
      <c r="F16" s="177"/>
    </row>
    <row r="17" spans="1:8" ht="13.5" x14ac:dyDescent="0.2">
      <c r="A17" s="179"/>
      <c r="B17" s="1041"/>
      <c r="C17" s="1042"/>
      <c r="D17" s="1043"/>
      <c r="E17" s="180" t="s">
        <v>237</v>
      </c>
      <c r="F17" s="175" t="str">
        <f>F11</f>
        <v xml:space="preserve"> </v>
      </c>
      <c r="G17" s="181" t="s">
        <v>294</v>
      </c>
      <c r="H17" s="182" t="s">
        <v>294</v>
      </c>
    </row>
    <row r="18" spans="1:8" x14ac:dyDescent="0.2">
      <c r="A18" s="1029" t="s">
        <v>685</v>
      </c>
      <c r="B18" s="1030"/>
      <c r="C18" s="1030"/>
      <c r="D18" s="1030"/>
      <c r="E18" s="1030"/>
      <c r="F18" s="1031"/>
    </row>
    <row r="19" spans="1:8" ht="31.5" x14ac:dyDescent="0.2">
      <c r="A19" s="183" t="s">
        <v>686</v>
      </c>
      <c r="B19" s="1044" t="s">
        <v>687</v>
      </c>
      <c r="C19" s="1045"/>
      <c r="D19" s="1045"/>
      <c r="E19" s="1045"/>
      <c r="F19" s="1046"/>
      <c r="H19" s="181"/>
    </row>
    <row r="20" spans="1:8" ht="15" x14ac:dyDescent="0.2">
      <c r="A20" s="1008" t="s">
        <v>688</v>
      </c>
      <c r="B20" s="1009"/>
      <c r="C20" s="1009"/>
      <c r="D20" s="1009"/>
      <c r="E20" s="1009"/>
      <c r="F20" s="1010"/>
    </row>
    <row r="21" spans="1:8" ht="18" x14ac:dyDescent="0.2">
      <c r="A21" s="184" t="s">
        <v>236</v>
      </c>
      <c r="B21" s="1011" t="s">
        <v>689</v>
      </c>
      <c r="C21" s="1012"/>
      <c r="D21" s="1011" t="s">
        <v>690</v>
      </c>
      <c r="E21" s="1013"/>
      <c r="F21" s="1012"/>
    </row>
    <row r="22" spans="1:8" ht="18" x14ac:dyDescent="0.2">
      <c r="A22" s="185" t="s">
        <v>691</v>
      </c>
      <c r="B22" s="1014">
        <v>70</v>
      </c>
      <c r="C22" s="1015"/>
      <c r="D22" s="1014" t="s">
        <v>692</v>
      </c>
      <c r="E22" s="1016"/>
      <c r="F22" s="1015"/>
    </row>
    <row r="23" spans="1:8" ht="18" x14ac:dyDescent="0.2">
      <c r="A23" s="185" t="s">
        <v>693</v>
      </c>
      <c r="B23" s="1014">
        <v>64</v>
      </c>
      <c r="C23" s="1015"/>
      <c r="D23" s="1014" t="s">
        <v>694</v>
      </c>
      <c r="E23" s="1016"/>
      <c r="F23" s="1015"/>
    </row>
    <row r="24" spans="1:8" ht="18" x14ac:dyDescent="0.2">
      <c r="A24" s="185" t="s">
        <v>695</v>
      </c>
      <c r="B24" s="1014">
        <v>64</v>
      </c>
      <c r="C24" s="1015"/>
      <c r="D24" s="1014" t="s">
        <v>694</v>
      </c>
      <c r="E24" s="1016"/>
      <c r="F24" s="1015"/>
    </row>
    <row r="25" spans="1:8" ht="36" x14ac:dyDescent="0.2">
      <c r="A25" s="186" t="s">
        <v>696</v>
      </c>
      <c r="B25" s="1051">
        <v>64</v>
      </c>
      <c r="C25" s="1052"/>
      <c r="D25" s="1051" t="s">
        <v>694</v>
      </c>
      <c r="E25" s="1053"/>
      <c r="F25" s="1052"/>
    </row>
    <row r="26" spans="1:8" ht="18" x14ac:dyDescent="0.2">
      <c r="A26" s="186" t="s">
        <v>697</v>
      </c>
      <c r="B26" s="1014">
        <v>70</v>
      </c>
      <c r="C26" s="1015"/>
      <c r="D26" s="1014" t="s">
        <v>692</v>
      </c>
      <c r="E26" s="1016"/>
      <c r="F26" s="1015"/>
    </row>
    <row r="27" spans="1:8" ht="15.75" customHeight="1" x14ac:dyDescent="0.2">
      <c r="A27" s="1057" t="s">
        <v>698</v>
      </c>
      <c r="B27" s="1058"/>
      <c r="C27" s="1058"/>
      <c r="D27" s="1058"/>
      <c r="E27" s="1058"/>
      <c r="F27" s="1059"/>
    </row>
    <row r="28" spans="1:8" ht="15.75" customHeight="1" x14ac:dyDescent="0.2">
      <c r="A28" s="386" t="s">
        <v>699</v>
      </c>
      <c r="B28" s="1077" t="s">
        <v>700</v>
      </c>
      <c r="C28" s="1078"/>
      <c r="D28" s="1078"/>
      <c r="E28" s="1078"/>
      <c r="F28" s="1079"/>
    </row>
    <row r="29" spans="1:8" ht="15.75" customHeight="1" x14ac:dyDescent="0.2">
      <c r="A29" s="386" t="s">
        <v>701</v>
      </c>
      <c r="B29" s="1080" t="s">
        <v>702</v>
      </c>
      <c r="C29" s="1081"/>
      <c r="D29" s="1081"/>
      <c r="E29" s="1081"/>
      <c r="F29" s="1082"/>
    </row>
    <row r="30" spans="1:8" ht="15.75" customHeight="1" x14ac:dyDescent="0.2">
      <c r="A30" s="386" t="s">
        <v>703</v>
      </c>
      <c r="B30" s="1077" t="s">
        <v>702</v>
      </c>
      <c r="C30" s="1078"/>
      <c r="D30" s="1078"/>
      <c r="E30" s="1078"/>
      <c r="F30" s="1079"/>
    </row>
    <row r="31" spans="1:8" ht="34.5" customHeight="1" x14ac:dyDescent="0.2">
      <c r="A31" s="1060" t="s">
        <v>704</v>
      </c>
      <c r="B31" s="1058"/>
      <c r="C31" s="1058"/>
      <c r="D31" s="1058"/>
      <c r="E31" s="1058"/>
      <c r="F31" s="1059"/>
    </row>
    <row r="32" spans="1:8" ht="31.5" customHeight="1" x14ac:dyDescent="0.2">
      <c r="A32" s="1060" t="s">
        <v>705</v>
      </c>
      <c r="B32" s="1058"/>
      <c r="C32" s="1058"/>
      <c r="D32" s="1058"/>
      <c r="E32" s="1058"/>
      <c r="F32" s="1059"/>
    </row>
    <row r="33" spans="1:10" s="188" customFormat="1" ht="16.5" customHeight="1" x14ac:dyDescent="0.2">
      <c r="A33" s="1061" t="s">
        <v>706</v>
      </c>
      <c r="B33" s="747"/>
      <c r="C33" s="747"/>
      <c r="D33" s="747"/>
      <c r="E33" s="747"/>
      <c r="F33" s="1062"/>
      <c r="G33" s="187"/>
      <c r="H33" s="187"/>
      <c r="I33" s="187"/>
      <c r="J33" s="187"/>
    </row>
    <row r="34" spans="1:10" s="188" customFormat="1" ht="16.5" customHeight="1" x14ac:dyDescent="0.2">
      <c r="A34" s="1017" t="s">
        <v>707</v>
      </c>
      <c r="B34" s="1018"/>
      <c r="C34" s="1018"/>
      <c r="D34" s="1018"/>
      <c r="E34" s="1018"/>
      <c r="F34" s="1019"/>
      <c r="G34" s="187"/>
      <c r="H34" s="187"/>
      <c r="I34" s="187"/>
      <c r="J34" s="187"/>
    </row>
    <row r="35" spans="1:10" s="188" customFormat="1" ht="57.75" customHeight="1" x14ac:dyDescent="0.2">
      <c r="A35" s="1063" t="s">
        <v>708</v>
      </c>
      <c r="B35" s="1048"/>
      <c r="C35" s="1048"/>
      <c r="D35" s="1048"/>
      <c r="E35" s="1048"/>
      <c r="F35" s="1049"/>
      <c r="G35" s="187"/>
      <c r="H35" s="187"/>
      <c r="I35" s="187"/>
      <c r="J35" s="187"/>
    </row>
    <row r="36" spans="1:10" s="188" customFormat="1" ht="82.5" customHeight="1" x14ac:dyDescent="0.2">
      <c r="A36" s="1050" t="s">
        <v>709</v>
      </c>
      <c r="B36" s="1048"/>
      <c r="C36" s="1048"/>
      <c r="D36" s="1048"/>
      <c r="E36" s="1048"/>
      <c r="F36" s="1049"/>
      <c r="G36" s="187"/>
      <c r="H36" s="187"/>
      <c r="I36" s="187"/>
      <c r="J36" s="187"/>
    </row>
    <row r="37" spans="1:10" s="188" customFormat="1" ht="32.25" customHeight="1" x14ac:dyDescent="0.2">
      <c r="A37" s="1064" t="s">
        <v>710</v>
      </c>
      <c r="B37" s="1055"/>
      <c r="C37" s="1055"/>
      <c r="D37" s="1055"/>
      <c r="E37" s="1055"/>
      <c r="F37" s="1056"/>
      <c r="G37" s="187"/>
      <c r="H37" s="187"/>
      <c r="I37" s="187"/>
      <c r="J37" s="187"/>
    </row>
    <row r="38" spans="1:10" s="187" customFormat="1" ht="90" customHeight="1" x14ac:dyDescent="0.2">
      <c r="A38" s="1050" t="s">
        <v>711</v>
      </c>
      <c r="B38" s="1048"/>
      <c r="C38" s="1048"/>
      <c r="D38" s="1048"/>
      <c r="E38" s="1048"/>
      <c r="F38" s="1049"/>
    </row>
    <row r="39" spans="1:10" s="187" customFormat="1" ht="40.5" customHeight="1" x14ac:dyDescent="0.2">
      <c r="A39" s="1054" t="s">
        <v>712</v>
      </c>
      <c r="B39" s="1055"/>
      <c r="C39" s="1055"/>
      <c r="D39" s="1055"/>
      <c r="E39" s="1055"/>
      <c r="F39" s="1056"/>
      <c r="H39" s="216">
        <f>2022-1969</f>
        <v>53</v>
      </c>
    </row>
    <row r="40" spans="1:10" s="187" customFormat="1" ht="117" customHeight="1" x14ac:dyDescent="0.2">
      <c r="A40" s="1050" t="s">
        <v>713</v>
      </c>
      <c r="B40" s="1048"/>
      <c r="C40" s="1048"/>
      <c r="D40" s="1048"/>
      <c r="E40" s="1048"/>
      <c r="F40" s="1049"/>
    </row>
    <row r="41" spans="1:10" s="187" customFormat="1" ht="16.5" customHeight="1" x14ac:dyDescent="0.2">
      <c r="A41" s="1061" t="s">
        <v>714</v>
      </c>
      <c r="B41" s="747"/>
      <c r="C41" s="747"/>
      <c r="D41" s="747"/>
      <c r="E41" s="747"/>
      <c r="F41" s="1062"/>
    </row>
    <row r="42" spans="1:10" s="187" customFormat="1" ht="43.5" customHeight="1" x14ac:dyDescent="0.2">
      <c r="A42" s="1047" t="s">
        <v>715</v>
      </c>
      <c r="B42" s="1048"/>
      <c r="C42" s="1048"/>
      <c r="D42" s="1048"/>
      <c r="E42" s="1048"/>
      <c r="F42" s="1049"/>
    </row>
    <row r="43" spans="1:10" s="187" customFormat="1" ht="40.5" customHeight="1" x14ac:dyDescent="0.2">
      <c r="A43" s="1050" t="s">
        <v>716</v>
      </c>
      <c r="B43" s="1048"/>
      <c r="C43" s="1048"/>
      <c r="D43" s="1048"/>
      <c r="E43" s="1048"/>
      <c r="F43" s="1049"/>
    </row>
    <row r="44" spans="1:10" s="187" customFormat="1" ht="43.5" customHeight="1" x14ac:dyDescent="0.2">
      <c r="A44" s="1050" t="s">
        <v>717</v>
      </c>
      <c r="B44" s="1048"/>
      <c r="C44" s="1048"/>
      <c r="D44" s="1048"/>
      <c r="E44" s="1048"/>
      <c r="F44" s="1049"/>
    </row>
    <row r="45" spans="1:10" s="187" customFormat="1" ht="40.5" customHeight="1" x14ac:dyDescent="0.2">
      <c r="A45" s="1050" t="s">
        <v>718</v>
      </c>
      <c r="B45" s="1048"/>
      <c r="C45" s="1048"/>
      <c r="D45" s="1048"/>
      <c r="E45" s="1048"/>
      <c r="F45" s="1049"/>
    </row>
    <row r="46" spans="1:10" s="187" customFormat="1" ht="29.25" customHeight="1" x14ac:dyDescent="0.2">
      <c r="A46" s="1050" t="s">
        <v>719</v>
      </c>
      <c r="B46" s="1048"/>
      <c r="C46" s="1048"/>
      <c r="D46" s="1048"/>
      <c r="E46" s="1048"/>
      <c r="F46" s="1049"/>
    </row>
    <row r="47" spans="1:10" s="187" customFormat="1" ht="45.75" customHeight="1" x14ac:dyDescent="0.2">
      <c r="A47" s="1084" t="s">
        <v>720</v>
      </c>
      <c r="B47" s="1048"/>
      <c r="C47" s="1048"/>
      <c r="D47" s="1048"/>
      <c r="E47" s="1048"/>
      <c r="F47" s="1049"/>
    </row>
    <row r="48" spans="1:10" s="187" customFormat="1" ht="27.75" customHeight="1" x14ac:dyDescent="0.2">
      <c r="A48" s="1050" t="s">
        <v>721</v>
      </c>
      <c r="B48" s="1048"/>
      <c r="C48" s="1048"/>
      <c r="D48" s="1048"/>
      <c r="E48" s="1048"/>
      <c r="F48" s="1049"/>
    </row>
    <row r="49" spans="1:14" s="187" customFormat="1" ht="27" customHeight="1" x14ac:dyDescent="0.2">
      <c r="A49" s="1084" t="s">
        <v>722</v>
      </c>
      <c r="B49" s="1048"/>
      <c r="C49" s="1048"/>
      <c r="D49" s="1048"/>
      <c r="E49" s="1048"/>
      <c r="F49" s="1049"/>
    </row>
    <row r="50" spans="1:14" s="187" customFormat="1" ht="31.5" customHeight="1" x14ac:dyDescent="0.2">
      <c r="A50" s="1084" t="s">
        <v>723</v>
      </c>
      <c r="B50" s="1048"/>
      <c r="C50" s="1048"/>
      <c r="D50" s="1048"/>
      <c r="E50" s="1048"/>
      <c r="F50" s="1049"/>
    </row>
    <row r="51" spans="1:14" s="187" customFormat="1" ht="57.6" customHeight="1" x14ac:dyDescent="0.2">
      <c r="A51" s="1085" t="s">
        <v>724</v>
      </c>
      <c r="B51" s="1086"/>
      <c r="C51" s="1086"/>
      <c r="D51" s="1086"/>
      <c r="E51" s="1086"/>
      <c r="F51" s="1087"/>
    </row>
    <row r="52" spans="1:14" s="158" customFormat="1" ht="66.75" customHeight="1" x14ac:dyDescent="0.2">
      <c r="A52" s="1088" t="s">
        <v>725</v>
      </c>
      <c r="B52" s="1089"/>
      <c r="C52" s="1089"/>
      <c r="D52" s="1089"/>
      <c r="E52" s="1089"/>
      <c r="F52" s="1090"/>
    </row>
    <row r="53" spans="1:14" s="158" customFormat="1" ht="59.25" customHeight="1" x14ac:dyDescent="0.2">
      <c r="A53" s="1091" t="s">
        <v>726</v>
      </c>
      <c r="B53" s="1092"/>
      <c r="C53" s="1092"/>
      <c r="D53" s="1092"/>
      <c r="E53" s="1092"/>
      <c r="F53" s="1093"/>
    </row>
    <row r="54" spans="1:14" s="158" customFormat="1" ht="54.75" customHeight="1" x14ac:dyDescent="0.2">
      <c r="A54" s="1068" t="s">
        <v>727</v>
      </c>
      <c r="B54" s="1048"/>
      <c r="C54" s="1048"/>
      <c r="D54" s="1048"/>
      <c r="E54" s="1048"/>
      <c r="F54" s="1049"/>
    </row>
    <row r="55" spans="1:14" s="158" customFormat="1" ht="18.75" customHeight="1" x14ac:dyDescent="0.2">
      <c r="A55" s="1069" t="s">
        <v>728</v>
      </c>
      <c r="B55" s="1069"/>
      <c r="C55" s="1069"/>
      <c r="D55" s="1069"/>
      <c r="E55" s="1069"/>
      <c r="F55" s="1070"/>
    </row>
    <row r="56" spans="1:14" s="158" customFormat="1" ht="43.5" customHeight="1" thickBot="1" x14ac:dyDescent="0.25">
      <c r="A56" s="1071" t="s">
        <v>729</v>
      </c>
      <c r="B56" s="1072"/>
      <c r="C56" s="1072"/>
      <c r="D56" s="1072"/>
      <c r="E56" s="1072"/>
      <c r="F56" s="1073"/>
    </row>
    <row r="57" spans="1:14" s="158" customFormat="1" ht="14.25" x14ac:dyDescent="0.2">
      <c r="A57" s="1074" t="s">
        <v>730</v>
      </c>
      <c r="B57" s="1075"/>
      <c r="C57" s="1075"/>
      <c r="D57" s="1075"/>
      <c r="E57" s="325" t="s">
        <v>383</v>
      </c>
      <c r="F57" s="326" t="s">
        <v>151</v>
      </c>
    </row>
    <row r="58" spans="1:14" s="158" customFormat="1" ht="47.1" customHeight="1" x14ac:dyDescent="0.2">
      <c r="A58" s="327" t="s">
        <v>731</v>
      </c>
      <c r="B58" s="1076" t="s">
        <v>732</v>
      </c>
      <c r="C58" s="1076"/>
      <c r="D58" s="1076"/>
      <c r="E58" s="369"/>
      <c r="F58" s="328"/>
    </row>
    <row r="59" spans="1:14" s="158" customFormat="1" ht="25.5" x14ac:dyDescent="0.2">
      <c r="A59" s="327" t="s">
        <v>733</v>
      </c>
      <c r="B59" s="1083" t="s">
        <v>734</v>
      </c>
      <c r="C59" s="1083"/>
      <c r="D59" s="1083"/>
      <c r="E59" s="369"/>
      <c r="F59" s="328"/>
    </row>
    <row r="60" spans="1:14" s="158" customFormat="1" ht="32.450000000000003" customHeight="1" x14ac:dyDescent="0.2">
      <c r="A60" s="327" t="s">
        <v>735</v>
      </c>
      <c r="B60" s="1076" t="s">
        <v>736</v>
      </c>
      <c r="C60" s="1076" t="s">
        <v>736</v>
      </c>
      <c r="D60" s="1076" t="s">
        <v>736</v>
      </c>
      <c r="E60" s="369"/>
      <c r="F60" s="328"/>
    </row>
    <row r="61" spans="1:14" s="158" customFormat="1" ht="65.45" customHeight="1" x14ac:dyDescent="0.2">
      <c r="A61" s="327" t="s">
        <v>737</v>
      </c>
      <c r="B61" s="1076" t="s">
        <v>738</v>
      </c>
      <c r="C61" s="1076" t="s">
        <v>738</v>
      </c>
      <c r="D61" s="1076" t="s">
        <v>738</v>
      </c>
      <c r="E61" s="369"/>
      <c r="F61" s="328"/>
    </row>
    <row r="62" spans="1:14" s="158" customFormat="1" ht="15" thickBot="1" x14ac:dyDescent="0.25">
      <c r="A62" s="329"/>
      <c r="B62" s="330" t="s">
        <v>221</v>
      </c>
      <c r="C62" s="330"/>
      <c r="D62" s="330"/>
      <c r="E62" s="331" t="str">
        <f>+F17</f>
        <v xml:space="preserve"> </v>
      </c>
      <c r="F62" s="332">
        <f>SUM(F58:F58)</f>
        <v>0</v>
      </c>
      <c r="G62" s="159">
        <f>SUM(G58:G58)</f>
        <v>0</v>
      </c>
      <c r="H62" s="159"/>
      <c r="I62" s="159"/>
      <c r="J62" s="159"/>
      <c r="K62" s="159"/>
      <c r="L62" s="159"/>
      <c r="M62" s="159"/>
      <c r="N62" s="159"/>
    </row>
    <row r="63" spans="1:14" s="158" customFormat="1" ht="15" thickBot="1" x14ac:dyDescent="0.25">
      <c r="A63" s="1065" t="s">
        <v>739</v>
      </c>
      <c r="B63" s="1066"/>
      <c r="C63" s="1066"/>
      <c r="D63" s="1066"/>
      <c r="E63" s="1066"/>
      <c r="F63" s="1067"/>
      <c r="G63" s="159"/>
      <c r="H63" s="159"/>
      <c r="I63" s="159"/>
      <c r="J63" s="159"/>
      <c r="K63" s="159"/>
      <c r="L63" s="159"/>
      <c r="M63" s="159"/>
      <c r="N63" s="159"/>
    </row>
    <row r="64" spans="1:14" ht="13.5" thickTop="1" x14ac:dyDescent="0.2"/>
  </sheetData>
  <mergeCells count="62">
    <mergeCell ref="B28:F28"/>
    <mergeCell ref="B29:F29"/>
    <mergeCell ref="B30:F30"/>
    <mergeCell ref="B59:D59"/>
    <mergeCell ref="B58:D58"/>
    <mergeCell ref="A50:F50"/>
    <mergeCell ref="A51:F51"/>
    <mergeCell ref="A52:F52"/>
    <mergeCell ref="A53:F53"/>
    <mergeCell ref="A45:F45"/>
    <mergeCell ref="A46:F46"/>
    <mergeCell ref="A47:F47"/>
    <mergeCell ref="A48:F48"/>
    <mergeCell ref="A49:F49"/>
    <mergeCell ref="A40:F40"/>
    <mergeCell ref="A41:F41"/>
    <mergeCell ref="A63:F63"/>
    <mergeCell ref="A54:F54"/>
    <mergeCell ref="A55:F55"/>
    <mergeCell ref="A56:F56"/>
    <mergeCell ref="A57:D57"/>
    <mergeCell ref="B60:D60"/>
    <mergeCell ref="B61:D61"/>
    <mergeCell ref="A42:F42"/>
    <mergeCell ref="A43:F43"/>
    <mergeCell ref="A44:F44"/>
    <mergeCell ref="D24:F24"/>
    <mergeCell ref="B25:C25"/>
    <mergeCell ref="D25:F25"/>
    <mergeCell ref="A39:F39"/>
    <mergeCell ref="A27:F27"/>
    <mergeCell ref="A31:F31"/>
    <mergeCell ref="A32:F32"/>
    <mergeCell ref="A33:F33"/>
    <mergeCell ref="A35:F35"/>
    <mergeCell ref="A36:F36"/>
    <mergeCell ref="A37:F37"/>
    <mergeCell ref="A38:F38"/>
    <mergeCell ref="B26:C26"/>
    <mergeCell ref="D26:F26"/>
    <mergeCell ref="A34:F34"/>
    <mergeCell ref="B24:C24"/>
    <mergeCell ref="B6:F6"/>
    <mergeCell ref="A1:F1"/>
    <mergeCell ref="B2:F2"/>
    <mergeCell ref="B3:F3"/>
    <mergeCell ref="B4:F4"/>
    <mergeCell ref="B5:F5"/>
    <mergeCell ref="A18:F18"/>
    <mergeCell ref="B7:F7"/>
    <mergeCell ref="B8:F8"/>
    <mergeCell ref="A9:F9"/>
    <mergeCell ref="A11:A15"/>
    <mergeCell ref="B17:D17"/>
    <mergeCell ref="B19:F19"/>
    <mergeCell ref="A20:F20"/>
    <mergeCell ref="B21:C21"/>
    <mergeCell ref="D21:F21"/>
    <mergeCell ref="B23:C23"/>
    <mergeCell ref="D23:F23"/>
    <mergeCell ref="B22:C22"/>
    <mergeCell ref="D22:F2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O137"/>
  <sheetViews>
    <sheetView topLeftCell="A7" workbookViewId="0">
      <selection activeCell="E143" sqref="E143"/>
    </sheetView>
  </sheetViews>
  <sheetFormatPr baseColWidth="10" defaultColWidth="11.42578125" defaultRowHeight="12.75" x14ac:dyDescent="0.2"/>
  <cols>
    <col min="1" max="1" width="8" style="196" bestFit="1" customWidth="1"/>
    <col min="2" max="2" width="16.7109375" style="195" bestFit="1" customWidth="1"/>
    <col min="3" max="3" width="24.85546875" style="195" customWidth="1"/>
    <col min="4" max="4" width="27.42578125" style="195" customWidth="1"/>
    <col min="5" max="5" width="12.85546875" style="195" customWidth="1"/>
    <col min="6" max="6" width="10.140625" style="195" bestFit="1" customWidth="1"/>
    <col min="7" max="7" width="12.85546875" style="387" customWidth="1"/>
    <col min="8" max="8" width="14.5703125" style="201" bestFit="1" customWidth="1"/>
    <col min="9" max="9" width="14.5703125" style="201" hidden="1" customWidth="1"/>
    <col min="10" max="11" width="17.28515625" style="201" bestFit="1" customWidth="1"/>
    <col min="12" max="12" width="19.85546875" style="201" bestFit="1" customWidth="1"/>
    <col min="13" max="13" width="16.140625" style="201" bestFit="1" customWidth="1"/>
    <col min="14" max="14" width="16" style="201" bestFit="1" customWidth="1"/>
    <col min="15" max="15" width="16" style="195" bestFit="1" customWidth="1"/>
    <col min="16" max="16384" width="11.42578125" style="195"/>
  </cols>
  <sheetData>
    <row r="1" spans="1:15" ht="13.5" thickBot="1" x14ac:dyDescent="0.25">
      <c r="A1" s="1100" t="s">
        <v>740</v>
      </c>
      <c r="B1" s="1101"/>
      <c r="C1" s="1101"/>
      <c r="D1" s="1101"/>
      <c r="E1" s="1101"/>
      <c r="F1" s="1101"/>
      <c r="G1" s="1101"/>
      <c r="H1" s="1101"/>
      <c r="I1" s="1101"/>
      <c r="J1" s="1101"/>
      <c r="K1" s="1101"/>
      <c r="L1" s="1101"/>
      <c r="M1" s="1101"/>
      <c r="N1" s="1101"/>
      <c r="O1" s="1101"/>
    </row>
    <row r="2" spans="1:15" ht="25.5" customHeight="1" x14ac:dyDescent="0.2">
      <c r="A2" s="1102" t="s">
        <v>1</v>
      </c>
      <c r="B2" s="1103"/>
      <c r="C2" s="1103"/>
      <c r="D2" s="1103"/>
      <c r="E2" s="1104" t="str">
        <f>'[1]Todo Riesgo Daños Materiales'!B2</f>
        <v>RED SALUD ARMENIA E.S.E</v>
      </c>
      <c r="F2" s="1104"/>
      <c r="G2" s="1104"/>
      <c r="H2" s="1104"/>
      <c r="I2" s="1104"/>
      <c r="J2" s="1104"/>
      <c r="K2" s="1104"/>
      <c r="L2" s="1104"/>
      <c r="M2" s="1104"/>
      <c r="N2" s="1104"/>
      <c r="O2" s="1105"/>
    </row>
    <row r="3" spans="1:15" ht="25.5" customHeight="1" x14ac:dyDescent="0.2">
      <c r="A3" s="642" t="s">
        <v>3</v>
      </c>
      <c r="B3" s="643"/>
      <c r="C3" s="643"/>
      <c r="D3" s="643"/>
      <c r="E3" s="1096" t="str">
        <f>E2</f>
        <v>RED SALUD ARMENIA E.S.E</v>
      </c>
      <c r="F3" s="1096"/>
      <c r="G3" s="1096"/>
      <c r="H3" s="1096"/>
      <c r="I3" s="1096"/>
      <c r="J3" s="1096"/>
      <c r="K3" s="1096"/>
      <c r="L3" s="1096"/>
      <c r="M3" s="1096"/>
      <c r="N3" s="1096"/>
      <c r="O3" s="1097"/>
    </row>
    <row r="4" spans="1:15" ht="25.5" customHeight="1" x14ac:dyDescent="0.2">
      <c r="A4" s="642" t="s">
        <v>4</v>
      </c>
      <c r="B4" s="643"/>
      <c r="C4" s="643"/>
      <c r="D4" s="643"/>
      <c r="E4" s="1096" t="str">
        <f>E2</f>
        <v>RED SALUD ARMENIA E.S.E</v>
      </c>
      <c r="F4" s="1096"/>
      <c r="G4" s="1096"/>
      <c r="H4" s="1096"/>
      <c r="I4" s="1096"/>
      <c r="J4" s="1096"/>
      <c r="K4" s="1096"/>
      <c r="L4" s="1096"/>
      <c r="M4" s="1096"/>
      <c r="N4" s="1096"/>
      <c r="O4" s="1097"/>
    </row>
    <row r="5" spans="1:15" ht="12.75" customHeight="1" x14ac:dyDescent="0.2">
      <c r="A5" s="642" t="s">
        <v>5</v>
      </c>
      <c r="B5" s="643"/>
      <c r="C5" s="643"/>
      <c r="D5" s="643"/>
      <c r="E5" s="1096" t="str">
        <f>'[1]Todo Riesgo Daños Materiales'!B5</f>
        <v>801.001.440-8</v>
      </c>
      <c r="F5" s="1096"/>
      <c r="G5" s="1096"/>
      <c r="H5" s="1096"/>
      <c r="I5" s="1096"/>
      <c r="J5" s="1096"/>
      <c r="K5" s="1096"/>
      <c r="L5" s="1096"/>
      <c r="M5" s="1096"/>
      <c r="N5" s="1096"/>
      <c r="O5" s="1097"/>
    </row>
    <row r="6" spans="1:15" x14ac:dyDescent="0.2">
      <c r="A6" s="642" t="s">
        <v>7</v>
      </c>
      <c r="B6" s="643"/>
      <c r="C6" s="643"/>
      <c r="D6" s="643"/>
      <c r="E6" s="1106" t="s">
        <v>741</v>
      </c>
      <c r="F6" s="1106"/>
      <c r="G6" s="1106"/>
      <c r="H6" s="1106"/>
      <c r="I6" s="1106"/>
      <c r="J6" s="1106"/>
      <c r="K6" s="1106"/>
      <c r="L6" s="1106"/>
      <c r="M6" s="1106"/>
      <c r="N6" s="1106"/>
      <c r="O6" s="1107"/>
    </row>
    <row r="7" spans="1:15" x14ac:dyDescent="0.2">
      <c r="A7" s="642" t="s">
        <v>9</v>
      </c>
      <c r="B7" s="643"/>
      <c r="C7" s="643"/>
      <c r="D7" s="643"/>
      <c r="E7" s="1096" t="s">
        <v>742</v>
      </c>
      <c r="F7" s="1096"/>
      <c r="G7" s="1096"/>
      <c r="H7" s="1096"/>
      <c r="I7" s="1096"/>
      <c r="J7" s="1096"/>
      <c r="K7" s="1096"/>
      <c r="L7" s="1096"/>
      <c r="M7" s="1096"/>
      <c r="N7" s="1096"/>
      <c r="O7" s="1097"/>
    </row>
    <row r="8" spans="1:15" ht="13.5" thickBot="1" x14ac:dyDescent="0.25">
      <c r="A8" s="1094" t="s">
        <v>11</v>
      </c>
      <c r="B8" s="1095"/>
      <c r="C8" s="1095"/>
      <c r="D8" s="1095"/>
      <c r="E8" s="1098" t="s">
        <v>743</v>
      </c>
      <c r="F8" s="1098"/>
      <c r="G8" s="1098"/>
      <c r="H8" s="1098"/>
      <c r="I8" s="1098"/>
      <c r="J8" s="1098"/>
      <c r="K8" s="1098"/>
      <c r="L8" s="1098"/>
      <c r="M8" s="1098"/>
      <c r="N8" s="1098"/>
      <c r="O8" s="1099"/>
    </row>
    <row r="9" spans="1:15" s="197" customFormat="1" ht="45.75" customHeight="1" x14ac:dyDescent="0.2">
      <c r="A9" s="222" t="s">
        <v>602</v>
      </c>
      <c r="B9" s="222" t="s">
        <v>744</v>
      </c>
      <c r="C9" s="222" t="s">
        <v>745</v>
      </c>
      <c r="D9" s="222" t="s">
        <v>746</v>
      </c>
      <c r="E9" s="223" t="s">
        <v>747</v>
      </c>
      <c r="F9" s="223"/>
      <c r="G9" s="224" t="s">
        <v>748</v>
      </c>
      <c r="H9" s="224" t="s">
        <v>749</v>
      </c>
      <c r="I9" s="224"/>
      <c r="J9" s="225" t="s">
        <v>750</v>
      </c>
      <c r="K9" s="225" t="s">
        <v>751</v>
      </c>
      <c r="L9" s="225" t="s">
        <v>752</v>
      </c>
      <c r="M9" s="225" t="s">
        <v>753</v>
      </c>
      <c r="N9" s="225" t="s">
        <v>754</v>
      </c>
      <c r="O9" s="225" t="s">
        <v>755</v>
      </c>
    </row>
    <row r="10" spans="1:15" s="198" customFormat="1" x14ac:dyDescent="0.2">
      <c r="A10" s="204">
        <v>1</v>
      </c>
      <c r="B10" s="424">
        <v>41915908</v>
      </c>
      <c r="C10" s="319" t="s">
        <v>756</v>
      </c>
      <c r="D10" s="319" t="s">
        <v>757</v>
      </c>
      <c r="E10" s="423">
        <v>25041</v>
      </c>
      <c r="F10" s="206">
        <f t="shared" ref="F10:F41" ca="1" si="0">TODAY()</f>
        <v>45680</v>
      </c>
      <c r="G10" s="393">
        <f t="shared" ref="G10:G41" ca="1" si="1">(F10-E10)/365</f>
        <v>56.545205479452058</v>
      </c>
      <c r="H10" s="321">
        <v>3014523</v>
      </c>
      <c r="I10" s="208">
        <f t="shared" ref="I10:I18" si="2">H10*1.12</f>
        <v>3376265.7600000002</v>
      </c>
      <c r="J10" s="207">
        <v>20000000</v>
      </c>
      <c r="K10" s="207">
        <f t="shared" ref="K10:K41" si="3">J10</f>
        <v>20000000</v>
      </c>
      <c r="L10" s="207">
        <f t="shared" ref="L10:L41" si="4">J10</f>
        <v>20000000</v>
      </c>
      <c r="M10" s="207">
        <f t="shared" ref="M10:M41" si="5">J10*50%</f>
        <v>10000000</v>
      </c>
      <c r="N10" s="207">
        <v>3000000</v>
      </c>
      <c r="O10" s="207">
        <v>3000000</v>
      </c>
    </row>
    <row r="11" spans="1:15" s="198" customFormat="1" x14ac:dyDescent="0.2">
      <c r="A11" s="204">
        <v>2</v>
      </c>
      <c r="B11" s="424">
        <v>41892040</v>
      </c>
      <c r="C11" s="319" t="s">
        <v>758</v>
      </c>
      <c r="D11" s="319" t="s">
        <v>759</v>
      </c>
      <c r="E11" s="423">
        <v>21958</v>
      </c>
      <c r="F11" s="206">
        <f t="shared" ca="1" si="0"/>
        <v>45680</v>
      </c>
      <c r="G11" s="393">
        <f t="shared" ca="1" si="1"/>
        <v>64.991780821917814</v>
      </c>
      <c r="H11" s="321">
        <v>2815921</v>
      </c>
      <c r="I11" s="208">
        <f t="shared" si="2"/>
        <v>3153831.5200000005</v>
      </c>
      <c r="J11" s="207">
        <v>20000000</v>
      </c>
      <c r="K11" s="207">
        <f t="shared" si="3"/>
        <v>20000000</v>
      </c>
      <c r="L11" s="207">
        <f t="shared" si="4"/>
        <v>20000000</v>
      </c>
      <c r="M11" s="207">
        <f t="shared" si="5"/>
        <v>10000000</v>
      </c>
      <c r="N11" s="207">
        <v>3000000</v>
      </c>
      <c r="O11" s="207">
        <v>3000000</v>
      </c>
    </row>
    <row r="12" spans="1:15" s="199" customFormat="1" ht="18" customHeight="1" x14ac:dyDescent="0.2">
      <c r="A12" s="204">
        <v>3</v>
      </c>
      <c r="B12" s="424">
        <v>51803129</v>
      </c>
      <c r="C12" s="319" t="s">
        <v>760</v>
      </c>
      <c r="D12" s="319" t="s">
        <v>761</v>
      </c>
      <c r="E12" s="423">
        <v>23978</v>
      </c>
      <c r="F12" s="206">
        <f t="shared" ca="1" si="0"/>
        <v>45680</v>
      </c>
      <c r="G12" s="393">
        <f t="shared" ca="1" si="1"/>
        <v>59.457534246575342</v>
      </c>
      <c r="H12" s="321">
        <v>2559223</v>
      </c>
      <c r="I12" s="208">
        <f t="shared" si="2"/>
        <v>2866329.7600000002</v>
      </c>
      <c r="J12" s="207">
        <v>20000000</v>
      </c>
      <c r="K12" s="207">
        <f t="shared" si="3"/>
        <v>20000000</v>
      </c>
      <c r="L12" s="207">
        <f t="shared" si="4"/>
        <v>20000000</v>
      </c>
      <c r="M12" s="207">
        <f t="shared" si="5"/>
        <v>10000000</v>
      </c>
      <c r="N12" s="207">
        <v>3000000</v>
      </c>
      <c r="O12" s="207">
        <v>3000000</v>
      </c>
    </row>
    <row r="13" spans="1:15" s="198" customFormat="1" ht="18" customHeight="1" x14ac:dyDescent="0.2">
      <c r="A13" s="204">
        <v>4</v>
      </c>
      <c r="B13" s="424">
        <v>41894552</v>
      </c>
      <c r="C13" s="319" t="s">
        <v>762</v>
      </c>
      <c r="D13" s="319" t="s">
        <v>763</v>
      </c>
      <c r="E13" s="423">
        <v>22428</v>
      </c>
      <c r="F13" s="206">
        <f t="shared" ca="1" si="0"/>
        <v>45680</v>
      </c>
      <c r="G13" s="393">
        <f t="shared" ca="1" si="1"/>
        <v>63.704109589041096</v>
      </c>
      <c r="H13" s="321">
        <v>8437913</v>
      </c>
      <c r="I13" s="208">
        <f t="shared" si="2"/>
        <v>9450462.5600000005</v>
      </c>
      <c r="J13" s="207">
        <v>20000000</v>
      </c>
      <c r="K13" s="207">
        <f t="shared" si="3"/>
        <v>20000000</v>
      </c>
      <c r="L13" s="207">
        <f t="shared" si="4"/>
        <v>20000000</v>
      </c>
      <c r="M13" s="207">
        <f t="shared" si="5"/>
        <v>10000000</v>
      </c>
      <c r="N13" s="207">
        <v>3000000</v>
      </c>
      <c r="O13" s="207">
        <v>3000000</v>
      </c>
    </row>
    <row r="14" spans="1:15" s="198" customFormat="1" x14ac:dyDescent="0.2">
      <c r="A14" s="204">
        <v>5</v>
      </c>
      <c r="B14" s="424">
        <v>41915870</v>
      </c>
      <c r="C14" s="319" t="s">
        <v>765</v>
      </c>
      <c r="D14" s="319" t="s">
        <v>766</v>
      </c>
      <c r="E14" s="423">
        <v>25192</v>
      </c>
      <c r="F14" s="206">
        <f t="shared" ca="1" si="0"/>
        <v>45680</v>
      </c>
      <c r="G14" s="393">
        <f t="shared" ca="1" si="1"/>
        <v>56.131506849315066</v>
      </c>
      <c r="H14" s="321">
        <v>3014523</v>
      </c>
      <c r="I14" s="208">
        <f t="shared" si="2"/>
        <v>3376265.7600000002</v>
      </c>
      <c r="J14" s="207">
        <v>20000000</v>
      </c>
      <c r="K14" s="207">
        <f t="shared" si="3"/>
        <v>20000000</v>
      </c>
      <c r="L14" s="207">
        <f t="shared" si="4"/>
        <v>20000000</v>
      </c>
      <c r="M14" s="207">
        <f t="shared" si="5"/>
        <v>10000000</v>
      </c>
      <c r="N14" s="207">
        <v>3000000</v>
      </c>
      <c r="O14" s="207">
        <v>3000000</v>
      </c>
    </row>
    <row r="15" spans="1:15" s="198" customFormat="1" x14ac:dyDescent="0.2">
      <c r="A15" s="204">
        <v>6</v>
      </c>
      <c r="B15" s="424">
        <v>24487364</v>
      </c>
      <c r="C15" s="319" t="s">
        <v>767</v>
      </c>
      <c r="D15" s="319" t="s">
        <v>768</v>
      </c>
      <c r="E15" s="423">
        <v>20808</v>
      </c>
      <c r="F15" s="206">
        <f t="shared" ca="1" si="0"/>
        <v>45680</v>
      </c>
      <c r="G15" s="393">
        <f t="shared" ca="1" si="1"/>
        <v>68.142465753424659</v>
      </c>
      <c r="H15" s="321">
        <v>2296949</v>
      </c>
      <c r="I15" s="208">
        <f t="shared" si="2"/>
        <v>2572582.8800000004</v>
      </c>
      <c r="J15" s="207">
        <v>20000000</v>
      </c>
      <c r="K15" s="207">
        <f t="shared" si="3"/>
        <v>20000000</v>
      </c>
      <c r="L15" s="207">
        <f t="shared" si="4"/>
        <v>20000000</v>
      </c>
      <c r="M15" s="207">
        <f t="shared" si="5"/>
        <v>10000000</v>
      </c>
      <c r="N15" s="207">
        <v>3000000</v>
      </c>
      <c r="O15" s="207">
        <v>3000000</v>
      </c>
    </row>
    <row r="16" spans="1:15" s="198" customFormat="1" x14ac:dyDescent="0.2">
      <c r="A16" s="204">
        <v>7</v>
      </c>
      <c r="B16" s="424">
        <v>24575534</v>
      </c>
      <c r="C16" s="319" t="s">
        <v>769</v>
      </c>
      <c r="D16" s="319" t="s">
        <v>770</v>
      </c>
      <c r="E16" s="423">
        <v>22721</v>
      </c>
      <c r="F16" s="206">
        <f t="shared" ca="1" si="0"/>
        <v>45680</v>
      </c>
      <c r="G16" s="393">
        <f t="shared" ca="1" si="1"/>
        <v>62.901369863013699</v>
      </c>
      <c r="H16" s="321">
        <v>2559226</v>
      </c>
      <c r="I16" s="208">
        <f t="shared" si="2"/>
        <v>2866333.12</v>
      </c>
      <c r="J16" s="207">
        <v>20000000</v>
      </c>
      <c r="K16" s="207">
        <f t="shared" si="3"/>
        <v>20000000</v>
      </c>
      <c r="L16" s="207">
        <f t="shared" si="4"/>
        <v>20000000</v>
      </c>
      <c r="M16" s="207">
        <f t="shared" si="5"/>
        <v>10000000</v>
      </c>
      <c r="N16" s="207">
        <v>3000000</v>
      </c>
      <c r="O16" s="207">
        <v>3000000</v>
      </c>
    </row>
    <row r="17" spans="1:15" s="198" customFormat="1" x14ac:dyDescent="0.2">
      <c r="A17" s="204">
        <v>8</v>
      </c>
      <c r="B17" s="424">
        <v>19466161</v>
      </c>
      <c r="C17" s="319" t="s">
        <v>771</v>
      </c>
      <c r="D17" s="319" t="s">
        <v>772</v>
      </c>
      <c r="E17" s="423">
        <v>22651</v>
      </c>
      <c r="F17" s="206">
        <f t="shared" ca="1" si="0"/>
        <v>45680</v>
      </c>
      <c r="G17" s="393">
        <f t="shared" ca="1" si="1"/>
        <v>63.093150684931508</v>
      </c>
      <c r="H17" s="321">
        <v>2625202</v>
      </c>
      <c r="I17" s="208">
        <f t="shared" si="2"/>
        <v>2940226.24</v>
      </c>
      <c r="J17" s="207">
        <v>20000000</v>
      </c>
      <c r="K17" s="207">
        <f t="shared" si="3"/>
        <v>20000000</v>
      </c>
      <c r="L17" s="207">
        <f t="shared" si="4"/>
        <v>20000000</v>
      </c>
      <c r="M17" s="207">
        <f t="shared" si="5"/>
        <v>10000000</v>
      </c>
      <c r="N17" s="207">
        <v>3000000</v>
      </c>
      <c r="O17" s="207">
        <v>3000000</v>
      </c>
    </row>
    <row r="18" spans="1:15" s="198" customFormat="1" x14ac:dyDescent="0.2">
      <c r="A18" s="204">
        <v>9</v>
      </c>
      <c r="B18" s="424">
        <v>18462111</v>
      </c>
      <c r="C18" s="319" t="s">
        <v>773</v>
      </c>
      <c r="D18" s="319" t="s">
        <v>774</v>
      </c>
      <c r="E18" s="423">
        <v>22926</v>
      </c>
      <c r="F18" s="206">
        <f t="shared" ca="1" si="0"/>
        <v>45680</v>
      </c>
      <c r="G18" s="393">
        <f t="shared" ca="1" si="1"/>
        <v>62.339726027397262</v>
      </c>
      <c r="H18" s="321">
        <v>3500360</v>
      </c>
      <c r="I18" s="208">
        <f t="shared" si="2"/>
        <v>3920403.2</v>
      </c>
      <c r="J18" s="207">
        <v>20000000</v>
      </c>
      <c r="K18" s="207">
        <f t="shared" si="3"/>
        <v>20000000</v>
      </c>
      <c r="L18" s="207">
        <f t="shared" si="4"/>
        <v>20000000</v>
      </c>
      <c r="M18" s="207">
        <f t="shared" si="5"/>
        <v>10000000</v>
      </c>
      <c r="N18" s="207">
        <v>3000000</v>
      </c>
      <c r="O18" s="207">
        <v>3000000</v>
      </c>
    </row>
    <row r="19" spans="1:15" s="198" customFormat="1" ht="17.25" customHeight="1" x14ac:dyDescent="0.2">
      <c r="A19" s="204">
        <v>10</v>
      </c>
      <c r="B19" s="424">
        <v>9806753</v>
      </c>
      <c r="C19" s="319" t="s">
        <v>775</v>
      </c>
      <c r="D19" s="319" t="s">
        <v>776</v>
      </c>
      <c r="E19" s="423">
        <v>24500</v>
      </c>
      <c r="F19" s="206">
        <f t="shared" ca="1" si="0"/>
        <v>45680</v>
      </c>
      <c r="G19" s="393">
        <f t="shared" ca="1" si="1"/>
        <v>58.027397260273972</v>
      </c>
      <c r="H19" s="321">
        <v>2195801</v>
      </c>
      <c r="I19" s="208">
        <f>H20*1.12</f>
        <v>6490542.2400000002</v>
      </c>
      <c r="J19" s="207">
        <v>20000000</v>
      </c>
      <c r="K19" s="207">
        <f t="shared" si="3"/>
        <v>20000000</v>
      </c>
      <c r="L19" s="207">
        <f t="shared" si="4"/>
        <v>20000000</v>
      </c>
      <c r="M19" s="207">
        <f t="shared" si="5"/>
        <v>10000000</v>
      </c>
      <c r="N19" s="207">
        <v>3000000</v>
      </c>
      <c r="O19" s="207">
        <v>3000000</v>
      </c>
    </row>
    <row r="20" spans="1:15" s="198" customFormat="1" x14ac:dyDescent="0.2">
      <c r="A20" s="204">
        <v>11</v>
      </c>
      <c r="B20" s="424">
        <v>41922219</v>
      </c>
      <c r="C20" s="319" t="s">
        <v>777</v>
      </c>
      <c r="D20" s="319" t="s">
        <v>778</v>
      </c>
      <c r="E20" s="423">
        <v>26054</v>
      </c>
      <c r="F20" s="206">
        <f t="shared" ca="1" si="0"/>
        <v>45680</v>
      </c>
      <c r="G20" s="393">
        <f t="shared" ca="1" si="1"/>
        <v>53.769863013698632</v>
      </c>
      <c r="H20" s="321">
        <v>5795127</v>
      </c>
      <c r="I20" s="208" t="e">
        <f>#REF!*1.12</f>
        <v>#REF!</v>
      </c>
      <c r="J20" s="207">
        <v>20000000</v>
      </c>
      <c r="K20" s="207">
        <f t="shared" si="3"/>
        <v>20000000</v>
      </c>
      <c r="L20" s="207">
        <f t="shared" si="4"/>
        <v>20000000</v>
      </c>
      <c r="M20" s="207">
        <f t="shared" si="5"/>
        <v>10000000</v>
      </c>
      <c r="N20" s="207">
        <v>3000000</v>
      </c>
      <c r="O20" s="207">
        <v>3000000</v>
      </c>
    </row>
    <row r="21" spans="1:15" s="198" customFormat="1" ht="19.5" customHeight="1" x14ac:dyDescent="0.2">
      <c r="A21" s="204">
        <v>12</v>
      </c>
      <c r="B21" s="424">
        <v>25017542</v>
      </c>
      <c r="C21" s="319" t="s">
        <v>779</v>
      </c>
      <c r="D21" s="319" t="s">
        <v>780</v>
      </c>
      <c r="E21" s="423">
        <v>22278</v>
      </c>
      <c r="F21" s="206">
        <f t="shared" ca="1" si="0"/>
        <v>45680</v>
      </c>
      <c r="G21" s="393">
        <f t="shared" ca="1" si="1"/>
        <v>64.115068493150687</v>
      </c>
      <c r="H21" s="321">
        <v>2459303</v>
      </c>
      <c r="I21" s="208">
        <f t="shared" ref="I21:I52" si="6">H21*1.12</f>
        <v>2754419.3600000003</v>
      </c>
      <c r="J21" s="207">
        <v>20000000</v>
      </c>
      <c r="K21" s="207">
        <f t="shared" si="3"/>
        <v>20000000</v>
      </c>
      <c r="L21" s="207">
        <f t="shared" si="4"/>
        <v>20000000</v>
      </c>
      <c r="M21" s="207">
        <f t="shared" si="5"/>
        <v>10000000</v>
      </c>
      <c r="N21" s="207">
        <v>3000000</v>
      </c>
      <c r="O21" s="207">
        <v>3000000</v>
      </c>
    </row>
    <row r="22" spans="1:15" s="198" customFormat="1" x14ac:dyDescent="0.2">
      <c r="A22" s="204">
        <v>13</v>
      </c>
      <c r="B22" s="424">
        <v>41911238</v>
      </c>
      <c r="C22" s="319" t="s">
        <v>781</v>
      </c>
      <c r="D22" s="319" t="s">
        <v>782</v>
      </c>
      <c r="E22" s="423">
        <v>24383</v>
      </c>
      <c r="F22" s="206">
        <f t="shared" ca="1" si="0"/>
        <v>45680</v>
      </c>
      <c r="G22" s="393">
        <f t="shared" ca="1" si="1"/>
        <v>58.347945205479455</v>
      </c>
      <c r="H22" s="321">
        <v>3014523</v>
      </c>
      <c r="I22" s="208">
        <f t="shared" si="6"/>
        <v>3376265.7600000002</v>
      </c>
      <c r="J22" s="207">
        <v>20000000</v>
      </c>
      <c r="K22" s="207">
        <f t="shared" si="3"/>
        <v>20000000</v>
      </c>
      <c r="L22" s="207">
        <f t="shared" si="4"/>
        <v>20000000</v>
      </c>
      <c r="M22" s="207">
        <f t="shared" si="5"/>
        <v>10000000</v>
      </c>
      <c r="N22" s="207">
        <v>3000000</v>
      </c>
      <c r="O22" s="207">
        <v>3000000</v>
      </c>
    </row>
    <row r="23" spans="1:15" s="198" customFormat="1" x14ac:dyDescent="0.2">
      <c r="A23" s="204">
        <v>14</v>
      </c>
      <c r="B23" s="424">
        <v>41918374</v>
      </c>
      <c r="C23" s="319" t="s">
        <v>783</v>
      </c>
      <c r="D23" s="319" t="s">
        <v>784</v>
      </c>
      <c r="E23" s="423">
        <v>24991</v>
      </c>
      <c r="F23" s="206">
        <f t="shared" ca="1" si="0"/>
        <v>45680</v>
      </c>
      <c r="G23" s="393">
        <f t="shared" ca="1" si="1"/>
        <v>56.682191780821917</v>
      </c>
      <c r="H23" s="321">
        <v>3014523</v>
      </c>
      <c r="I23" s="208">
        <f t="shared" si="6"/>
        <v>3376265.7600000002</v>
      </c>
      <c r="J23" s="207">
        <v>20000000</v>
      </c>
      <c r="K23" s="207">
        <f t="shared" si="3"/>
        <v>20000000</v>
      </c>
      <c r="L23" s="207">
        <f t="shared" si="4"/>
        <v>20000000</v>
      </c>
      <c r="M23" s="207">
        <f t="shared" si="5"/>
        <v>10000000</v>
      </c>
      <c r="N23" s="207">
        <v>3000000</v>
      </c>
      <c r="O23" s="207">
        <v>3000000</v>
      </c>
    </row>
    <row r="24" spans="1:15" s="198" customFormat="1" x14ac:dyDescent="0.2">
      <c r="A24" s="204">
        <v>15</v>
      </c>
      <c r="B24" s="424">
        <v>41899069</v>
      </c>
      <c r="C24" s="319" t="s">
        <v>785</v>
      </c>
      <c r="D24" s="319" t="s">
        <v>786</v>
      </c>
      <c r="E24" s="423">
        <v>22506</v>
      </c>
      <c r="F24" s="206">
        <f t="shared" ca="1" si="0"/>
        <v>45680</v>
      </c>
      <c r="G24" s="393">
        <f t="shared" ca="1" si="1"/>
        <v>63.490410958904107</v>
      </c>
      <c r="H24" s="321">
        <v>3014523</v>
      </c>
      <c r="I24" s="208">
        <f t="shared" si="6"/>
        <v>3376265.7600000002</v>
      </c>
      <c r="J24" s="207">
        <v>20000000</v>
      </c>
      <c r="K24" s="207">
        <f t="shared" si="3"/>
        <v>20000000</v>
      </c>
      <c r="L24" s="207">
        <f t="shared" si="4"/>
        <v>20000000</v>
      </c>
      <c r="M24" s="207">
        <f t="shared" si="5"/>
        <v>10000000</v>
      </c>
      <c r="N24" s="207">
        <v>3000000</v>
      </c>
      <c r="O24" s="207">
        <v>3000000</v>
      </c>
    </row>
    <row r="25" spans="1:15" s="198" customFormat="1" x14ac:dyDescent="0.2">
      <c r="A25" s="204">
        <v>16</v>
      </c>
      <c r="B25" s="424">
        <v>18503607</v>
      </c>
      <c r="C25" s="319" t="s">
        <v>787</v>
      </c>
      <c r="D25" s="319" t="s">
        <v>788</v>
      </c>
      <c r="E25" s="423">
        <v>23505</v>
      </c>
      <c r="F25" s="206">
        <f t="shared" ca="1" si="0"/>
        <v>45680</v>
      </c>
      <c r="G25" s="393">
        <f t="shared" ca="1" si="1"/>
        <v>60.753424657534246</v>
      </c>
      <c r="H25" s="321">
        <v>2559223</v>
      </c>
      <c r="I25" s="208">
        <f t="shared" si="6"/>
        <v>2866329.7600000002</v>
      </c>
      <c r="J25" s="207">
        <v>20000000</v>
      </c>
      <c r="K25" s="207">
        <f t="shared" si="3"/>
        <v>20000000</v>
      </c>
      <c r="L25" s="207">
        <f t="shared" si="4"/>
        <v>20000000</v>
      </c>
      <c r="M25" s="207">
        <f t="shared" si="5"/>
        <v>10000000</v>
      </c>
      <c r="N25" s="207">
        <v>3000000</v>
      </c>
      <c r="O25" s="207">
        <v>3000000</v>
      </c>
    </row>
    <row r="26" spans="1:15" s="198" customFormat="1" x14ac:dyDescent="0.2">
      <c r="A26" s="204">
        <v>17</v>
      </c>
      <c r="B26" s="424">
        <v>25020057</v>
      </c>
      <c r="C26" s="319" t="s">
        <v>789</v>
      </c>
      <c r="D26" s="319" t="s">
        <v>790</v>
      </c>
      <c r="E26" s="423">
        <v>24650</v>
      </c>
      <c r="F26" s="206">
        <f t="shared" ca="1" si="0"/>
        <v>45680</v>
      </c>
      <c r="G26" s="393">
        <f t="shared" ca="1" si="1"/>
        <v>57.61643835616438</v>
      </c>
      <c r="H26" s="321">
        <v>2459303</v>
      </c>
      <c r="I26" s="208">
        <f t="shared" si="6"/>
        <v>2754419.3600000003</v>
      </c>
      <c r="J26" s="207">
        <v>20000000</v>
      </c>
      <c r="K26" s="207">
        <f t="shared" si="3"/>
        <v>20000000</v>
      </c>
      <c r="L26" s="207">
        <f t="shared" si="4"/>
        <v>20000000</v>
      </c>
      <c r="M26" s="207">
        <f t="shared" si="5"/>
        <v>10000000</v>
      </c>
      <c r="N26" s="207">
        <v>3000000</v>
      </c>
      <c r="O26" s="207">
        <v>3000000</v>
      </c>
    </row>
    <row r="27" spans="1:15" s="198" customFormat="1" x14ac:dyDescent="0.2">
      <c r="A27" s="204">
        <v>18</v>
      </c>
      <c r="B27" s="424">
        <v>41913316</v>
      </c>
      <c r="C27" s="319" t="s">
        <v>791</v>
      </c>
      <c r="D27" s="319" t="s">
        <v>792</v>
      </c>
      <c r="E27" s="423">
        <v>28461</v>
      </c>
      <c r="F27" s="206">
        <f t="shared" ca="1" si="0"/>
        <v>45680</v>
      </c>
      <c r="G27" s="393">
        <f t="shared" ca="1" si="1"/>
        <v>47.175342465753424</v>
      </c>
      <c r="H27" s="321">
        <v>2459303</v>
      </c>
      <c r="I27" s="208">
        <f t="shared" si="6"/>
        <v>2754419.3600000003</v>
      </c>
      <c r="J27" s="207">
        <v>20000000</v>
      </c>
      <c r="K27" s="207">
        <f t="shared" si="3"/>
        <v>20000000</v>
      </c>
      <c r="L27" s="207">
        <f t="shared" si="4"/>
        <v>20000000</v>
      </c>
      <c r="M27" s="207">
        <f t="shared" si="5"/>
        <v>10000000</v>
      </c>
      <c r="N27" s="207">
        <v>3000000</v>
      </c>
      <c r="O27" s="207">
        <v>3000000</v>
      </c>
    </row>
    <row r="28" spans="1:15" s="198" customFormat="1" x14ac:dyDescent="0.2">
      <c r="A28" s="204">
        <v>19</v>
      </c>
      <c r="B28" s="424">
        <v>7215794</v>
      </c>
      <c r="C28" s="319" t="s">
        <v>793</v>
      </c>
      <c r="D28" s="319" t="s">
        <v>794</v>
      </c>
      <c r="E28" s="423">
        <v>21666</v>
      </c>
      <c r="F28" s="206">
        <f t="shared" ca="1" si="0"/>
        <v>45680</v>
      </c>
      <c r="G28" s="393">
        <f t="shared" ca="1" si="1"/>
        <v>65.791780821917811</v>
      </c>
      <c r="H28" s="321">
        <v>3014523</v>
      </c>
      <c r="I28" s="208">
        <f t="shared" si="6"/>
        <v>3376265.7600000002</v>
      </c>
      <c r="J28" s="207">
        <v>20000000</v>
      </c>
      <c r="K28" s="207">
        <f t="shared" si="3"/>
        <v>20000000</v>
      </c>
      <c r="L28" s="207">
        <f t="shared" si="4"/>
        <v>20000000</v>
      </c>
      <c r="M28" s="207">
        <f t="shared" si="5"/>
        <v>10000000</v>
      </c>
      <c r="N28" s="207">
        <v>3000000</v>
      </c>
      <c r="O28" s="207">
        <v>3000000</v>
      </c>
    </row>
    <row r="29" spans="1:15" s="198" customFormat="1" x14ac:dyDescent="0.2">
      <c r="A29" s="204">
        <v>20</v>
      </c>
      <c r="B29" s="424">
        <v>7556695</v>
      </c>
      <c r="C29" s="319" t="s">
        <v>795</v>
      </c>
      <c r="D29" s="319" t="s">
        <v>796</v>
      </c>
      <c r="E29" s="423">
        <v>25376</v>
      </c>
      <c r="F29" s="206">
        <f t="shared" ca="1" si="0"/>
        <v>45680</v>
      </c>
      <c r="G29" s="393">
        <f t="shared" ca="1" si="1"/>
        <v>55.627397260273973</v>
      </c>
      <c r="H29" s="321">
        <v>8437913</v>
      </c>
      <c r="I29" s="208">
        <f t="shared" si="6"/>
        <v>9450462.5600000005</v>
      </c>
      <c r="J29" s="207">
        <v>20000000</v>
      </c>
      <c r="K29" s="207">
        <f t="shared" si="3"/>
        <v>20000000</v>
      </c>
      <c r="L29" s="207">
        <f t="shared" si="4"/>
        <v>20000000</v>
      </c>
      <c r="M29" s="207">
        <f t="shared" si="5"/>
        <v>10000000</v>
      </c>
      <c r="N29" s="207">
        <v>3000000</v>
      </c>
      <c r="O29" s="207">
        <v>3000000</v>
      </c>
    </row>
    <row r="30" spans="1:15" s="198" customFormat="1" x14ac:dyDescent="0.2">
      <c r="A30" s="204">
        <v>21</v>
      </c>
      <c r="B30" s="425">
        <v>41895054</v>
      </c>
      <c r="C30" s="319" t="s">
        <v>797</v>
      </c>
      <c r="D30" s="319" t="s">
        <v>798</v>
      </c>
      <c r="E30" s="423">
        <v>22306</v>
      </c>
      <c r="F30" s="206">
        <f t="shared" ca="1" si="0"/>
        <v>45680</v>
      </c>
      <c r="G30" s="393">
        <f t="shared" ca="1" si="1"/>
        <v>64.038356164383558</v>
      </c>
      <c r="H30" s="321">
        <v>4218889</v>
      </c>
      <c r="I30" s="208">
        <f t="shared" si="6"/>
        <v>4725155.6800000006</v>
      </c>
      <c r="J30" s="207">
        <v>20000000</v>
      </c>
      <c r="K30" s="207">
        <f t="shared" si="3"/>
        <v>20000000</v>
      </c>
      <c r="L30" s="207">
        <f t="shared" si="4"/>
        <v>20000000</v>
      </c>
      <c r="M30" s="207">
        <f t="shared" si="5"/>
        <v>10000000</v>
      </c>
      <c r="N30" s="207">
        <v>3000000</v>
      </c>
      <c r="O30" s="207">
        <v>3000000</v>
      </c>
    </row>
    <row r="31" spans="1:15" s="198" customFormat="1" x14ac:dyDescent="0.2">
      <c r="A31" s="204">
        <v>22</v>
      </c>
      <c r="B31" s="424">
        <v>41894789</v>
      </c>
      <c r="C31" s="319" t="s">
        <v>799</v>
      </c>
      <c r="D31" s="319" t="s">
        <v>800</v>
      </c>
      <c r="E31" s="423">
        <v>22349</v>
      </c>
      <c r="F31" s="206">
        <f t="shared" ca="1" si="0"/>
        <v>45680</v>
      </c>
      <c r="G31" s="393">
        <f t="shared" ca="1" si="1"/>
        <v>63.920547945205477</v>
      </c>
      <c r="H31" s="321">
        <v>3484138</v>
      </c>
      <c r="I31" s="208">
        <f t="shared" si="6"/>
        <v>3902234.5600000005</v>
      </c>
      <c r="J31" s="207">
        <v>20000000</v>
      </c>
      <c r="K31" s="207">
        <f t="shared" si="3"/>
        <v>20000000</v>
      </c>
      <c r="L31" s="207">
        <f t="shared" si="4"/>
        <v>20000000</v>
      </c>
      <c r="M31" s="207">
        <f t="shared" si="5"/>
        <v>10000000</v>
      </c>
      <c r="N31" s="207">
        <v>3000000</v>
      </c>
      <c r="O31" s="207">
        <v>3000000</v>
      </c>
    </row>
    <row r="32" spans="1:15" s="198" customFormat="1" x14ac:dyDescent="0.2">
      <c r="A32" s="204">
        <v>23</v>
      </c>
      <c r="B32" s="424">
        <v>7554467</v>
      </c>
      <c r="C32" s="319" t="s">
        <v>801</v>
      </c>
      <c r="D32" s="319" t="s">
        <v>802</v>
      </c>
      <c r="E32" s="423">
        <v>24254</v>
      </c>
      <c r="F32" s="206">
        <f t="shared" ca="1" si="0"/>
        <v>45680</v>
      </c>
      <c r="G32" s="393">
        <f t="shared" ca="1" si="1"/>
        <v>58.701369863013696</v>
      </c>
      <c r="H32" s="321">
        <v>2459303</v>
      </c>
      <c r="I32" s="208">
        <f t="shared" si="6"/>
        <v>2754419.3600000003</v>
      </c>
      <c r="J32" s="207">
        <v>20000000</v>
      </c>
      <c r="K32" s="207">
        <f t="shared" si="3"/>
        <v>20000000</v>
      </c>
      <c r="L32" s="207">
        <f t="shared" si="4"/>
        <v>20000000</v>
      </c>
      <c r="M32" s="207">
        <f t="shared" si="5"/>
        <v>10000000</v>
      </c>
      <c r="N32" s="207">
        <v>3000000</v>
      </c>
      <c r="O32" s="207">
        <v>3000000</v>
      </c>
    </row>
    <row r="33" spans="1:15" s="198" customFormat="1" x14ac:dyDescent="0.2">
      <c r="A33" s="204">
        <v>24</v>
      </c>
      <c r="B33" s="424">
        <v>7557439</v>
      </c>
      <c r="C33" s="319" t="s">
        <v>803</v>
      </c>
      <c r="D33" s="319" t="s">
        <v>804</v>
      </c>
      <c r="E33" s="423">
        <v>25335</v>
      </c>
      <c r="F33" s="206">
        <f t="shared" ca="1" si="0"/>
        <v>45680</v>
      </c>
      <c r="G33" s="393">
        <f t="shared" ca="1" si="1"/>
        <v>55.739726027397261</v>
      </c>
      <c r="H33" s="321">
        <v>3014523</v>
      </c>
      <c r="I33" s="208">
        <f t="shared" si="6"/>
        <v>3376265.7600000002</v>
      </c>
      <c r="J33" s="207">
        <v>20000000</v>
      </c>
      <c r="K33" s="207">
        <f t="shared" si="3"/>
        <v>20000000</v>
      </c>
      <c r="L33" s="207">
        <f t="shared" si="4"/>
        <v>20000000</v>
      </c>
      <c r="M33" s="207">
        <f t="shared" si="5"/>
        <v>10000000</v>
      </c>
      <c r="N33" s="207">
        <v>3000000</v>
      </c>
      <c r="O33" s="207">
        <v>3000000</v>
      </c>
    </row>
    <row r="34" spans="1:15" s="198" customFormat="1" x14ac:dyDescent="0.2">
      <c r="A34" s="204">
        <v>25</v>
      </c>
      <c r="B34" s="424">
        <v>41914587</v>
      </c>
      <c r="C34" s="319" t="s">
        <v>805</v>
      </c>
      <c r="D34" s="319" t="s">
        <v>806</v>
      </c>
      <c r="E34" s="423">
        <v>24306</v>
      </c>
      <c r="F34" s="206">
        <f t="shared" ca="1" si="0"/>
        <v>45680</v>
      </c>
      <c r="G34" s="393">
        <f t="shared" ca="1" si="1"/>
        <v>58.558904109589044</v>
      </c>
      <c r="H34" s="321">
        <v>2530052</v>
      </c>
      <c r="I34" s="208">
        <f t="shared" si="6"/>
        <v>2833658.24</v>
      </c>
      <c r="J34" s="207">
        <v>20000000</v>
      </c>
      <c r="K34" s="207">
        <f t="shared" si="3"/>
        <v>20000000</v>
      </c>
      <c r="L34" s="207">
        <f t="shared" si="4"/>
        <v>20000000</v>
      </c>
      <c r="M34" s="207">
        <f t="shared" si="5"/>
        <v>10000000</v>
      </c>
      <c r="N34" s="207">
        <v>3000000</v>
      </c>
      <c r="O34" s="207">
        <v>3000000</v>
      </c>
    </row>
    <row r="35" spans="1:15" s="198" customFormat="1" x14ac:dyDescent="0.2">
      <c r="A35" s="204">
        <v>26</v>
      </c>
      <c r="B35" s="424">
        <v>41893179</v>
      </c>
      <c r="C35" s="319" t="s">
        <v>807</v>
      </c>
      <c r="D35" s="319" t="s">
        <v>808</v>
      </c>
      <c r="E35" s="423">
        <v>22232</v>
      </c>
      <c r="F35" s="206">
        <f t="shared" ca="1" si="0"/>
        <v>45680</v>
      </c>
      <c r="G35" s="393">
        <f t="shared" ca="1" si="1"/>
        <v>64.241095890410961</v>
      </c>
      <c r="H35" s="321">
        <v>4218889</v>
      </c>
      <c r="I35" s="208">
        <f t="shared" si="6"/>
        <v>4725155.6800000006</v>
      </c>
      <c r="J35" s="207">
        <v>20000000</v>
      </c>
      <c r="K35" s="207">
        <f t="shared" si="3"/>
        <v>20000000</v>
      </c>
      <c r="L35" s="207">
        <f t="shared" si="4"/>
        <v>20000000</v>
      </c>
      <c r="M35" s="207">
        <f t="shared" si="5"/>
        <v>10000000</v>
      </c>
      <c r="N35" s="207">
        <v>3000000</v>
      </c>
      <c r="O35" s="207">
        <v>3000000</v>
      </c>
    </row>
    <row r="36" spans="1:15" s="198" customFormat="1" x14ac:dyDescent="0.2">
      <c r="A36" s="204">
        <v>27</v>
      </c>
      <c r="B36" s="424">
        <v>41917410</v>
      </c>
      <c r="C36" s="319" t="s">
        <v>764</v>
      </c>
      <c r="D36" s="319" t="s">
        <v>809</v>
      </c>
      <c r="E36" s="423">
        <v>24471</v>
      </c>
      <c r="F36" s="206">
        <f t="shared" ca="1" si="0"/>
        <v>45680</v>
      </c>
      <c r="G36" s="393">
        <f t="shared" ca="1" si="1"/>
        <v>58.106849315068494</v>
      </c>
      <c r="H36" s="321">
        <v>3014523</v>
      </c>
      <c r="I36" s="208">
        <f t="shared" si="6"/>
        <v>3376265.7600000002</v>
      </c>
      <c r="J36" s="207">
        <v>20000000</v>
      </c>
      <c r="K36" s="207">
        <f t="shared" si="3"/>
        <v>20000000</v>
      </c>
      <c r="L36" s="207">
        <f t="shared" si="4"/>
        <v>20000000</v>
      </c>
      <c r="M36" s="207">
        <f t="shared" si="5"/>
        <v>10000000</v>
      </c>
      <c r="N36" s="207">
        <v>3000000</v>
      </c>
      <c r="O36" s="207">
        <v>3000000</v>
      </c>
    </row>
    <row r="37" spans="1:15" s="198" customFormat="1" x14ac:dyDescent="0.2">
      <c r="A37" s="204">
        <v>28</v>
      </c>
      <c r="B37" s="424">
        <v>9806463</v>
      </c>
      <c r="C37" s="319" t="s">
        <v>810</v>
      </c>
      <c r="D37" s="319" t="s">
        <v>811</v>
      </c>
      <c r="E37" s="423">
        <v>24165</v>
      </c>
      <c r="F37" s="206">
        <f t="shared" ca="1" si="0"/>
        <v>45680</v>
      </c>
      <c r="G37" s="393">
        <f t="shared" ca="1" si="1"/>
        <v>58.945205479452056</v>
      </c>
      <c r="H37" s="321">
        <v>2296949</v>
      </c>
      <c r="I37" s="208">
        <f t="shared" si="6"/>
        <v>2572582.8800000004</v>
      </c>
      <c r="J37" s="207">
        <v>20000000</v>
      </c>
      <c r="K37" s="207">
        <f t="shared" si="3"/>
        <v>20000000</v>
      </c>
      <c r="L37" s="207">
        <f t="shared" si="4"/>
        <v>20000000</v>
      </c>
      <c r="M37" s="207">
        <f t="shared" si="5"/>
        <v>10000000</v>
      </c>
      <c r="N37" s="207">
        <v>3000000</v>
      </c>
      <c r="O37" s="207">
        <v>3000000</v>
      </c>
    </row>
    <row r="38" spans="1:15" s="198" customFormat="1" x14ac:dyDescent="0.2">
      <c r="A38" s="204">
        <v>29</v>
      </c>
      <c r="B38" s="424">
        <v>24603445</v>
      </c>
      <c r="C38" s="319" t="s">
        <v>812</v>
      </c>
      <c r="D38" s="319" t="s">
        <v>813</v>
      </c>
      <c r="E38" s="423">
        <v>24375</v>
      </c>
      <c r="F38" s="206">
        <f t="shared" ca="1" si="0"/>
        <v>45680</v>
      </c>
      <c r="G38" s="393">
        <f t="shared" ca="1" si="1"/>
        <v>58.369863013698627</v>
      </c>
      <c r="H38" s="321">
        <v>3484138</v>
      </c>
      <c r="I38" s="208">
        <f t="shared" si="6"/>
        <v>3902234.5600000005</v>
      </c>
      <c r="J38" s="207">
        <v>20000000</v>
      </c>
      <c r="K38" s="207">
        <f t="shared" si="3"/>
        <v>20000000</v>
      </c>
      <c r="L38" s="207">
        <f t="shared" si="4"/>
        <v>20000000</v>
      </c>
      <c r="M38" s="207">
        <f t="shared" si="5"/>
        <v>10000000</v>
      </c>
      <c r="N38" s="207">
        <v>3000000</v>
      </c>
      <c r="O38" s="207">
        <v>3000000</v>
      </c>
    </row>
    <row r="39" spans="1:15" s="198" customFormat="1" x14ac:dyDescent="0.2">
      <c r="A39" s="204">
        <v>30</v>
      </c>
      <c r="B39" s="424">
        <v>51704540</v>
      </c>
      <c r="C39" s="319" t="s">
        <v>814</v>
      </c>
      <c r="D39" s="319" t="s">
        <v>815</v>
      </c>
      <c r="E39" s="423">
        <v>21877</v>
      </c>
      <c r="F39" s="206">
        <f t="shared" ca="1" si="0"/>
        <v>45680</v>
      </c>
      <c r="G39" s="393">
        <f t="shared" ca="1" si="1"/>
        <v>65.213698630136989</v>
      </c>
      <c r="H39" s="321">
        <v>3500360</v>
      </c>
      <c r="I39" s="208">
        <f t="shared" si="6"/>
        <v>3920403.2</v>
      </c>
      <c r="J39" s="207">
        <v>20000000</v>
      </c>
      <c r="K39" s="207">
        <f t="shared" si="3"/>
        <v>20000000</v>
      </c>
      <c r="L39" s="207">
        <f t="shared" si="4"/>
        <v>20000000</v>
      </c>
      <c r="M39" s="207">
        <f t="shared" si="5"/>
        <v>10000000</v>
      </c>
      <c r="N39" s="207">
        <v>3000000</v>
      </c>
      <c r="O39" s="207">
        <v>3000000</v>
      </c>
    </row>
    <row r="40" spans="1:15" s="198" customFormat="1" x14ac:dyDescent="0.2">
      <c r="A40" s="204">
        <v>31</v>
      </c>
      <c r="B40" s="424">
        <v>41893555</v>
      </c>
      <c r="C40" s="319" t="s">
        <v>816</v>
      </c>
      <c r="D40" s="319" t="s">
        <v>817</v>
      </c>
      <c r="E40" s="423">
        <v>22198</v>
      </c>
      <c r="F40" s="206">
        <f t="shared" ca="1" si="0"/>
        <v>45680</v>
      </c>
      <c r="G40" s="393">
        <f t="shared" ca="1" si="1"/>
        <v>64.334246575342462</v>
      </c>
      <c r="H40" s="321">
        <v>2459303</v>
      </c>
      <c r="I40" s="208">
        <f t="shared" si="6"/>
        <v>2754419.3600000003</v>
      </c>
      <c r="J40" s="207">
        <v>20000000</v>
      </c>
      <c r="K40" s="207">
        <f t="shared" si="3"/>
        <v>20000000</v>
      </c>
      <c r="L40" s="207">
        <f t="shared" si="4"/>
        <v>20000000</v>
      </c>
      <c r="M40" s="207">
        <f t="shared" si="5"/>
        <v>10000000</v>
      </c>
      <c r="N40" s="207">
        <v>3000000</v>
      </c>
      <c r="O40" s="207">
        <v>3000000</v>
      </c>
    </row>
    <row r="41" spans="1:15" s="198" customFormat="1" x14ac:dyDescent="0.2">
      <c r="A41" s="204">
        <v>32</v>
      </c>
      <c r="B41" s="421">
        <v>41911553</v>
      </c>
      <c r="C41" s="320" t="s">
        <v>818</v>
      </c>
      <c r="D41" s="320" t="s">
        <v>819</v>
      </c>
      <c r="E41" s="420">
        <v>24431</v>
      </c>
      <c r="F41" s="206">
        <f t="shared" ca="1" si="0"/>
        <v>45680</v>
      </c>
      <c r="G41" s="393">
        <f t="shared" ca="1" si="1"/>
        <v>58.216438356164382</v>
      </c>
      <c r="H41" s="414">
        <v>2627792</v>
      </c>
      <c r="I41" s="208">
        <f t="shared" si="6"/>
        <v>2943127.0400000005</v>
      </c>
      <c r="J41" s="207">
        <v>20000000</v>
      </c>
      <c r="K41" s="207">
        <f t="shared" si="3"/>
        <v>20000000</v>
      </c>
      <c r="L41" s="207">
        <f t="shared" si="4"/>
        <v>20000000</v>
      </c>
      <c r="M41" s="207">
        <f t="shared" si="5"/>
        <v>10000000</v>
      </c>
      <c r="N41" s="207">
        <v>3000000</v>
      </c>
      <c r="O41" s="207">
        <v>3000000</v>
      </c>
    </row>
    <row r="42" spans="1:15" s="198" customFormat="1" x14ac:dyDescent="0.2">
      <c r="A42" s="204">
        <v>33</v>
      </c>
      <c r="B42" s="421">
        <v>30322091</v>
      </c>
      <c r="C42" s="320" t="s">
        <v>820</v>
      </c>
      <c r="D42" s="320" t="s">
        <v>821</v>
      </c>
      <c r="E42" s="420">
        <v>26408</v>
      </c>
      <c r="F42" s="206">
        <f t="shared" ref="F42:F73" ca="1" si="7">TODAY()</f>
        <v>45680</v>
      </c>
      <c r="G42" s="393">
        <f t="shared" ref="G42:G73" ca="1" si="8">(F42-E42)/365</f>
        <v>52.8</v>
      </c>
      <c r="H42" s="414">
        <v>5255582</v>
      </c>
      <c r="I42" s="208">
        <f t="shared" si="6"/>
        <v>5886251.8400000008</v>
      </c>
      <c r="J42" s="207">
        <v>20000000</v>
      </c>
      <c r="K42" s="207">
        <f t="shared" ref="K42:K73" si="9">J42</f>
        <v>20000000</v>
      </c>
      <c r="L42" s="207">
        <f t="shared" ref="L42:L73" si="10">J42</f>
        <v>20000000</v>
      </c>
      <c r="M42" s="207">
        <f t="shared" ref="M42:M73" si="11">J42*50%</f>
        <v>10000000</v>
      </c>
      <c r="N42" s="207">
        <v>3000000</v>
      </c>
      <c r="O42" s="207">
        <v>3000000</v>
      </c>
    </row>
    <row r="43" spans="1:15" s="198" customFormat="1" x14ac:dyDescent="0.2">
      <c r="A43" s="204">
        <v>34</v>
      </c>
      <c r="B43" s="421">
        <v>41918334</v>
      </c>
      <c r="C43" s="320" t="s">
        <v>822</v>
      </c>
      <c r="D43" s="320" t="s">
        <v>823</v>
      </c>
      <c r="E43" s="420">
        <v>25527</v>
      </c>
      <c r="F43" s="206">
        <f t="shared" ca="1" si="7"/>
        <v>45680</v>
      </c>
      <c r="G43" s="393">
        <f t="shared" ca="1" si="8"/>
        <v>55.213698630136989</v>
      </c>
      <c r="H43" s="322">
        <v>3014523</v>
      </c>
      <c r="I43" s="208">
        <f t="shared" si="6"/>
        <v>3376265.7600000002</v>
      </c>
      <c r="J43" s="207">
        <v>20000000</v>
      </c>
      <c r="K43" s="207">
        <f t="shared" si="9"/>
        <v>20000000</v>
      </c>
      <c r="L43" s="207">
        <f t="shared" si="10"/>
        <v>20000000</v>
      </c>
      <c r="M43" s="207">
        <f t="shared" si="11"/>
        <v>10000000</v>
      </c>
      <c r="N43" s="207">
        <v>3000000</v>
      </c>
      <c r="O43" s="207">
        <v>3000000</v>
      </c>
    </row>
    <row r="44" spans="1:15" s="198" customFormat="1" x14ac:dyDescent="0.2">
      <c r="A44" s="204">
        <v>35</v>
      </c>
      <c r="B44" s="421">
        <v>41904433</v>
      </c>
      <c r="C44" s="320" t="s">
        <v>824</v>
      </c>
      <c r="D44" s="320" t="s">
        <v>825</v>
      </c>
      <c r="E44" s="420">
        <v>22835</v>
      </c>
      <c r="F44" s="206">
        <f t="shared" ca="1" si="7"/>
        <v>45680</v>
      </c>
      <c r="G44" s="393">
        <f t="shared" ca="1" si="8"/>
        <v>62.589041095890408</v>
      </c>
      <c r="H44" s="322">
        <v>8012466</v>
      </c>
      <c r="I44" s="208">
        <f t="shared" si="6"/>
        <v>8973961.9199999999</v>
      </c>
      <c r="J44" s="207">
        <v>20000000</v>
      </c>
      <c r="K44" s="207">
        <f t="shared" si="9"/>
        <v>20000000</v>
      </c>
      <c r="L44" s="207">
        <f t="shared" si="10"/>
        <v>20000000</v>
      </c>
      <c r="M44" s="207">
        <f t="shared" si="11"/>
        <v>10000000</v>
      </c>
      <c r="N44" s="207">
        <v>3000000</v>
      </c>
      <c r="O44" s="207">
        <v>3000000</v>
      </c>
    </row>
    <row r="45" spans="1:15" s="198" customFormat="1" x14ac:dyDescent="0.2">
      <c r="A45" s="204">
        <v>36</v>
      </c>
      <c r="B45" s="421">
        <v>1097035894</v>
      </c>
      <c r="C45" s="320" t="s">
        <v>826</v>
      </c>
      <c r="D45" s="320" t="s">
        <v>827</v>
      </c>
      <c r="E45" s="420">
        <v>33274</v>
      </c>
      <c r="F45" s="206">
        <f t="shared" ca="1" si="7"/>
        <v>45680</v>
      </c>
      <c r="G45" s="393">
        <f t="shared" ca="1" si="8"/>
        <v>33.989041095890414</v>
      </c>
      <c r="H45" s="322">
        <v>4952548</v>
      </c>
      <c r="I45" s="208">
        <f t="shared" si="6"/>
        <v>5546853.7600000007</v>
      </c>
      <c r="J45" s="207">
        <v>20000000</v>
      </c>
      <c r="K45" s="207">
        <f t="shared" si="9"/>
        <v>20000000</v>
      </c>
      <c r="L45" s="207">
        <f t="shared" si="10"/>
        <v>20000000</v>
      </c>
      <c r="M45" s="207">
        <f t="shared" si="11"/>
        <v>10000000</v>
      </c>
      <c r="N45" s="207">
        <v>3000000</v>
      </c>
      <c r="O45" s="207">
        <v>3000000</v>
      </c>
    </row>
    <row r="46" spans="1:15" s="198" customFormat="1" x14ac:dyDescent="0.2">
      <c r="A46" s="204">
        <v>37</v>
      </c>
      <c r="B46" s="421">
        <v>33815640</v>
      </c>
      <c r="C46" s="320" t="s">
        <v>828</v>
      </c>
      <c r="D46" s="320" t="s">
        <v>829</v>
      </c>
      <c r="E46" s="420">
        <v>27050</v>
      </c>
      <c r="F46" s="206">
        <f t="shared" ca="1" si="7"/>
        <v>45680</v>
      </c>
      <c r="G46" s="393">
        <f t="shared" ca="1" si="8"/>
        <v>51.041095890410958</v>
      </c>
      <c r="H46" s="322">
        <v>6324584</v>
      </c>
      <c r="I46" s="208">
        <f t="shared" si="6"/>
        <v>7083534.080000001</v>
      </c>
      <c r="J46" s="207">
        <v>20000000</v>
      </c>
      <c r="K46" s="207">
        <f t="shared" si="9"/>
        <v>20000000</v>
      </c>
      <c r="L46" s="207">
        <f t="shared" si="10"/>
        <v>20000000</v>
      </c>
      <c r="M46" s="207">
        <f t="shared" si="11"/>
        <v>10000000</v>
      </c>
      <c r="N46" s="207">
        <v>3000000</v>
      </c>
      <c r="O46" s="207">
        <v>3000000</v>
      </c>
    </row>
    <row r="47" spans="1:15" s="198" customFormat="1" x14ac:dyDescent="0.2">
      <c r="A47" s="204">
        <v>38</v>
      </c>
      <c r="B47" s="421">
        <v>41915617</v>
      </c>
      <c r="C47" s="320" t="s">
        <v>830</v>
      </c>
      <c r="D47" s="320" t="s">
        <v>831</v>
      </c>
      <c r="E47" s="420">
        <v>25021</v>
      </c>
      <c r="F47" s="206">
        <f t="shared" ca="1" si="7"/>
        <v>45680</v>
      </c>
      <c r="G47" s="393">
        <f t="shared" ca="1" si="8"/>
        <v>56.6</v>
      </c>
      <c r="H47" s="322">
        <v>2459303</v>
      </c>
      <c r="I47" s="208">
        <f t="shared" si="6"/>
        <v>2754419.3600000003</v>
      </c>
      <c r="J47" s="207">
        <v>20000000</v>
      </c>
      <c r="K47" s="207">
        <f t="shared" si="9"/>
        <v>20000000</v>
      </c>
      <c r="L47" s="207">
        <f t="shared" si="10"/>
        <v>20000000</v>
      </c>
      <c r="M47" s="207">
        <f t="shared" si="11"/>
        <v>10000000</v>
      </c>
      <c r="N47" s="207">
        <v>3000000</v>
      </c>
      <c r="O47" s="207">
        <v>3000000</v>
      </c>
    </row>
    <row r="48" spans="1:15" s="198" customFormat="1" x14ac:dyDescent="0.2">
      <c r="A48" s="204">
        <v>39</v>
      </c>
      <c r="B48" s="421">
        <v>1094909284</v>
      </c>
      <c r="C48" s="320" t="s">
        <v>832</v>
      </c>
      <c r="D48" s="320" t="s">
        <v>833</v>
      </c>
      <c r="E48" s="420">
        <v>32106</v>
      </c>
      <c r="F48" s="206">
        <f t="shared" ca="1" si="7"/>
        <v>45680</v>
      </c>
      <c r="G48" s="393">
        <f t="shared" ca="1" si="8"/>
        <v>37.18904109589041</v>
      </c>
      <c r="H48" s="322">
        <v>7000718</v>
      </c>
      <c r="I48" s="208">
        <f t="shared" si="6"/>
        <v>7840804.1600000011</v>
      </c>
      <c r="J48" s="207">
        <v>20000000</v>
      </c>
      <c r="K48" s="207">
        <f t="shared" si="9"/>
        <v>20000000</v>
      </c>
      <c r="L48" s="207">
        <f t="shared" si="10"/>
        <v>20000000</v>
      </c>
      <c r="M48" s="207">
        <f t="shared" si="11"/>
        <v>10000000</v>
      </c>
      <c r="N48" s="207">
        <v>3000000</v>
      </c>
      <c r="O48" s="207">
        <v>3000000</v>
      </c>
    </row>
    <row r="49" spans="1:15" s="198" customFormat="1" x14ac:dyDescent="0.2">
      <c r="A49" s="204">
        <v>40</v>
      </c>
      <c r="B49" s="421">
        <v>41924469</v>
      </c>
      <c r="C49" s="320" t="s">
        <v>834</v>
      </c>
      <c r="D49" s="320" t="s">
        <v>835</v>
      </c>
      <c r="E49" s="420">
        <v>26451</v>
      </c>
      <c r="F49" s="206">
        <f t="shared" ca="1" si="7"/>
        <v>45680</v>
      </c>
      <c r="G49" s="393">
        <f t="shared" ca="1" si="8"/>
        <v>52.682191780821917</v>
      </c>
      <c r="H49" s="322">
        <v>7000718</v>
      </c>
      <c r="I49" s="208">
        <f t="shared" si="6"/>
        <v>7840804.1600000011</v>
      </c>
      <c r="J49" s="207">
        <v>20000000</v>
      </c>
      <c r="K49" s="207">
        <f t="shared" si="9"/>
        <v>20000000</v>
      </c>
      <c r="L49" s="207">
        <f t="shared" si="10"/>
        <v>20000000</v>
      </c>
      <c r="M49" s="207">
        <f t="shared" si="11"/>
        <v>10000000</v>
      </c>
      <c r="N49" s="207">
        <v>3000000</v>
      </c>
      <c r="O49" s="207">
        <v>3000000</v>
      </c>
    </row>
    <row r="50" spans="1:15" s="198" customFormat="1" x14ac:dyDescent="0.2">
      <c r="A50" s="204">
        <v>41</v>
      </c>
      <c r="B50" s="421">
        <v>1094901196</v>
      </c>
      <c r="C50" s="320" t="s">
        <v>836</v>
      </c>
      <c r="D50" s="320" t="s">
        <v>837</v>
      </c>
      <c r="E50" s="420">
        <v>32470</v>
      </c>
      <c r="F50" s="206">
        <f t="shared" ca="1" si="7"/>
        <v>45680</v>
      </c>
      <c r="G50" s="393">
        <f t="shared" ca="1" si="8"/>
        <v>36.19178082191781</v>
      </c>
      <c r="H50" s="322">
        <v>3500360</v>
      </c>
      <c r="I50" s="208">
        <f t="shared" si="6"/>
        <v>3920403.2</v>
      </c>
      <c r="J50" s="207">
        <v>20000000</v>
      </c>
      <c r="K50" s="207">
        <f t="shared" si="9"/>
        <v>20000000</v>
      </c>
      <c r="L50" s="207">
        <f t="shared" si="10"/>
        <v>20000000</v>
      </c>
      <c r="M50" s="207">
        <f t="shared" si="11"/>
        <v>10000000</v>
      </c>
      <c r="N50" s="207">
        <v>3000000</v>
      </c>
      <c r="O50" s="207">
        <v>3000000</v>
      </c>
    </row>
    <row r="51" spans="1:15" s="198" customFormat="1" x14ac:dyDescent="0.2">
      <c r="A51" s="204">
        <v>42</v>
      </c>
      <c r="B51" s="421">
        <v>1097037592</v>
      </c>
      <c r="C51" s="320" t="s">
        <v>838</v>
      </c>
      <c r="D51" s="320" t="s">
        <v>839</v>
      </c>
      <c r="E51" s="420">
        <v>34182</v>
      </c>
      <c r="F51" s="206">
        <f t="shared" ca="1" si="7"/>
        <v>45680</v>
      </c>
      <c r="G51" s="393">
        <f t="shared" ca="1" si="8"/>
        <v>31.5013698630137</v>
      </c>
      <c r="H51" s="322">
        <v>2625202</v>
      </c>
      <c r="I51" s="208">
        <f t="shared" si="6"/>
        <v>2940226.24</v>
      </c>
      <c r="J51" s="207">
        <v>20000000</v>
      </c>
      <c r="K51" s="207">
        <f t="shared" si="9"/>
        <v>20000000</v>
      </c>
      <c r="L51" s="207">
        <f t="shared" si="10"/>
        <v>20000000</v>
      </c>
      <c r="M51" s="207">
        <f t="shared" si="11"/>
        <v>10000000</v>
      </c>
      <c r="N51" s="207">
        <v>3000000</v>
      </c>
      <c r="O51" s="207">
        <v>3000000</v>
      </c>
    </row>
    <row r="52" spans="1:15" s="198" customFormat="1" x14ac:dyDescent="0.2">
      <c r="A52" s="204">
        <v>43</v>
      </c>
      <c r="B52" s="421">
        <v>1094918399</v>
      </c>
      <c r="C52" s="320" t="s">
        <v>840</v>
      </c>
      <c r="D52" s="320" t="s">
        <v>841</v>
      </c>
      <c r="E52" s="420">
        <v>33295</v>
      </c>
      <c r="F52" s="206">
        <f t="shared" ca="1" si="7"/>
        <v>45680</v>
      </c>
      <c r="G52" s="393">
        <f t="shared" ca="1" si="8"/>
        <v>33.93150684931507</v>
      </c>
      <c r="H52" s="322">
        <v>3500360</v>
      </c>
      <c r="I52" s="208">
        <f t="shared" si="6"/>
        <v>3920403.2</v>
      </c>
      <c r="J52" s="207">
        <v>20000000</v>
      </c>
      <c r="K52" s="207">
        <f t="shared" si="9"/>
        <v>20000000</v>
      </c>
      <c r="L52" s="207">
        <f t="shared" si="10"/>
        <v>20000000</v>
      </c>
      <c r="M52" s="207">
        <f t="shared" si="11"/>
        <v>10000000</v>
      </c>
      <c r="N52" s="207">
        <v>3000000</v>
      </c>
      <c r="O52" s="207">
        <v>3000000</v>
      </c>
    </row>
    <row r="53" spans="1:15" s="198" customFormat="1" x14ac:dyDescent="0.2">
      <c r="A53" s="204">
        <v>44</v>
      </c>
      <c r="B53" s="421">
        <v>66660933</v>
      </c>
      <c r="C53" s="320" t="s">
        <v>842</v>
      </c>
      <c r="D53" s="320" t="s">
        <v>843</v>
      </c>
      <c r="E53" s="420">
        <v>30769</v>
      </c>
      <c r="F53" s="206">
        <f t="shared" ca="1" si="7"/>
        <v>45680</v>
      </c>
      <c r="G53" s="393">
        <f t="shared" ca="1" si="8"/>
        <v>40.852054794520548</v>
      </c>
      <c r="H53" s="322">
        <v>4375653</v>
      </c>
      <c r="I53" s="208">
        <f t="shared" ref="I53:I84" si="12">H53*1.12</f>
        <v>4900731.3600000003</v>
      </c>
      <c r="J53" s="207">
        <v>20000000</v>
      </c>
      <c r="K53" s="207">
        <f t="shared" si="9"/>
        <v>20000000</v>
      </c>
      <c r="L53" s="207">
        <f t="shared" si="10"/>
        <v>20000000</v>
      </c>
      <c r="M53" s="207">
        <f t="shared" si="11"/>
        <v>10000000</v>
      </c>
      <c r="N53" s="207">
        <v>3000000</v>
      </c>
      <c r="O53" s="207">
        <v>3000000</v>
      </c>
    </row>
    <row r="54" spans="1:15" s="198" customFormat="1" x14ac:dyDescent="0.2">
      <c r="A54" s="204">
        <v>45</v>
      </c>
      <c r="B54" s="421">
        <v>41915490</v>
      </c>
      <c r="C54" s="320" t="s">
        <v>844</v>
      </c>
      <c r="D54" s="320" t="s">
        <v>845</v>
      </c>
      <c r="E54" s="420">
        <v>25141</v>
      </c>
      <c r="F54" s="206">
        <f t="shared" ca="1" si="7"/>
        <v>45680</v>
      </c>
      <c r="G54" s="393">
        <f t="shared" ca="1" si="8"/>
        <v>56.271232876712325</v>
      </c>
      <c r="H54" s="322">
        <v>3500360</v>
      </c>
      <c r="I54" s="208">
        <f t="shared" si="12"/>
        <v>3920403.2</v>
      </c>
      <c r="J54" s="207">
        <v>20000000</v>
      </c>
      <c r="K54" s="207">
        <f t="shared" si="9"/>
        <v>20000000</v>
      </c>
      <c r="L54" s="207">
        <f t="shared" si="10"/>
        <v>20000000</v>
      </c>
      <c r="M54" s="207">
        <f t="shared" si="11"/>
        <v>10000000</v>
      </c>
      <c r="N54" s="207">
        <v>3000000</v>
      </c>
      <c r="O54" s="207">
        <v>3000000</v>
      </c>
    </row>
    <row r="55" spans="1:15" s="198" customFormat="1" x14ac:dyDescent="0.2">
      <c r="A55" s="204">
        <v>46</v>
      </c>
      <c r="B55" s="421">
        <v>41902505</v>
      </c>
      <c r="C55" s="320" t="s">
        <v>846</v>
      </c>
      <c r="D55" s="320" t="s">
        <v>847</v>
      </c>
      <c r="E55" s="420">
        <v>23160</v>
      </c>
      <c r="F55" s="206">
        <f t="shared" ca="1" si="7"/>
        <v>45680</v>
      </c>
      <c r="G55" s="393">
        <f t="shared" ca="1" si="8"/>
        <v>61.698630136986303</v>
      </c>
      <c r="H55" s="322">
        <v>3500360</v>
      </c>
      <c r="I55" s="208">
        <f t="shared" si="12"/>
        <v>3920403.2</v>
      </c>
      <c r="J55" s="207">
        <v>20000000</v>
      </c>
      <c r="K55" s="207">
        <f t="shared" si="9"/>
        <v>20000000</v>
      </c>
      <c r="L55" s="207">
        <f t="shared" si="10"/>
        <v>20000000</v>
      </c>
      <c r="M55" s="207">
        <f t="shared" si="11"/>
        <v>10000000</v>
      </c>
      <c r="N55" s="207">
        <v>3000000</v>
      </c>
      <c r="O55" s="207">
        <v>3000000</v>
      </c>
    </row>
    <row r="56" spans="1:15" s="199" customFormat="1" x14ac:dyDescent="0.2">
      <c r="A56" s="204">
        <v>47</v>
      </c>
      <c r="B56" s="421">
        <v>41915130</v>
      </c>
      <c r="C56" s="320" t="s">
        <v>807</v>
      </c>
      <c r="D56" s="320" t="s">
        <v>848</v>
      </c>
      <c r="E56" s="420">
        <v>24995</v>
      </c>
      <c r="F56" s="206">
        <f t="shared" ca="1" si="7"/>
        <v>45680</v>
      </c>
      <c r="G56" s="393">
        <f t="shared" ca="1" si="8"/>
        <v>56.671232876712331</v>
      </c>
      <c r="H56" s="322">
        <v>3500360</v>
      </c>
      <c r="I56" s="208">
        <f t="shared" si="12"/>
        <v>3920403.2</v>
      </c>
      <c r="J56" s="207">
        <v>20000000</v>
      </c>
      <c r="K56" s="207">
        <f t="shared" si="9"/>
        <v>20000000</v>
      </c>
      <c r="L56" s="207">
        <f t="shared" si="10"/>
        <v>20000000</v>
      </c>
      <c r="M56" s="207">
        <f t="shared" si="11"/>
        <v>10000000</v>
      </c>
      <c r="N56" s="207">
        <v>3000000</v>
      </c>
      <c r="O56" s="207">
        <v>3000000</v>
      </c>
    </row>
    <row r="57" spans="1:15" s="198" customFormat="1" x14ac:dyDescent="0.2">
      <c r="A57" s="204">
        <v>48</v>
      </c>
      <c r="B57" s="421">
        <v>7541663</v>
      </c>
      <c r="C57" s="320" t="s">
        <v>849</v>
      </c>
      <c r="D57" s="320" t="s">
        <v>850</v>
      </c>
      <c r="E57" s="420">
        <v>23108</v>
      </c>
      <c r="F57" s="206">
        <f t="shared" ca="1" si="7"/>
        <v>45680</v>
      </c>
      <c r="G57" s="393">
        <f t="shared" ca="1" si="8"/>
        <v>61.841095890410962</v>
      </c>
      <c r="H57" s="322">
        <v>4218889</v>
      </c>
      <c r="I57" s="208">
        <f t="shared" si="12"/>
        <v>4725155.6800000006</v>
      </c>
      <c r="J57" s="207">
        <v>20000000</v>
      </c>
      <c r="K57" s="207">
        <f t="shared" si="9"/>
        <v>20000000</v>
      </c>
      <c r="L57" s="207">
        <f t="shared" si="10"/>
        <v>20000000</v>
      </c>
      <c r="M57" s="207">
        <f t="shared" si="11"/>
        <v>10000000</v>
      </c>
      <c r="N57" s="207">
        <v>3000000</v>
      </c>
      <c r="O57" s="207">
        <v>3000000</v>
      </c>
    </row>
    <row r="58" spans="1:15" s="198" customFormat="1" x14ac:dyDescent="0.2">
      <c r="A58" s="204">
        <v>49</v>
      </c>
      <c r="B58" s="421">
        <v>30396649</v>
      </c>
      <c r="C58" s="320" t="s">
        <v>851</v>
      </c>
      <c r="D58" s="320" t="s">
        <v>852</v>
      </c>
      <c r="E58" s="420">
        <v>28378</v>
      </c>
      <c r="F58" s="206">
        <f t="shared" ca="1" si="7"/>
        <v>45680</v>
      </c>
      <c r="G58" s="393">
        <f t="shared" ca="1" si="8"/>
        <v>47.402739726027399</v>
      </c>
      <c r="H58" s="322">
        <v>8437913</v>
      </c>
      <c r="I58" s="208">
        <f t="shared" si="12"/>
        <v>9450462.5600000005</v>
      </c>
      <c r="J58" s="207">
        <v>20000000</v>
      </c>
      <c r="K58" s="207">
        <f t="shared" si="9"/>
        <v>20000000</v>
      </c>
      <c r="L58" s="207">
        <f t="shared" si="10"/>
        <v>20000000</v>
      </c>
      <c r="M58" s="207">
        <f t="shared" si="11"/>
        <v>10000000</v>
      </c>
      <c r="N58" s="207">
        <v>3000000</v>
      </c>
      <c r="O58" s="207">
        <v>3000000</v>
      </c>
    </row>
    <row r="59" spans="1:15" s="198" customFormat="1" x14ac:dyDescent="0.2">
      <c r="A59" s="204">
        <v>50</v>
      </c>
      <c r="B59" s="421">
        <v>1094909395</v>
      </c>
      <c r="C59" s="320" t="s">
        <v>853</v>
      </c>
      <c r="D59" s="320" t="s">
        <v>854</v>
      </c>
      <c r="E59" s="420">
        <v>32790</v>
      </c>
      <c r="F59" s="206">
        <f t="shared" ca="1" si="7"/>
        <v>45680</v>
      </c>
      <c r="G59" s="393">
        <f t="shared" ca="1" si="8"/>
        <v>35.315068493150683</v>
      </c>
      <c r="H59" s="322">
        <v>4218889</v>
      </c>
      <c r="I59" s="208">
        <f t="shared" si="12"/>
        <v>4725155.6800000006</v>
      </c>
      <c r="J59" s="207">
        <v>20000000</v>
      </c>
      <c r="K59" s="207">
        <f t="shared" si="9"/>
        <v>20000000</v>
      </c>
      <c r="L59" s="207">
        <f t="shared" si="10"/>
        <v>20000000</v>
      </c>
      <c r="M59" s="207">
        <f t="shared" si="11"/>
        <v>10000000</v>
      </c>
      <c r="N59" s="207">
        <v>3000000</v>
      </c>
      <c r="O59" s="207">
        <v>3000000</v>
      </c>
    </row>
    <row r="60" spans="1:15" s="198" customFormat="1" x14ac:dyDescent="0.2">
      <c r="A60" s="204">
        <v>51</v>
      </c>
      <c r="B60" s="421">
        <v>1094956840</v>
      </c>
      <c r="C60" s="320" t="s">
        <v>856</v>
      </c>
      <c r="D60" s="320" t="s">
        <v>857</v>
      </c>
      <c r="E60" s="420">
        <v>35251</v>
      </c>
      <c r="F60" s="206">
        <f t="shared" ca="1" si="7"/>
        <v>45680</v>
      </c>
      <c r="G60" s="393">
        <f t="shared" ca="1" si="8"/>
        <v>28.572602739726026</v>
      </c>
      <c r="H60" s="422">
        <v>8437913</v>
      </c>
      <c r="I60" s="208">
        <f t="shared" si="12"/>
        <v>9450462.5600000005</v>
      </c>
      <c r="J60" s="207">
        <v>20000000</v>
      </c>
      <c r="K60" s="207">
        <f t="shared" si="9"/>
        <v>20000000</v>
      </c>
      <c r="L60" s="207">
        <f t="shared" si="10"/>
        <v>20000000</v>
      </c>
      <c r="M60" s="207">
        <f t="shared" si="11"/>
        <v>10000000</v>
      </c>
      <c r="N60" s="207">
        <v>3000000</v>
      </c>
      <c r="O60" s="207">
        <v>3000000</v>
      </c>
    </row>
    <row r="61" spans="1:15" s="198" customFormat="1" x14ac:dyDescent="0.2">
      <c r="A61" s="204">
        <v>52</v>
      </c>
      <c r="B61" s="421">
        <v>41953552</v>
      </c>
      <c r="C61" s="320" t="s">
        <v>858</v>
      </c>
      <c r="D61" s="320" t="s">
        <v>859</v>
      </c>
      <c r="E61" s="420">
        <v>30039</v>
      </c>
      <c r="F61" s="206">
        <f t="shared" ca="1" si="7"/>
        <v>45680</v>
      </c>
      <c r="G61" s="393">
        <f t="shared" ca="1" si="8"/>
        <v>42.852054794520548</v>
      </c>
      <c r="H61" s="322">
        <v>4218889</v>
      </c>
      <c r="I61" s="208">
        <f t="shared" si="12"/>
        <v>4725155.6800000006</v>
      </c>
      <c r="J61" s="207">
        <v>20000000</v>
      </c>
      <c r="K61" s="207">
        <f t="shared" si="9"/>
        <v>20000000</v>
      </c>
      <c r="L61" s="207">
        <f t="shared" si="10"/>
        <v>20000000</v>
      </c>
      <c r="M61" s="207">
        <f t="shared" si="11"/>
        <v>10000000</v>
      </c>
      <c r="N61" s="207">
        <v>3000000</v>
      </c>
      <c r="O61" s="207">
        <v>3000000</v>
      </c>
    </row>
    <row r="62" spans="1:15" s="198" customFormat="1" x14ac:dyDescent="0.2">
      <c r="A62" s="204">
        <v>53</v>
      </c>
      <c r="B62" s="421">
        <v>7541152</v>
      </c>
      <c r="C62" s="320" t="s">
        <v>860</v>
      </c>
      <c r="D62" s="320" t="s">
        <v>861</v>
      </c>
      <c r="E62" s="420">
        <v>23026</v>
      </c>
      <c r="F62" s="206">
        <f t="shared" ca="1" si="7"/>
        <v>45680</v>
      </c>
      <c r="G62" s="393">
        <f t="shared" ca="1" si="8"/>
        <v>62.065753424657537</v>
      </c>
      <c r="H62" s="322">
        <v>4218889</v>
      </c>
      <c r="I62" s="208">
        <f t="shared" si="12"/>
        <v>4725155.6800000006</v>
      </c>
      <c r="J62" s="207">
        <v>20000000</v>
      </c>
      <c r="K62" s="207">
        <f t="shared" si="9"/>
        <v>20000000</v>
      </c>
      <c r="L62" s="207">
        <f t="shared" si="10"/>
        <v>20000000</v>
      </c>
      <c r="M62" s="207">
        <f t="shared" si="11"/>
        <v>10000000</v>
      </c>
      <c r="N62" s="207">
        <v>3000000</v>
      </c>
      <c r="O62" s="207">
        <v>3000000</v>
      </c>
    </row>
    <row r="63" spans="1:15" s="198" customFormat="1" x14ac:dyDescent="0.2">
      <c r="A63" s="204">
        <v>54</v>
      </c>
      <c r="B63" s="421">
        <v>18386482</v>
      </c>
      <c r="C63" s="320" t="s">
        <v>862</v>
      </c>
      <c r="D63" s="320" t="s">
        <v>863</v>
      </c>
      <c r="E63" s="420">
        <v>21980</v>
      </c>
      <c r="F63" s="206">
        <f t="shared" ca="1" si="7"/>
        <v>45680</v>
      </c>
      <c r="G63" s="393">
        <f t="shared" ca="1" si="8"/>
        <v>64.93150684931507</v>
      </c>
      <c r="H63" s="322">
        <v>8437913</v>
      </c>
      <c r="I63" s="208">
        <f t="shared" si="12"/>
        <v>9450462.5600000005</v>
      </c>
      <c r="J63" s="207">
        <v>20000000</v>
      </c>
      <c r="K63" s="207">
        <f t="shared" si="9"/>
        <v>20000000</v>
      </c>
      <c r="L63" s="207">
        <f t="shared" si="10"/>
        <v>20000000</v>
      </c>
      <c r="M63" s="207">
        <f t="shared" si="11"/>
        <v>10000000</v>
      </c>
      <c r="N63" s="207">
        <v>3000000</v>
      </c>
      <c r="O63" s="207">
        <v>3000000</v>
      </c>
    </row>
    <row r="64" spans="1:15" s="198" customFormat="1" x14ac:dyDescent="0.2">
      <c r="A64" s="204">
        <v>55</v>
      </c>
      <c r="B64" s="421">
        <v>10134725</v>
      </c>
      <c r="C64" s="320" t="s">
        <v>864</v>
      </c>
      <c r="D64" s="320" t="s">
        <v>865</v>
      </c>
      <c r="E64" s="420">
        <v>25461</v>
      </c>
      <c r="F64" s="206">
        <f t="shared" ca="1" si="7"/>
        <v>45680</v>
      </c>
      <c r="G64" s="393">
        <f t="shared" ca="1" si="8"/>
        <v>55.394520547945206</v>
      </c>
      <c r="H64" s="322">
        <v>8437913</v>
      </c>
      <c r="I64" s="208">
        <f t="shared" si="12"/>
        <v>9450462.5600000005</v>
      </c>
      <c r="J64" s="207">
        <v>20000000</v>
      </c>
      <c r="K64" s="207">
        <f t="shared" si="9"/>
        <v>20000000</v>
      </c>
      <c r="L64" s="207">
        <f t="shared" si="10"/>
        <v>20000000</v>
      </c>
      <c r="M64" s="207">
        <f t="shared" si="11"/>
        <v>10000000</v>
      </c>
      <c r="N64" s="207">
        <v>3000000</v>
      </c>
      <c r="O64" s="207">
        <v>3000000</v>
      </c>
    </row>
    <row r="65" spans="1:15" s="198" customFormat="1" x14ac:dyDescent="0.2">
      <c r="A65" s="204">
        <v>56</v>
      </c>
      <c r="B65" s="421">
        <v>41944653</v>
      </c>
      <c r="C65" s="320" t="s">
        <v>866</v>
      </c>
      <c r="D65" s="320" t="s">
        <v>867</v>
      </c>
      <c r="E65" s="420">
        <v>29133</v>
      </c>
      <c r="F65" s="206">
        <f t="shared" ca="1" si="7"/>
        <v>45680</v>
      </c>
      <c r="G65" s="393">
        <f t="shared" ca="1" si="8"/>
        <v>45.334246575342469</v>
      </c>
      <c r="H65" s="322">
        <v>4952548</v>
      </c>
      <c r="I65" s="208">
        <f t="shared" si="12"/>
        <v>5546853.7600000007</v>
      </c>
      <c r="J65" s="207">
        <v>20000000</v>
      </c>
      <c r="K65" s="207">
        <f t="shared" si="9"/>
        <v>20000000</v>
      </c>
      <c r="L65" s="207">
        <f t="shared" si="10"/>
        <v>20000000</v>
      </c>
      <c r="M65" s="207">
        <f t="shared" si="11"/>
        <v>10000000</v>
      </c>
      <c r="N65" s="207">
        <v>3000000</v>
      </c>
      <c r="O65" s="207">
        <v>3000000</v>
      </c>
    </row>
    <row r="66" spans="1:15" s="198" customFormat="1" x14ac:dyDescent="0.2">
      <c r="A66" s="204">
        <v>57</v>
      </c>
      <c r="B66" s="421">
        <v>52389556</v>
      </c>
      <c r="C66" s="320" t="s">
        <v>868</v>
      </c>
      <c r="D66" s="320" t="s">
        <v>869</v>
      </c>
      <c r="E66" s="420">
        <v>28477</v>
      </c>
      <c r="F66" s="206">
        <f t="shared" ca="1" si="7"/>
        <v>45680</v>
      </c>
      <c r="G66" s="393">
        <f t="shared" ca="1" si="8"/>
        <v>47.131506849315066</v>
      </c>
      <c r="H66" s="322">
        <v>8653568</v>
      </c>
      <c r="I66" s="208">
        <f t="shared" si="12"/>
        <v>9691996.1600000001</v>
      </c>
      <c r="J66" s="207">
        <v>20000000</v>
      </c>
      <c r="K66" s="207">
        <f t="shared" si="9"/>
        <v>20000000</v>
      </c>
      <c r="L66" s="207">
        <f t="shared" si="10"/>
        <v>20000000</v>
      </c>
      <c r="M66" s="207">
        <f t="shared" si="11"/>
        <v>10000000</v>
      </c>
      <c r="N66" s="207">
        <v>3000000</v>
      </c>
      <c r="O66" s="207">
        <v>3000000</v>
      </c>
    </row>
    <row r="67" spans="1:15" s="198" customFormat="1" x14ac:dyDescent="0.2">
      <c r="A67" s="204">
        <v>58</v>
      </c>
      <c r="B67" s="421">
        <v>33819664</v>
      </c>
      <c r="C67" s="320" t="s">
        <v>870</v>
      </c>
      <c r="D67" s="320" t="s">
        <v>871</v>
      </c>
      <c r="E67" s="420">
        <v>29206</v>
      </c>
      <c r="F67" s="206">
        <f t="shared" ca="1" si="7"/>
        <v>45680</v>
      </c>
      <c r="G67" s="393">
        <f t="shared" ca="1" si="8"/>
        <v>45.134246575342466</v>
      </c>
      <c r="H67" s="322">
        <v>6970865</v>
      </c>
      <c r="I67" s="208">
        <f t="shared" si="12"/>
        <v>7807368.8000000007</v>
      </c>
      <c r="J67" s="207">
        <v>20000000</v>
      </c>
      <c r="K67" s="207">
        <f t="shared" si="9"/>
        <v>20000000</v>
      </c>
      <c r="L67" s="207">
        <f t="shared" si="10"/>
        <v>20000000</v>
      </c>
      <c r="M67" s="207">
        <f t="shared" si="11"/>
        <v>10000000</v>
      </c>
      <c r="N67" s="207">
        <v>3000000</v>
      </c>
      <c r="O67" s="207">
        <v>3000000</v>
      </c>
    </row>
    <row r="68" spans="1:15" s="198" customFormat="1" x14ac:dyDescent="0.2">
      <c r="A68" s="204">
        <v>59</v>
      </c>
      <c r="B68" s="421">
        <v>1094900557</v>
      </c>
      <c r="C68" s="320" t="s">
        <v>872</v>
      </c>
      <c r="D68" s="320" t="s">
        <v>873</v>
      </c>
      <c r="E68" s="420">
        <v>32436</v>
      </c>
      <c r="F68" s="206">
        <f t="shared" ca="1" si="7"/>
        <v>45680</v>
      </c>
      <c r="G68" s="393">
        <f t="shared" ca="1" si="8"/>
        <v>36.284931506849318</v>
      </c>
      <c r="H68" s="322">
        <v>4375245</v>
      </c>
      <c r="I68" s="208">
        <f t="shared" si="12"/>
        <v>4900274.4000000004</v>
      </c>
      <c r="J68" s="207">
        <v>20000000</v>
      </c>
      <c r="K68" s="207">
        <f t="shared" si="9"/>
        <v>20000000</v>
      </c>
      <c r="L68" s="207">
        <f t="shared" si="10"/>
        <v>20000000</v>
      </c>
      <c r="M68" s="207">
        <f t="shared" si="11"/>
        <v>10000000</v>
      </c>
      <c r="N68" s="207">
        <v>3000000</v>
      </c>
      <c r="O68" s="207">
        <v>3000000</v>
      </c>
    </row>
    <row r="69" spans="1:15" s="198" customFormat="1" x14ac:dyDescent="0.2">
      <c r="A69" s="204">
        <v>60</v>
      </c>
      <c r="B69" s="421">
        <v>24580124</v>
      </c>
      <c r="C69" s="320" t="s">
        <v>874</v>
      </c>
      <c r="D69" s="320" t="s">
        <v>875</v>
      </c>
      <c r="E69" s="420">
        <v>24894</v>
      </c>
      <c r="F69" s="206">
        <f t="shared" ca="1" si="7"/>
        <v>45680</v>
      </c>
      <c r="G69" s="393">
        <f t="shared" ca="1" si="8"/>
        <v>56.947945205479449</v>
      </c>
      <c r="H69" s="322">
        <v>4952548</v>
      </c>
      <c r="I69" s="208">
        <f t="shared" si="12"/>
        <v>5546853.7600000007</v>
      </c>
      <c r="J69" s="207">
        <v>20000000</v>
      </c>
      <c r="K69" s="207">
        <f t="shared" si="9"/>
        <v>20000000</v>
      </c>
      <c r="L69" s="207">
        <f t="shared" si="10"/>
        <v>20000000</v>
      </c>
      <c r="M69" s="207">
        <f t="shared" si="11"/>
        <v>10000000</v>
      </c>
      <c r="N69" s="207">
        <v>3000000</v>
      </c>
      <c r="O69" s="207">
        <v>3000000</v>
      </c>
    </row>
    <row r="70" spans="1:15" s="198" customFormat="1" x14ac:dyDescent="0.2">
      <c r="A70" s="204">
        <v>61</v>
      </c>
      <c r="B70" s="421">
        <v>24499962</v>
      </c>
      <c r="C70" s="320" t="s">
        <v>876</v>
      </c>
      <c r="D70" s="320" t="s">
        <v>877</v>
      </c>
      <c r="E70" s="420">
        <v>28235</v>
      </c>
      <c r="F70" s="206">
        <f t="shared" ca="1" si="7"/>
        <v>45680</v>
      </c>
      <c r="G70" s="393">
        <f t="shared" ca="1" si="8"/>
        <v>47.794520547945204</v>
      </c>
      <c r="H70" s="322">
        <v>3484138</v>
      </c>
      <c r="I70" s="208">
        <f t="shared" si="12"/>
        <v>3902234.5600000005</v>
      </c>
      <c r="J70" s="207">
        <v>20000000</v>
      </c>
      <c r="K70" s="207">
        <f t="shared" si="9"/>
        <v>20000000</v>
      </c>
      <c r="L70" s="207">
        <f t="shared" si="10"/>
        <v>20000000</v>
      </c>
      <c r="M70" s="207">
        <f t="shared" si="11"/>
        <v>10000000</v>
      </c>
      <c r="N70" s="207">
        <v>3000000</v>
      </c>
      <c r="O70" s="207">
        <v>3000000</v>
      </c>
    </row>
    <row r="71" spans="1:15" s="198" customFormat="1" x14ac:dyDescent="0.2">
      <c r="A71" s="204">
        <v>62</v>
      </c>
      <c r="B71" s="421">
        <v>41951566</v>
      </c>
      <c r="C71" s="320" t="s">
        <v>878</v>
      </c>
      <c r="D71" s="320" t="s">
        <v>879</v>
      </c>
      <c r="E71" s="420">
        <v>29851</v>
      </c>
      <c r="F71" s="206">
        <f t="shared" ca="1" si="7"/>
        <v>45680</v>
      </c>
      <c r="G71" s="393">
        <f t="shared" ca="1" si="8"/>
        <v>43.367123287671234</v>
      </c>
      <c r="H71" s="322">
        <v>3484138</v>
      </c>
      <c r="I71" s="208">
        <f t="shared" si="12"/>
        <v>3902234.5600000005</v>
      </c>
      <c r="J71" s="207">
        <v>20000000</v>
      </c>
      <c r="K71" s="207">
        <f t="shared" si="9"/>
        <v>20000000</v>
      </c>
      <c r="L71" s="207">
        <f t="shared" si="10"/>
        <v>20000000</v>
      </c>
      <c r="M71" s="207">
        <f t="shared" si="11"/>
        <v>10000000</v>
      </c>
      <c r="N71" s="207">
        <v>3000000</v>
      </c>
      <c r="O71" s="207">
        <v>3000000</v>
      </c>
    </row>
    <row r="72" spans="1:15" s="198" customFormat="1" x14ac:dyDescent="0.2">
      <c r="A72" s="204">
        <v>63</v>
      </c>
      <c r="B72" s="421">
        <v>18593323</v>
      </c>
      <c r="C72" s="320" t="s">
        <v>855</v>
      </c>
      <c r="D72" s="320" t="s">
        <v>880</v>
      </c>
      <c r="E72" s="420">
        <v>24318</v>
      </c>
      <c r="F72" s="206">
        <f t="shared" ca="1" si="7"/>
        <v>45680</v>
      </c>
      <c r="G72" s="393">
        <f t="shared" ca="1" si="8"/>
        <v>58.526027397260272</v>
      </c>
      <c r="H72" s="322">
        <v>1958336</v>
      </c>
      <c r="I72" s="208">
        <f t="shared" si="12"/>
        <v>2193336.3200000003</v>
      </c>
      <c r="J72" s="207">
        <v>20000000</v>
      </c>
      <c r="K72" s="207">
        <f t="shared" si="9"/>
        <v>20000000</v>
      </c>
      <c r="L72" s="207">
        <f t="shared" si="10"/>
        <v>20000000</v>
      </c>
      <c r="M72" s="207">
        <f t="shared" si="11"/>
        <v>10000000</v>
      </c>
      <c r="N72" s="207">
        <v>3000000</v>
      </c>
      <c r="O72" s="207">
        <v>3000000</v>
      </c>
    </row>
    <row r="73" spans="1:15" s="198" customFormat="1" x14ac:dyDescent="0.2">
      <c r="A73" s="204">
        <v>64</v>
      </c>
      <c r="B73" s="421">
        <v>7560460</v>
      </c>
      <c r="C73" s="320" t="s">
        <v>881</v>
      </c>
      <c r="D73" s="320" t="s">
        <v>882</v>
      </c>
      <c r="E73" s="420">
        <v>25706</v>
      </c>
      <c r="F73" s="206">
        <f t="shared" ca="1" si="7"/>
        <v>45680</v>
      </c>
      <c r="G73" s="393">
        <f t="shared" ca="1" si="8"/>
        <v>54.723287671232875</v>
      </c>
      <c r="H73" s="322">
        <v>1958336</v>
      </c>
      <c r="I73" s="208">
        <f t="shared" si="12"/>
        <v>2193336.3200000003</v>
      </c>
      <c r="J73" s="207">
        <v>20000000</v>
      </c>
      <c r="K73" s="207">
        <f t="shared" si="9"/>
        <v>20000000</v>
      </c>
      <c r="L73" s="207">
        <f t="shared" si="10"/>
        <v>20000000</v>
      </c>
      <c r="M73" s="207">
        <f t="shared" si="11"/>
        <v>10000000</v>
      </c>
      <c r="N73" s="207">
        <v>3000000</v>
      </c>
      <c r="O73" s="207">
        <v>3000000</v>
      </c>
    </row>
    <row r="74" spans="1:15" s="198" customFormat="1" x14ac:dyDescent="0.2">
      <c r="A74" s="204">
        <v>65</v>
      </c>
      <c r="B74" s="421">
        <v>89009568</v>
      </c>
      <c r="C74" s="320" t="s">
        <v>883</v>
      </c>
      <c r="D74" s="320" t="s">
        <v>884</v>
      </c>
      <c r="E74" s="420">
        <v>28503</v>
      </c>
      <c r="F74" s="206">
        <f t="shared" ref="F74:F105" ca="1" si="13">TODAY()</f>
        <v>45680</v>
      </c>
      <c r="G74" s="393">
        <f t="shared" ref="G74:G105" ca="1" si="14">(F74-E74)/365</f>
        <v>47.060273972602737</v>
      </c>
      <c r="H74" s="322">
        <v>1958336</v>
      </c>
      <c r="I74" s="208">
        <f t="shared" si="12"/>
        <v>2193336.3200000003</v>
      </c>
      <c r="J74" s="207">
        <v>20000000</v>
      </c>
      <c r="K74" s="207">
        <f t="shared" ref="K74:K105" si="15">J74</f>
        <v>20000000</v>
      </c>
      <c r="L74" s="207">
        <f t="shared" ref="L74:L109" si="16">J74</f>
        <v>20000000</v>
      </c>
      <c r="M74" s="207">
        <f t="shared" ref="M74:M105" si="17">J74*50%</f>
        <v>10000000</v>
      </c>
      <c r="N74" s="207">
        <v>3000000</v>
      </c>
      <c r="O74" s="207">
        <v>3000000</v>
      </c>
    </row>
    <row r="75" spans="1:15" s="198" customFormat="1" x14ac:dyDescent="0.2">
      <c r="A75" s="204">
        <v>66</v>
      </c>
      <c r="B75" s="421">
        <v>7545209</v>
      </c>
      <c r="C75" s="320" t="s">
        <v>885</v>
      </c>
      <c r="D75" s="320" t="s">
        <v>886</v>
      </c>
      <c r="E75" s="420">
        <v>23587</v>
      </c>
      <c r="F75" s="206">
        <f t="shared" ca="1" si="13"/>
        <v>45680</v>
      </c>
      <c r="G75" s="393">
        <f t="shared" ca="1" si="14"/>
        <v>60.528767123287672</v>
      </c>
      <c r="H75" s="322">
        <v>1958336</v>
      </c>
      <c r="I75" s="208">
        <f t="shared" si="12"/>
        <v>2193336.3200000003</v>
      </c>
      <c r="J75" s="207">
        <v>20000000</v>
      </c>
      <c r="K75" s="207">
        <f t="shared" si="15"/>
        <v>20000000</v>
      </c>
      <c r="L75" s="207">
        <f t="shared" si="16"/>
        <v>20000000</v>
      </c>
      <c r="M75" s="207">
        <f t="shared" si="17"/>
        <v>10000000</v>
      </c>
      <c r="N75" s="207">
        <v>3000000</v>
      </c>
      <c r="O75" s="207">
        <v>3000000</v>
      </c>
    </row>
    <row r="76" spans="1:15" s="198" customFormat="1" x14ac:dyDescent="0.2">
      <c r="A76" s="204">
        <v>67</v>
      </c>
      <c r="B76" s="421">
        <v>9730032</v>
      </c>
      <c r="C76" s="320" t="s">
        <v>887</v>
      </c>
      <c r="D76" s="320" t="s">
        <v>888</v>
      </c>
      <c r="E76" s="420">
        <v>28675</v>
      </c>
      <c r="F76" s="206">
        <f t="shared" ca="1" si="13"/>
        <v>45680</v>
      </c>
      <c r="G76" s="393">
        <f t="shared" ca="1" si="14"/>
        <v>46.589041095890408</v>
      </c>
      <c r="H76" s="322">
        <v>1958336</v>
      </c>
      <c r="I76" s="208">
        <f t="shared" si="12"/>
        <v>2193336.3200000003</v>
      </c>
      <c r="J76" s="207">
        <v>20000000</v>
      </c>
      <c r="K76" s="207">
        <f t="shared" si="15"/>
        <v>20000000</v>
      </c>
      <c r="L76" s="207">
        <f t="shared" si="16"/>
        <v>20000000</v>
      </c>
      <c r="M76" s="207">
        <f t="shared" si="17"/>
        <v>10000000</v>
      </c>
      <c r="N76" s="207">
        <v>3000000</v>
      </c>
      <c r="O76" s="207">
        <v>3000000</v>
      </c>
    </row>
    <row r="77" spans="1:15" s="198" customFormat="1" x14ac:dyDescent="0.2">
      <c r="A77" s="204">
        <v>68</v>
      </c>
      <c r="B77" s="421">
        <v>9735698</v>
      </c>
      <c r="C77" s="320" t="s">
        <v>889</v>
      </c>
      <c r="D77" s="320" t="s">
        <v>890</v>
      </c>
      <c r="E77" s="420">
        <v>30368</v>
      </c>
      <c r="F77" s="206">
        <f t="shared" ca="1" si="13"/>
        <v>45680</v>
      </c>
      <c r="G77" s="393">
        <f t="shared" ca="1" si="14"/>
        <v>41.950684931506849</v>
      </c>
      <c r="H77" s="322">
        <v>1958336</v>
      </c>
      <c r="I77" s="208">
        <f t="shared" si="12"/>
        <v>2193336.3200000003</v>
      </c>
      <c r="J77" s="207">
        <v>20000000</v>
      </c>
      <c r="K77" s="207">
        <f t="shared" si="15"/>
        <v>20000000</v>
      </c>
      <c r="L77" s="207">
        <f t="shared" si="16"/>
        <v>20000000</v>
      </c>
      <c r="M77" s="207">
        <f t="shared" si="17"/>
        <v>10000000</v>
      </c>
      <c r="N77" s="207">
        <v>3000000</v>
      </c>
      <c r="O77" s="207">
        <v>3000000</v>
      </c>
    </row>
    <row r="78" spans="1:15" s="198" customFormat="1" x14ac:dyDescent="0.2">
      <c r="A78" s="204">
        <v>69</v>
      </c>
      <c r="B78" s="421">
        <v>89000196</v>
      </c>
      <c r="C78" s="320" t="s">
        <v>891</v>
      </c>
      <c r="D78" s="320" t="s">
        <v>892</v>
      </c>
      <c r="E78" s="420">
        <v>26750</v>
      </c>
      <c r="F78" s="206">
        <f t="shared" ca="1" si="13"/>
        <v>45680</v>
      </c>
      <c r="G78" s="393">
        <f t="shared" ca="1" si="14"/>
        <v>51.863013698630134</v>
      </c>
      <c r="H78" s="322">
        <v>1958336</v>
      </c>
      <c r="I78" s="208">
        <f t="shared" si="12"/>
        <v>2193336.3200000003</v>
      </c>
      <c r="J78" s="207">
        <v>20000000</v>
      </c>
      <c r="K78" s="207">
        <f t="shared" si="15"/>
        <v>20000000</v>
      </c>
      <c r="L78" s="207">
        <f t="shared" si="16"/>
        <v>20000000</v>
      </c>
      <c r="M78" s="207">
        <f t="shared" si="17"/>
        <v>10000000</v>
      </c>
      <c r="N78" s="207">
        <v>3000000</v>
      </c>
      <c r="O78" s="207">
        <v>3000000</v>
      </c>
    </row>
    <row r="79" spans="1:15" s="198" customFormat="1" x14ac:dyDescent="0.2">
      <c r="A79" s="204">
        <v>70</v>
      </c>
      <c r="B79" s="421">
        <v>13689516</v>
      </c>
      <c r="C79" s="320" t="s">
        <v>893</v>
      </c>
      <c r="D79" s="320" t="s">
        <v>894</v>
      </c>
      <c r="E79" s="420">
        <v>24750</v>
      </c>
      <c r="F79" s="206">
        <f t="shared" ca="1" si="13"/>
        <v>45680</v>
      </c>
      <c r="G79" s="393">
        <f t="shared" ca="1" si="14"/>
        <v>57.342465753424655</v>
      </c>
      <c r="H79" s="322">
        <v>8012466</v>
      </c>
      <c r="I79" s="208">
        <f t="shared" si="12"/>
        <v>8973961.9199999999</v>
      </c>
      <c r="J79" s="207">
        <v>20000000</v>
      </c>
      <c r="K79" s="207">
        <f t="shared" si="15"/>
        <v>20000000</v>
      </c>
      <c r="L79" s="207">
        <f t="shared" si="16"/>
        <v>20000000</v>
      </c>
      <c r="M79" s="207">
        <f t="shared" si="17"/>
        <v>10000000</v>
      </c>
      <c r="N79" s="207">
        <v>3000000</v>
      </c>
      <c r="O79" s="207">
        <v>3000000</v>
      </c>
    </row>
    <row r="80" spans="1:15" s="198" customFormat="1" x14ac:dyDescent="0.2">
      <c r="A80" s="204">
        <v>71</v>
      </c>
      <c r="B80" s="421">
        <v>29332207</v>
      </c>
      <c r="C80" s="320" t="s">
        <v>895</v>
      </c>
      <c r="D80" s="320" t="s">
        <v>896</v>
      </c>
      <c r="E80" s="420">
        <v>25930</v>
      </c>
      <c r="F80" s="206">
        <f t="shared" ca="1" si="13"/>
        <v>45680</v>
      </c>
      <c r="G80" s="393">
        <f t="shared" ca="1" si="14"/>
        <v>54.109589041095887</v>
      </c>
      <c r="H80" s="322">
        <v>6324584</v>
      </c>
      <c r="I80" s="208">
        <f t="shared" si="12"/>
        <v>7083534.080000001</v>
      </c>
      <c r="J80" s="207">
        <v>20000000</v>
      </c>
      <c r="K80" s="207">
        <f t="shared" si="15"/>
        <v>20000000</v>
      </c>
      <c r="L80" s="207">
        <f t="shared" si="16"/>
        <v>20000000</v>
      </c>
      <c r="M80" s="207">
        <f t="shared" si="17"/>
        <v>10000000</v>
      </c>
      <c r="N80" s="207">
        <v>3000000</v>
      </c>
      <c r="O80" s="207">
        <v>3000000</v>
      </c>
    </row>
    <row r="81" spans="1:15" s="198" customFormat="1" x14ac:dyDescent="0.2">
      <c r="A81" s="204">
        <v>72</v>
      </c>
      <c r="B81" s="421">
        <v>89006096</v>
      </c>
      <c r="C81" s="320" t="s">
        <v>897</v>
      </c>
      <c r="D81" s="320" t="s">
        <v>898</v>
      </c>
      <c r="E81" s="420">
        <v>28028</v>
      </c>
      <c r="F81" s="206">
        <f t="shared" ca="1" si="13"/>
        <v>45680</v>
      </c>
      <c r="G81" s="393">
        <f t="shared" ca="1" si="14"/>
        <v>48.361643835616441</v>
      </c>
      <c r="H81" s="322">
        <v>13845216</v>
      </c>
      <c r="I81" s="208">
        <f t="shared" si="12"/>
        <v>15506641.920000002</v>
      </c>
      <c r="J81" s="207">
        <v>20000000</v>
      </c>
      <c r="K81" s="207">
        <f t="shared" si="15"/>
        <v>20000000</v>
      </c>
      <c r="L81" s="207">
        <f t="shared" si="16"/>
        <v>20000000</v>
      </c>
      <c r="M81" s="207">
        <f t="shared" si="17"/>
        <v>10000000</v>
      </c>
      <c r="N81" s="207">
        <v>3000000</v>
      </c>
      <c r="O81" s="207">
        <v>3000000</v>
      </c>
    </row>
    <row r="82" spans="1:15" s="198" customFormat="1" x14ac:dyDescent="0.2">
      <c r="A82" s="204">
        <v>73</v>
      </c>
      <c r="B82" s="421">
        <v>29332203</v>
      </c>
      <c r="C82" s="320" t="s">
        <v>899</v>
      </c>
      <c r="D82" s="320" t="s">
        <v>900</v>
      </c>
      <c r="E82" s="420">
        <v>25669</v>
      </c>
      <c r="F82" s="206">
        <f t="shared" ca="1" si="13"/>
        <v>45680</v>
      </c>
      <c r="G82" s="393">
        <f t="shared" ca="1" si="14"/>
        <v>54.824657534246576</v>
      </c>
      <c r="H82" s="322">
        <v>2559223</v>
      </c>
      <c r="I82" s="208">
        <f t="shared" si="12"/>
        <v>2866329.7600000002</v>
      </c>
      <c r="J82" s="207">
        <v>20000000</v>
      </c>
      <c r="K82" s="207">
        <f t="shared" si="15"/>
        <v>20000000</v>
      </c>
      <c r="L82" s="207">
        <f t="shared" si="16"/>
        <v>20000000</v>
      </c>
      <c r="M82" s="207">
        <f t="shared" si="17"/>
        <v>10000000</v>
      </c>
      <c r="N82" s="207">
        <v>3000000</v>
      </c>
      <c r="O82" s="207">
        <v>3000000</v>
      </c>
    </row>
    <row r="83" spans="1:15" s="198" customFormat="1" x14ac:dyDescent="0.2">
      <c r="A83" s="204">
        <v>74</v>
      </c>
      <c r="B83" s="421">
        <v>41933815</v>
      </c>
      <c r="C83" s="320" t="s">
        <v>901</v>
      </c>
      <c r="D83" s="320" t="s">
        <v>902</v>
      </c>
      <c r="E83" s="420">
        <v>27503</v>
      </c>
      <c r="F83" s="206">
        <f t="shared" ca="1" si="13"/>
        <v>45680</v>
      </c>
      <c r="G83" s="393">
        <f t="shared" ca="1" si="14"/>
        <v>49.8</v>
      </c>
      <c r="H83" s="322">
        <v>2880797</v>
      </c>
      <c r="I83" s="208">
        <f t="shared" si="12"/>
        <v>3226492.64</v>
      </c>
      <c r="J83" s="207">
        <v>20000000</v>
      </c>
      <c r="K83" s="207">
        <f t="shared" si="15"/>
        <v>20000000</v>
      </c>
      <c r="L83" s="207">
        <f t="shared" si="16"/>
        <v>20000000</v>
      </c>
      <c r="M83" s="207">
        <f t="shared" si="17"/>
        <v>10000000</v>
      </c>
      <c r="N83" s="207">
        <v>3000000</v>
      </c>
      <c r="O83" s="207">
        <v>3000000</v>
      </c>
    </row>
    <row r="84" spans="1:15" s="198" customFormat="1" x14ac:dyDescent="0.2">
      <c r="A84" s="204">
        <v>75</v>
      </c>
      <c r="B84" s="421">
        <v>41949318</v>
      </c>
      <c r="C84" s="320" t="s">
        <v>903</v>
      </c>
      <c r="D84" s="320" t="s">
        <v>904</v>
      </c>
      <c r="E84" s="420">
        <v>29677</v>
      </c>
      <c r="F84" s="206">
        <f t="shared" ca="1" si="13"/>
        <v>45680</v>
      </c>
      <c r="G84" s="393">
        <f t="shared" ca="1" si="14"/>
        <v>43.843835616438355</v>
      </c>
      <c r="H84" s="322">
        <v>2880797</v>
      </c>
      <c r="I84" s="208">
        <f t="shared" si="12"/>
        <v>3226492.64</v>
      </c>
      <c r="J84" s="207">
        <v>20000000</v>
      </c>
      <c r="K84" s="207">
        <f t="shared" si="15"/>
        <v>20000000</v>
      </c>
      <c r="L84" s="207">
        <f t="shared" si="16"/>
        <v>20000000</v>
      </c>
      <c r="M84" s="207">
        <f t="shared" si="17"/>
        <v>10000000</v>
      </c>
      <c r="N84" s="207">
        <v>3000000</v>
      </c>
      <c r="O84" s="207">
        <v>3000000</v>
      </c>
    </row>
    <row r="85" spans="1:15" s="198" customFormat="1" x14ac:dyDescent="0.2">
      <c r="A85" s="204">
        <v>76</v>
      </c>
      <c r="B85" s="421">
        <v>1094906293</v>
      </c>
      <c r="C85" s="320" t="s">
        <v>905</v>
      </c>
      <c r="D85" s="320" t="s">
        <v>906</v>
      </c>
      <c r="E85" s="420">
        <v>32705</v>
      </c>
      <c r="F85" s="206">
        <f t="shared" ca="1" si="13"/>
        <v>45680</v>
      </c>
      <c r="G85" s="393">
        <f t="shared" ca="1" si="14"/>
        <v>35.547945205479451</v>
      </c>
      <c r="H85" s="322">
        <v>2880797</v>
      </c>
      <c r="I85" s="208">
        <f t="shared" ref="I85:I107" si="18">H85*1.12</f>
        <v>3226492.64</v>
      </c>
      <c r="J85" s="207">
        <v>20000000</v>
      </c>
      <c r="K85" s="207">
        <f t="shared" si="15"/>
        <v>20000000</v>
      </c>
      <c r="L85" s="207">
        <f t="shared" si="16"/>
        <v>20000000</v>
      </c>
      <c r="M85" s="207">
        <f t="shared" si="17"/>
        <v>10000000</v>
      </c>
      <c r="N85" s="207">
        <v>3000000</v>
      </c>
      <c r="O85" s="207">
        <v>3000000</v>
      </c>
    </row>
    <row r="86" spans="1:15" s="198" customFormat="1" x14ac:dyDescent="0.2">
      <c r="A86" s="204">
        <v>77</v>
      </c>
      <c r="B86" s="421">
        <v>1116245218</v>
      </c>
      <c r="C86" s="320" t="s">
        <v>907</v>
      </c>
      <c r="D86" s="320" t="s">
        <v>908</v>
      </c>
      <c r="E86" s="420">
        <v>32760</v>
      </c>
      <c r="F86" s="206">
        <f t="shared" ca="1" si="13"/>
        <v>45680</v>
      </c>
      <c r="G86" s="393">
        <f t="shared" ca="1" si="14"/>
        <v>35.397260273972606</v>
      </c>
      <c r="H86" s="322">
        <v>2880797</v>
      </c>
      <c r="I86" s="208">
        <f t="shared" si="18"/>
        <v>3226492.64</v>
      </c>
      <c r="J86" s="207">
        <v>20000000</v>
      </c>
      <c r="K86" s="207">
        <f t="shared" si="15"/>
        <v>20000000</v>
      </c>
      <c r="L86" s="207">
        <f t="shared" si="16"/>
        <v>20000000</v>
      </c>
      <c r="M86" s="207">
        <f t="shared" si="17"/>
        <v>10000000</v>
      </c>
      <c r="N86" s="207">
        <v>3000000</v>
      </c>
      <c r="O86" s="207">
        <v>3000000</v>
      </c>
    </row>
    <row r="87" spans="1:15" s="198" customFormat="1" x14ac:dyDescent="0.2">
      <c r="A87" s="204">
        <v>78</v>
      </c>
      <c r="B87" s="421">
        <v>1094913393</v>
      </c>
      <c r="C87" s="320" t="s">
        <v>909</v>
      </c>
      <c r="D87" s="320" t="s">
        <v>910</v>
      </c>
      <c r="E87" s="420">
        <v>33033</v>
      </c>
      <c r="F87" s="206">
        <f t="shared" ca="1" si="13"/>
        <v>45680</v>
      </c>
      <c r="G87" s="393">
        <f t="shared" ca="1" si="14"/>
        <v>34.649315068493152</v>
      </c>
      <c r="H87" s="322">
        <v>2880797</v>
      </c>
      <c r="I87" s="208">
        <f t="shared" si="18"/>
        <v>3226492.64</v>
      </c>
      <c r="J87" s="207">
        <v>20000000</v>
      </c>
      <c r="K87" s="207">
        <f t="shared" si="15"/>
        <v>20000000</v>
      </c>
      <c r="L87" s="207">
        <f t="shared" si="16"/>
        <v>20000000</v>
      </c>
      <c r="M87" s="207">
        <f t="shared" si="17"/>
        <v>10000000</v>
      </c>
      <c r="N87" s="207">
        <v>3000000</v>
      </c>
      <c r="O87" s="207">
        <v>3000000</v>
      </c>
    </row>
    <row r="88" spans="1:15" s="198" customFormat="1" x14ac:dyDescent="0.2">
      <c r="A88" s="204">
        <v>79</v>
      </c>
      <c r="B88" s="421">
        <v>41923180</v>
      </c>
      <c r="C88" s="320" t="s">
        <v>911</v>
      </c>
      <c r="D88" s="320" t="s">
        <v>912</v>
      </c>
      <c r="E88" s="420">
        <v>24889</v>
      </c>
      <c r="F88" s="206">
        <f t="shared" ca="1" si="13"/>
        <v>45680</v>
      </c>
      <c r="G88" s="393">
        <f t="shared" ca="1" si="14"/>
        <v>56.961643835616435</v>
      </c>
      <c r="H88" s="322">
        <v>3014523</v>
      </c>
      <c r="I88" s="208">
        <f t="shared" si="18"/>
        <v>3376265.7600000002</v>
      </c>
      <c r="J88" s="207">
        <v>20000000</v>
      </c>
      <c r="K88" s="207">
        <f t="shared" si="15"/>
        <v>20000000</v>
      </c>
      <c r="L88" s="207">
        <f t="shared" si="16"/>
        <v>20000000</v>
      </c>
      <c r="M88" s="207">
        <f t="shared" si="17"/>
        <v>10000000</v>
      </c>
      <c r="N88" s="207">
        <v>3000000</v>
      </c>
      <c r="O88" s="207">
        <v>3000000</v>
      </c>
    </row>
    <row r="89" spans="1:15" s="198" customFormat="1" x14ac:dyDescent="0.2">
      <c r="A89" s="204">
        <v>80</v>
      </c>
      <c r="B89" s="421">
        <v>42797964</v>
      </c>
      <c r="C89" s="320" t="s">
        <v>913</v>
      </c>
      <c r="D89" s="320" t="s">
        <v>914</v>
      </c>
      <c r="E89" s="420">
        <v>25480</v>
      </c>
      <c r="F89" s="206">
        <f t="shared" ca="1" si="13"/>
        <v>45680</v>
      </c>
      <c r="G89" s="393">
        <f t="shared" ca="1" si="14"/>
        <v>55.342465753424655</v>
      </c>
      <c r="H89" s="322">
        <v>3014523</v>
      </c>
      <c r="I89" s="208">
        <f t="shared" si="18"/>
        <v>3376265.7600000002</v>
      </c>
      <c r="J89" s="207">
        <v>20000000</v>
      </c>
      <c r="K89" s="207">
        <f t="shared" si="15"/>
        <v>20000000</v>
      </c>
      <c r="L89" s="207">
        <f t="shared" si="16"/>
        <v>20000000</v>
      </c>
      <c r="M89" s="207">
        <f t="shared" si="17"/>
        <v>10000000</v>
      </c>
      <c r="N89" s="207">
        <v>3000000</v>
      </c>
      <c r="O89" s="207">
        <v>3000000</v>
      </c>
    </row>
    <row r="90" spans="1:15" s="198" customFormat="1" x14ac:dyDescent="0.2">
      <c r="A90" s="204">
        <v>81</v>
      </c>
      <c r="B90" s="421">
        <v>41929988</v>
      </c>
      <c r="C90" s="320" t="s">
        <v>915</v>
      </c>
      <c r="D90" s="320" t="s">
        <v>916</v>
      </c>
      <c r="E90" s="420">
        <v>27175</v>
      </c>
      <c r="F90" s="206">
        <f t="shared" ca="1" si="13"/>
        <v>45680</v>
      </c>
      <c r="G90" s="393">
        <f t="shared" ca="1" si="14"/>
        <v>50.698630136986303</v>
      </c>
      <c r="H90" s="322">
        <v>3014523</v>
      </c>
      <c r="I90" s="208">
        <f t="shared" si="18"/>
        <v>3376265.7600000002</v>
      </c>
      <c r="J90" s="207">
        <v>20000000</v>
      </c>
      <c r="K90" s="207">
        <f t="shared" si="15"/>
        <v>20000000</v>
      </c>
      <c r="L90" s="207">
        <f t="shared" si="16"/>
        <v>20000000</v>
      </c>
      <c r="M90" s="207">
        <f t="shared" si="17"/>
        <v>10000000</v>
      </c>
      <c r="N90" s="207">
        <v>3000000</v>
      </c>
      <c r="O90" s="207">
        <v>3000000</v>
      </c>
    </row>
    <row r="91" spans="1:15" s="198" customFormat="1" x14ac:dyDescent="0.2">
      <c r="A91" s="204">
        <v>82</v>
      </c>
      <c r="B91" s="421">
        <v>1143831835</v>
      </c>
      <c r="C91" s="320" t="s">
        <v>917</v>
      </c>
      <c r="D91" s="320" t="s">
        <v>918</v>
      </c>
      <c r="E91" s="420">
        <v>32799</v>
      </c>
      <c r="F91" s="206">
        <f t="shared" ca="1" si="13"/>
        <v>45680</v>
      </c>
      <c r="G91" s="393">
        <f t="shared" ca="1" si="14"/>
        <v>35.290410958904111</v>
      </c>
      <c r="H91" s="322">
        <v>3014523</v>
      </c>
      <c r="I91" s="208">
        <f t="shared" si="18"/>
        <v>3376265.7600000002</v>
      </c>
      <c r="J91" s="207">
        <v>20000000</v>
      </c>
      <c r="K91" s="207">
        <f t="shared" si="15"/>
        <v>20000000</v>
      </c>
      <c r="L91" s="207">
        <f t="shared" si="16"/>
        <v>20000000</v>
      </c>
      <c r="M91" s="207">
        <f t="shared" si="17"/>
        <v>10000000</v>
      </c>
      <c r="N91" s="207">
        <v>3000000</v>
      </c>
      <c r="O91" s="207">
        <v>3000000</v>
      </c>
    </row>
    <row r="92" spans="1:15" s="198" customFormat="1" x14ac:dyDescent="0.2">
      <c r="A92" s="204">
        <v>83</v>
      </c>
      <c r="B92" s="421">
        <v>41931662</v>
      </c>
      <c r="C92" s="320" t="s">
        <v>919</v>
      </c>
      <c r="D92" s="320" t="s">
        <v>920</v>
      </c>
      <c r="E92" s="420">
        <v>27382</v>
      </c>
      <c r="F92" s="206">
        <f t="shared" ca="1" si="13"/>
        <v>45680</v>
      </c>
      <c r="G92" s="393">
        <f t="shared" ca="1" si="14"/>
        <v>50.131506849315066</v>
      </c>
      <c r="H92" s="322">
        <v>3014523</v>
      </c>
      <c r="I92" s="208">
        <f t="shared" si="18"/>
        <v>3376265.7600000002</v>
      </c>
      <c r="J92" s="207">
        <v>20000000</v>
      </c>
      <c r="K92" s="207">
        <f t="shared" si="15"/>
        <v>20000000</v>
      </c>
      <c r="L92" s="207">
        <f t="shared" si="16"/>
        <v>20000000</v>
      </c>
      <c r="M92" s="207">
        <f t="shared" si="17"/>
        <v>10000000</v>
      </c>
      <c r="N92" s="207">
        <v>3000000</v>
      </c>
      <c r="O92" s="207">
        <v>3000000</v>
      </c>
    </row>
    <row r="93" spans="1:15" s="198" customFormat="1" x14ac:dyDescent="0.2">
      <c r="A93" s="204">
        <v>84</v>
      </c>
      <c r="B93" s="421">
        <v>1094959792</v>
      </c>
      <c r="C93" s="320" t="s">
        <v>921</v>
      </c>
      <c r="D93" s="320" t="s">
        <v>922</v>
      </c>
      <c r="E93" s="420">
        <v>35350</v>
      </c>
      <c r="F93" s="206">
        <f t="shared" ca="1" si="13"/>
        <v>45680</v>
      </c>
      <c r="G93" s="393">
        <f t="shared" ca="1" si="14"/>
        <v>28.301369863013697</v>
      </c>
      <c r="H93" s="322">
        <v>3014523</v>
      </c>
      <c r="I93" s="208">
        <f t="shared" si="18"/>
        <v>3376265.7600000002</v>
      </c>
      <c r="J93" s="207">
        <v>20000000</v>
      </c>
      <c r="K93" s="207">
        <f t="shared" si="15"/>
        <v>20000000</v>
      </c>
      <c r="L93" s="207">
        <f t="shared" si="16"/>
        <v>20000000</v>
      </c>
      <c r="M93" s="207">
        <f t="shared" si="17"/>
        <v>10000000</v>
      </c>
      <c r="N93" s="207">
        <v>3000000</v>
      </c>
      <c r="O93" s="207">
        <v>3000000</v>
      </c>
    </row>
    <row r="94" spans="1:15" s="198" customFormat="1" x14ac:dyDescent="0.2">
      <c r="A94" s="204">
        <v>85</v>
      </c>
      <c r="B94" s="421">
        <v>41907508</v>
      </c>
      <c r="C94" s="320" t="s">
        <v>923</v>
      </c>
      <c r="D94" s="320" t="s">
        <v>924</v>
      </c>
      <c r="E94" s="420">
        <v>23809</v>
      </c>
      <c r="F94" s="206">
        <f t="shared" ca="1" si="13"/>
        <v>45680</v>
      </c>
      <c r="G94" s="393">
        <f t="shared" ca="1" si="14"/>
        <v>59.920547945205477</v>
      </c>
      <c r="H94" s="322">
        <v>5795127</v>
      </c>
      <c r="I94" s="208">
        <f t="shared" si="18"/>
        <v>6490542.2400000002</v>
      </c>
      <c r="J94" s="207">
        <v>20000000</v>
      </c>
      <c r="K94" s="207">
        <f t="shared" si="15"/>
        <v>20000000</v>
      </c>
      <c r="L94" s="207">
        <f t="shared" si="16"/>
        <v>20000000</v>
      </c>
      <c r="M94" s="207">
        <f t="shared" si="17"/>
        <v>10000000</v>
      </c>
      <c r="N94" s="207">
        <v>3000000</v>
      </c>
      <c r="O94" s="207">
        <v>3000000</v>
      </c>
    </row>
    <row r="95" spans="1:15" s="198" customFormat="1" x14ac:dyDescent="0.2">
      <c r="A95" s="204">
        <v>86</v>
      </c>
      <c r="B95" s="421">
        <v>36277399</v>
      </c>
      <c r="C95" s="320" t="s">
        <v>925</v>
      </c>
      <c r="D95" s="320" t="s">
        <v>926</v>
      </c>
      <c r="E95" s="420">
        <v>24431</v>
      </c>
      <c r="F95" s="206">
        <f t="shared" ca="1" si="13"/>
        <v>45680</v>
      </c>
      <c r="G95" s="393">
        <f t="shared" ca="1" si="14"/>
        <v>58.216438356164382</v>
      </c>
      <c r="H95" s="322">
        <v>5795127</v>
      </c>
      <c r="I95" s="208">
        <f t="shared" si="18"/>
        <v>6490542.2400000002</v>
      </c>
      <c r="J95" s="207">
        <v>20000000</v>
      </c>
      <c r="K95" s="207">
        <f t="shared" si="15"/>
        <v>20000000</v>
      </c>
      <c r="L95" s="207">
        <f t="shared" si="16"/>
        <v>20000000</v>
      </c>
      <c r="M95" s="207">
        <f t="shared" si="17"/>
        <v>10000000</v>
      </c>
      <c r="N95" s="207">
        <v>3000000</v>
      </c>
      <c r="O95" s="207">
        <v>3000000</v>
      </c>
    </row>
    <row r="96" spans="1:15" s="198" customFormat="1" x14ac:dyDescent="0.2">
      <c r="A96" s="204">
        <v>87</v>
      </c>
      <c r="B96" s="421">
        <v>55067733</v>
      </c>
      <c r="C96" s="320" t="s">
        <v>927</v>
      </c>
      <c r="D96" s="320" t="s">
        <v>928</v>
      </c>
      <c r="E96" s="420">
        <v>30029</v>
      </c>
      <c r="F96" s="206">
        <f t="shared" ca="1" si="13"/>
        <v>45680</v>
      </c>
      <c r="G96" s="393">
        <f t="shared" ca="1" si="14"/>
        <v>42.87945205479452</v>
      </c>
      <c r="H96" s="322">
        <v>5795127</v>
      </c>
      <c r="I96" s="208">
        <f t="shared" si="18"/>
        <v>6490542.2400000002</v>
      </c>
      <c r="J96" s="207">
        <v>20000000</v>
      </c>
      <c r="K96" s="207">
        <f t="shared" si="15"/>
        <v>20000000</v>
      </c>
      <c r="L96" s="207">
        <f t="shared" si="16"/>
        <v>20000000</v>
      </c>
      <c r="M96" s="207">
        <f t="shared" si="17"/>
        <v>10000000</v>
      </c>
      <c r="N96" s="207">
        <v>3000000</v>
      </c>
      <c r="O96" s="207">
        <v>3000000</v>
      </c>
    </row>
    <row r="97" spans="1:15" s="198" customFormat="1" x14ac:dyDescent="0.2">
      <c r="A97" s="204">
        <v>88</v>
      </c>
      <c r="B97" s="421">
        <v>1087991067</v>
      </c>
      <c r="C97" s="320" t="s">
        <v>929</v>
      </c>
      <c r="D97" s="320" t="s">
        <v>930</v>
      </c>
      <c r="E97" s="420">
        <v>32053</v>
      </c>
      <c r="F97" s="206">
        <f t="shared" ca="1" si="13"/>
        <v>45680</v>
      </c>
      <c r="G97" s="393">
        <f t="shared" ca="1" si="14"/>
        <v>37.334246575342469</v>
      </c>
      <c r="H97" s="322">
        <v>5795127</v>
      </c>
      <c r="I97" s="208">
        <f t="shared" si="18"/>
        <v>6490542.2400000002</v>
      </c>
      <c r="J97" s="207">
        <v>20000000</v>
      </c>
      <c r="K97" s="207">
        <f t="shared" si="15"/>
        <v>20000000</v>
      </c>
      <c r="L97" s="207">
        <f t="shared" si="16"/>
        <v>20000000</v>
      </c>
      <c r="M97" s="207">
        <f t="shared" si="17"/>
        <v>10000000</v>
      </c>
      <c r="N97" s="207">
        <v>3000000</v>
      </c>
      <c r="O97" s="207">
        <v>3000000</v>
      </c>
    </row>
    <row r="98" spans="1:15" s="198" customFormat="1" x14ac:dyDescent="0.2">
      <c r="A98" s="204">
        <v>89</v>
      </c>
      <c r="B98" s="421">
        <v>41936877</v>
      </c>
      <c r="C98" s="320" t="s">
        <v>931</v>
      </c>
      <c r="D98" s="320" t="s">
        <v>932</v>
      </c>
      <c r="E98" s="420">
        <v>28113</v>
      </c>
      <c r="F98" s="206">
        <f t="shared" ca="1" si="13"/>
        <v>45680</v>
      </c>
      <c r="G98" s="393">
        <f t="shared" ca="1" si="14"/>
        <v>48.128767123287673</v>
      </c>
      <c r="H98" s="322">
        <v>5795127</v>
      </c>
      <c r="I98" s="208">
        <f t="shared" si="18"/>
        <v>6490542.2400000002</v>
      </c>
      <c r="J98" s="207">
        <v>20000000</v>
      </c>
      <c r="K98" s="207">
        <f t="shared" si="15"/>
        <v>20000000</v>
      </c>
      <c r="L98" s="207">
        <f t="shared" si="16"/>
        <v>20000000</v>
      </c>
      <c r="M98" s="207">
        <f t="shared" si="17"/>
        <v>10000000</v>
      </c>
      <c r="N98" s="207">
        <v>3000000</v>
      </c>
      <c r="O98" s="207">
        <v>3000000</v>
      </c>
    </row>
    <row r="99" spans="1:15" s="198" customFormat="1" x14ac:dyDescent="0.2">
      <c r="A99" s="204">
        <v>90</v>
      </c>
      <c r="B99" s="421">
        <v>41915683</v>
      </c>
      <c r="C99" s="320" t="s">
        <v>933</v>
      </c>
      <c r="D99" s="320" t="s">
        <v>934</v>
      </c>
      <c r="E99" s="420">
        <v>25217</v>
      </c>
      <c r="F99" s="206">
        <f t="shared" ca="1" si="13"/>
        <v>45680</v>
      </c>
      <c r="G99" s="393">
        <f t="shared" ca="1" si="14"/>
        <v>56.063013698630137</v>
      </c>
      <c r="H99" s="322">
        <v>5795127</v>
      </c>
      <c r="I99" s="208">
        <f t="shared" si="18"/>
        <v>6490542.2400000002</v>
      </c>
      <c r="J99" s="207">
        <v>20000000</v>
      </c>
      <c r="K99" s="207">
        <f t="shared" si="15"/>
        <v>20000000</v>
      </c>
      <c r="L99" s="207">
        <f t="shared" si="16"/>
        <v>20000000</v>
      </c>
      <c r="M99" s="207">
        <f t="shared" si="17"/>
        <v>10000000</v>
      </c>
      <c r="N99" s="207">
        <v>3000000</v>
      </c>
      <c r="O99" s="207">
        <v>3000000</v>
      </c>
    </row>
    <row r="100" spans="1:15" s="198" customFormat="1" x14ac:dyDescent="0.2">
      <c r="A100" s="204">
        <v>91</v>
      </c>
      <c r="B100" s="421">
        <v>41941986</v>
      </c>
      <c r="C100" s="320" t="s">
        <v>935</v>
      </c>
      <c r="D100" s="320" t="s">
        <v>936</v>
      </c>
      <c r="E100" s="420">
        <v>28822</v>
      </c>
      <c r="F100" s="206">
        <f t="shared" ca="1" si="13"/>
        <v>45680</v>
      </c>
      <c r="G100" s="393">
        <f t="shared" ca="1" si="14"/>
        <v>46.186301369863017</v>
      </c>
      <c r="H100" s="322">
        <v>5795127</v>
      </c>
      <c r="I100" s="208">
        <f t="shared" si="18"/>
        <v>6490542.2400000002</v>
      </c>
      <c r="J100" s="207">
        <v>20000000</v>
      </c>
      <c r="K100" s="207">
        <f t="shared" si="15"/>
        <v>20000000</v>
      </c>
      <c r="L100" s="207">
        <f t="shared" si="16"/>
        <v>20000000</v>
      </c>
      <c r="M100" s="207">
        <f t="shared" si="17"/>
        <v>10000000</v>
      </c>
      <c r="N100" s="207">
        <v>3000000</v>
      </c>
      <c r="O100" s="207">
        <v>3000000</v>
      </c>
    </row>
    <row r="101" spans="1:15" s="198" customFormat="1" x14ac:dyDescent="0.2">
      <c r="A101" s="204">
        <v>92</v>
      </c>
      <c r="B101" s="421">
        <v>41937816</v>
      </c>
      <c r="C101" s="320" t="s">
        <v>937</v>
      </c>
      <c r="D101" s="320" t="s">
        <v>938</v>
      </c>
      <c r="E101" s="420">
        <v>28261</v>
      </c>
      <c r="F101" s="206">
        <f t="shared" ca="1" si="13"/>
        <v>45680</v>
      </c>
      <c r="G101" s="393">
        <f t="shared" ca="1" si="14"/>
        <v>47.723287671232875</v>
      </c>
      <c r="H101" s="322">
        <v>3484138</v>
      </c>
      <c r="I101" s="208">
        <f t="shared" si="18"/>
        <v>3902234.5600000005</v>
      </c>
      <c r="J101" s="207">
        <v>20000000</v>
      </c>
      <c r="K101" s="207">
        <f t="shared" si="15"/>
        <v>20000000</v>
      </c>
      <c r="L101" s="207">
        <f t="shared" si="16"/>
        <v>20000000</v>
      </c>
      <c r="M101" s="207">
        <f t="shared" si="17"/>
        <v>10000000</v>
      </c>
      <c r="N101" s="207">
        <v>3000000</v>
      </c>
      <c r="O101" s="207">
        <v>3000000</v>
      </c>
    </row>
    <row r="102" spans="1:15" s="198" customFormat="1" x14ac:dyDescent="0.2">
      <c r="A102" s="204">
        <v>93</v>
      </c>
      <c r="B102" s="421">
        <v>41937191</v>
      </c>
      <c r="C102" s="320" t="s">
        <v>939</v>
      </c>
      <c r="D102" s="320" t="s">
        <v>940</v>
      </c>
      <c r="E102" s="420">
        <v>28199</v>
      </c>
      <c r="F102" s="206">
        <f t="shared" ca="1" si="13"/>
        <v>45680</v>
      </c>
      <c r="G102" s="393">
        <f t="shared" ca="1" si="14"/>
        <v>47.893150684931506</v>
      </c>
      <c r="H102" s="322">
        <v>3484138</v>
      </c>
      <c r="I102" s="208">
        <f t="shared" si="18"/>
        <v>3902234.5600000005</v>
      </c>
      <c r="J102" s="207">
        <v>20000000</v>
      </c>
      <c r="K102" s="207">
        <f t="shared" si="15"/>
        <v>20000000</v>
      </c>
      <c r="L102" s="207">
        <f t="shared" si="16"/>
        <v>20000000</v>
      </c>
      <c r="M102" s="207">
        <f t="shared" si="17"/>
        <v>10000000</v>
      </c>
      <c r="N102" s="207">
        <v>3000000</v>
      </c>
      <c r="O102" s="207">
        <v>3000000</v>
      </c>
    </row>
    <row r="103" spans="1:15" s="198" customFormat="1" x14ac:dyDescent="0.2">
      <c r="A103" s="204">
        <v>94</v>
      </c>
      <c r="B103" s="421">
        <v>1094942072</v>
      </c>
      <c r="C103" s="320" t="s">
        <v>941</v>
      </c>
      <c r="D103" s="320" t="s">
        <v>942</v>
      </c>
      <c r="E103" s="420">
        <v>34471</v>
      </c>
      <c r="F103" s="206">
        <f t="shared" ca="1" si="13"/>
        <v>45680</v>
      </c>
      <c r="G103" s="393">
        <f t="shared" ca="1" si="14"/>
        <v>30.709589041095889</v>
      </c>
      <c r="H103" s="322">
        <v>3484138</v>
      </c>
      <c r="I103" s="208">
        <f t="shared" si="18"/>
        <v>3902234.5600000005</v>
      </c>
      <c r="J103" s="207">
        <v>20000000</v>
      </c>
      <c r="K103" s="207">
        <f t="shared" si="15"/>
        <v>20000000</v>
      </c>
      <c r="L103" s="207">
        <f t="shared" si="16"/>
        <v>20000000</v>
      </c>
      <c r="M103" s="207">
        <f t="shared" si="17"/>
        <v>10000000</v>
      </c>
      <c r="N103" s="207">
        <v>3000000</v>
      </c>
      <c r="O103" s="207">
        <v>3000000</v>
      </c>
    </row>
    <row r="104" spans="1:15" s="198" customFormat="1" x14ac:dyDescent="0.2">
      <c r="A104" s="204">
        <v>95</v>
      </c>
      <c r="B104" s="421">
        <v>1094886950</v>
      </c>
      <c r="C104" s="320" t="s">
        <v>943</v>
      </c>
      <c r="D104" s="320" t="s">
        <v>944</v>
      </c>
      <c r="E104" s="420">
        <v>31814</v>
      </c>
      <c r="F104" s="206">
        <f t="shared" ca="1" si="13"/>
        <v>45680</v>
      </c>
      <c r="G104" s="393">
        <f t="shared" ca="1" si="14"/>
        <v>37.989041095890414</v>
      </c>
      <c r="H104" s="322">
        <v>2459303</v>
      </c>
      <c r="I104" s="208">
        <f t="shared" si="18"/>
        <v>2754419.3600000003</v>
      </c>
      <c r="J104" s="207">
        <v>20000000</v>
      </c>
      <c r="K104" s="207">
        <f t="shared" si="15"/>
        <v>20000000</v>
      </c>
      <c r="L104" s="207">
        <f t="shared" si="16"/>
        <v>20000000</v>
      </c>
      <c r="M104" s="207">
        <f t="shared" si="17"/>
        <v>10000000</v>
      </c>
      <c r="N104" s="207">
        <v>3000000</v>
      </c>
      <c r="O104" s="207">
        <v>3000000</v>
      </c>
    </row>
    <row r="105" spans="1:15" s="200" customFormat="1" x14ac:dyDescent="0.2">
      <c r="A105" s="204">
        <v>96</v>
      </c>
      <c r="B105" s="421">
        <v>24712731</v>
      </c>
      <c r="C105" s="320" t="s">
        <v>945</v>
      </c>
      <c r="D105" s="320" t="s">
        <v>946</v>
      </c>
      <c r="E105" s="420">
        <v>28986</v>
      </c>
      <c r="F105" s="206">
        <f t="shared" ca="1" si="13"/>
        <v>45680</v>
      </c>
      <c r="G105" s="393">
        <f t="shared" ca="1" si="14"/>
        <v>45.736986301369861</v>
      </c>
      <c r="H105" s="322">
        <v>2459292</v>
      </c>
      <c r="I105" s="208">
        <f t="shared" si="18"/>
        <v>2754407.04</v>
      </c>
      <c r="J105" s="207">
        <v>20000000</v>
      </c>
      <c r="K105" s="207">
        <f t="shared" si="15"/>
        <v>20000000</v>
      </c>
      <c r="L105" s="207">
        <f t="shared" si="16"/>
        <v>20000000</v>
      </c>
      <c r="M105" s="207">
        <f t="shared" si="17"/>
        <v>10000000</v>
      </c>
      <c r="N105" s="207">
        <v>3000000</v>
      </c>
      <c r="O105" s="207">
        <v>3000000</v>
      </c>
    </row>
    <row r="106" spans="1:15" x14ac:dyDescent="0.2">
      <c r="A106" s="204">
        <v>97</v>
      </c>
      <c r="B106" s="421">
        <v>1099708969</v>
      </c>
      <c r="C106" s="320" t="s">
        <v>947</v>
      </c>
      <c r="D106" s="320" t="s">
        <v>948</v>
      </c>
      <c r="E106" s="420">
        <v>29634</v>
      </c>
      <c r="F106" s="206">
        <f t="shared" ref="F106:F134" ca="1" si="19">TODAY()</f>
        <v>45680</v>
      </c>
      <c r="G106" s="393">
        <f t="shared" ref="G106:G134" ca="1" si="20">(F106-E106)/365</f>
        <v>43.961643835616435</v>
      </c>
      <c r="H106" s="322">
        <v>2459292</v>
      </c>
      <c r="I106" s="208">
        <f t="shared" si="18"/>
        <v>2754407.04</v>
      </c>
      <c r="J106" s="207">
        <v>20000000</v>
      </c>
      <c r="K106" s="207">
        <f t="shared" ref="K106:K129" si="21">J106</f>
        <v>20000000</v>
      </c>
      <c r="L106" s="207">
        <f t="shared" si="16"/>
        <v>20000000</v>
      </c>
      <c r="M106" s="207">
        <f t="shared" ref="M106:M134" si="22">J106*50%</f>
        <v>10000000</v>
      </c>
      <c r="N106" s="207">
        <v>3000000</v>
      </c>
      <c r="O106" s="207">
        <v>3000000</v>
      </c>
    </row>
    <row r="107" spans="1:15" x14ac:dyDescent="0.2">
      <c r="A107" s="204">
        <v>98</v>
      </c>
      <c r="B107" s="421">
        <v>24605566</v>
      </c>
      <c r="C107" s="320" t="s">
        <v>949</v>
      </c>
      <c r="D107" s="320" t="s">
        <v>950</v>
      </c>
      <c r="E107" s="420">
        <v>28812</v>
      </c>
      <c r="F107" s="206">
        <f t="shared" ca="1" si="19"/>
        <v>45680</v>
      </c>
      <c r="G107" s="393">
        <f t="shared" ca="1" si="20"/>
        <v>46.213698630136989</v>
      </c>
      <c r="H107" s="322">
        <v>2459292</v>
      </c>
      <c r="I107" s="208">
        <f t="shared" si="18"/>
        <v>2754407.04</v>
      </c>
      <c r="J107" s="207">
        <v>20000000</v>
      </c>
      <c r="K107" s="207">
        <f t="shared" si="21"/>
        <v>20000000</v>
      </c>
      <c r="L107" s="207">
        <f t="shared" si="16"/>
        <v>20000000</v>
      </c>
      <c r="M107" s="207">
        <f t="shared" si="22"/>
        <v>10000000</v>
      </c>
      <c r="N107" s="207">
        <v>3000000</v>
      </c>
      <c r="O107" s="207">
        <v>3000000</v>
      </c>
    </row>
    <row r="108" spans="1:15" x14ac:dyDescent="0.2">
      <c r="A108" s="204">
        <v>99</v>
      </c>
      <c r="B108" s="421">
        <v>41936945</v>
      </c>
      <c r="C108" s="320" t="s">
        <v>951</v>
      </c>
      <c r="D108" s="320" t="s">
        <v>952</v>
      </c>
      <c r="E108" s="420">
        <v>28056</v>
      </c>
      <c r="F108" s="206">
        <f t="shared" ca="1" si="19"/>
        <v>45680</v>
      </c>
      <c r="G108" s="393">
        <f t="shared" ca="1" si="20"/>
        <v>48.284931506849318</v>
      </c>
      <c r="H108" s="322">
        <v>3484138</v>
      </c>
      <c r="I108" s="208">
        <f>H109*1.12</f>
        <v>3902234.5600000005</v>
      </c>
      <c r="J108" s="207">
        <v>20000000</v>
      </c>
      <c r="K108" s="207">
        <f t="shared" si="21"/>
        <v>20000000</v>
      </c>
      <c r="L108" s="207">
        <f t="shared" si="16"/>
        <v>20000000</v>
      </c>
      <c r="M108" s="207">
        <f t="shared" si="22"/>
        <v>10000000</v>
      </c>
      <c r="N108" s="207">
        <v>3000000</v>
      </c>
      <c r="O108" s="207">
        <v>3000000</v>
      </c>
    </row>
    <row r="109" spans="1:15" x14ac:dyDescent="0.2">
      <c r="A109" s="204">
        <v>100</v>
      </c>
      <c r="B109" s="421">
        <v>18413832</v>
      </c>
      <c r="C109" s="320" t="s">
        <v>953</v>
      </c>
      <c r="D109" s="320" t="s">
        <v>954</v>
      </c>
      <c r="E109" s="420">
        <v>24984</v>
      </c>
      <c r="F109" s="206">
        <f t="shared" ca="1" si="19"/>
        <v>45680</v>
      </c>
      <c r="G109" s="393">
        <f t="shared" ca="1" si="20"/>
        <v>56.701369863013696</v>
      </c>
      <c r="H109" s="322">
        <v>3484138</v>
      </c>
      <c r="I109" s="208" t="e">
        <f>#REF!*1.12</f>
        <v>#REF!</v>
      </c>
      <c r="J109" s="207">
        <v>20000000</v>
      </c>
      <c r="K109" s="207">
        <f t="shared" si="21"/>
        <v>20000000</v>
      </c>
      <c r="L109" s="207">
        <f t="shared" si="16"/>
        <v>20000000</v>
      </c>
      <c r="M109" s="207">
        <f t="shared" si="22"/>
        <v>10000000</v>
      </c>
      <c r="N109" s="207">
        <v>3000000</v>
      </c>
      <c r="O109" s="207">
        <v>3000000</v>
      </c>
    </row>
    <row r="110" spans="1:15" x14ac:dyDescent="0.2">
      <c r="A110" s="204">
        <v>101</v>
      </c>
      <c r="B110" s="412">
        <v>9729722</v>
      </c>
      <c r="C110" s="419" t="s">
        <v>1001</v>
      </c>
      <c r="D110" s="419" t="s">
        <v>1000</v>
      </c>
      <c r="E110" s="415">
        <v>29946</v>
      </c>
      <c r="F110" s="206">
        <f t="shared" ca="1" si="19"/>
        <v>45680</v>
      </c>
      <c r="G110" s="393">
        <f t="shared" ca="1" si="20"/>
        <v>43.106849315068494</v>
      </c>
      <c r="H110" s="414">
        <v>4218889</v>
      </c>
      <c r="J110" s="207">
        <v>20000000</v>
      </c>
      <c r="K110" s="207">
        <f t="shared" si="21"/>
        <v>20000000</v>
      </c>
      <c r="L110" s="207">
        <f t="shared" ref="L110:L129" si="23">K110</f>
        <v>20000000</v>
      </c>
      <c r="M110" s="207">
        <f t="shared" si="22"/>
        <v>10000000</v>
      </c>
      <c r="N110" s="207">
        <v>3000000</v>
      </c>
      <c r="O110" s="207">
        <v>3000000</v>
      </c>
    </row>
    <row r="111" spans="1:15" x14ac:dyDescent="0.2">
      <c r="A111" s="204">
        <v>102</v>
      </c>
      <c r="B111" s="412">
        <v>9772887</v>
      </c>
      <c r="C111" s="419" t="s">
        <v>999</v>
      </c>
      <c r="D111" s="419" t="s">
        <v>998</v>
      </c>
      <c r="E111" s="415">
        <v>31232</v>
      </c>
      <c r="F111" s="206">
        <f t="shared" ca="1" si="19"/>
        <v>45680</v>
      </c>
      <c r="G111" s="393">
        <f t="shared" ca="1" si="20"/>
        <v>39.583561643835615</v>
      </c>
      <c r="H111" s="414">
        <v>8012466</v>
      </c>
      <c r="J111" s="207">
        <v>20000000</v>
      </c>
      <c r="K111" s="207">
        <f t="shared" si="21"/>
        <v>20000000</v>
      </c>
      <c r="L111" s="207">
        <f t="shared" si="23"/>
        <v>20000000</v>
      </c>
      <c r="M111" s="207">
        <f t="shared" si="22"/>
        <v>10000000</v>
      </c>
      <c r="N111" s="207">
        <v>3000000</v>
      </c>
      <c r="O111" s="207">
        <v>3000000</v>
      </c>
    </row>
    <row r="112" spans="1:15" x14ac:dyDescent="0.2">
      <c r="A112" s="204">
        <v>103</v>
      </c>
      <c r="B112" s="412">
        <v>41963690</v>
      </c>
      <c r="C112" s="419" t="s">
        <v>919</v>
      </c>
      <c r="D112" s="419" t="s">
        <v>997</v>
      </c>
      <c r="E112" s="415">
        <v>31364</v>
      </c>
      <c r="F112" s="206">
        <f t="shared" ca="1" si="19"/>
        <v>45680</v>
      </c>
      <c r="G112" s="393">
        <f t="shared" ca="1" si="20"/>
        <v>39.221917808219175</v>
      </c>
      <c r="H112" s="414">
        <v>8653568</v>
      </c>
      <c r="J112" s="207">
        <v>20000000</v>
      </c>
      <c r="K112" s="207">
        <f t="shared" si="21"/>
        <v>20000000</v>
      </c>
      <c r="L112" s="207">
        <f t="shared" si="23"/>
        <v>20000000</v>
      </c>
      <c r="M112" s="207">
        <f t="shared" si="22"/>
        <v>10000000</v>
      </c>
      <c r="N112" s="207">
        <v>3000000</v>
      </c>
      <c r="O112" s="207">
        <v>3000000</v>
      </c>
    </row>
    <row r="113" spans="1:15" x14ac:dyDescent="0.2">
      <c r="A113" s="204">
        <v>104</v>
      </c>
      <c r="B113" s="412">
        <v>1094930173</v>
      </c>
      <c r="C113" s="419" t="s">
        <v>996</v>
      </c>
      <c r="D113" s="419" t="s">
        <v>995</v>
      </c>
      <c r="E113" s="415">
        <v>33855</v>
      </c>
      <c r="F113" s="206">
        <f t="shared" ca="1" si="19"/>
        <v>45680</v>
      </c>
      <c r="G113" s="393">
        <f t="shared" ca="1" si="20"/>
        <v>32.397260273972606</v>
      </c>
      <c r="H113" s="414">
        <v>3500360</v>
      </c>
      <c r="J113" s="207">
        <v>20000000</v>
      </c>
      <c r="K113" s="207">
        <f t="shared" si="21"/>
        <v>20000000</v>
      </c>
      <c r="L113" s="207">
        <f t="shared" si="23"/>
        <v>20000000</v>
      </c>
      <c r="M113" s="207">
        <f t="shared" si="22"/>
        <v>10000000</v>
      </c>
      <c r="N113" s="207">
        <v>3000000</v>
      </c>
      <c r="O113" s="207">
        <v>3000000</v>
      </c>
    </row>
    <row r="114" spans="1:15" x14ac:dyDescent="0.2">
      <c r="A114" s="204">
        <v>105</v>
      </c>
      <c r="B114" s="412">
        <v>4375612</v>
      </c>
      <c r="C114" s="419" t="s">
        <v>994</v>
      </c>
      <c r="D114" s="419" t="s">
        <v>993</v>
      </c>
      <c r="E114" s="415">
        <v>29961</v>
      </c>
      <c r="F114" s="206">
        <f t="shared" ca="1" si="19"/>
        <v>45680</v>
      </c>
      <c r="G114" s="393">
        <f t="shared" ca="1" si="20"/>
        <v>43.065753424657537</v>
      </c>
      <c r="H114" s="414">
        <v>8172775</v>
      </c>
      <c r="J114" s="207">
        <v>20000000</v>
      </c>
      <c r="K114" s="207">
        <f t="shared" si="21"/>
        <v>20000000</v>
      </c>
      <c r="L114" s="207">
        <f t="shared" si="23"/>
        <v>20000000</v>
      </c>
      <c r="M114" s="207">
        <f t="shared" si="22"/>
        <v>10000000</v>
      </c>
      <c r="N114" s="207">
        <v>3000000</v>
      </c>
      <c r="O114" s="207">
        <v>3000000</v>
      </c>
    </row>
    <row r="115" spans="1:15" x14ac:dyDescent="0.2">
      <c r="A115" s="204">
        <v>106</v>
      </c>
      <c r="B115" s="412">
        <v>1094905148</v>
      </c>
      <c r="C115" s="419" t="s">
        <v>992</v>
      </c>
      <c r="D115" s="419" t="s">
        <v>991</v>
      </c>
      <c r="E115" s="415">
        <v>32623</v>
      </c>
      <c r="F115" s="206">
        <f t="shared" ca="1" si="19"/>
        <v>45680</v>
      </c>
      <c r="G115" s="393">
        <f t="shared" ca="1" si="20"/>
        <v>35.772602739726025</v>
      </c>
      <c r="H115" s="414">
        <v>3500360</v>
      </c>
      <c r="J115" s="207">
        <v>20000000</v>
      </c>
      <c r="K115" s="207">
        <f t="shared" si="21"/>
        <v>20000000</v>
      </c>
      <c r="L115" s="207">
        <f t="shared" si="23"/>
        <v>20000000</v>
      </c>
      <c r="M115" s="207">
        <f t="shared" si="22"/>
        <v>10000000</v>
      </c>
      <c r="N115" s="207">
        <v>3000000</v>
      </c>
      <c r="O115" s="207">
        <v>3000000</v>
      </c>
    </row>
    <row r="116" spans="1:15" x14ac:dyDescent="0.2">
      <c r="A116" s="204">
        <v>107</v>
      </c>
      <c r="B116" s="412">
        <v>41930292</v>
      </c>
      <c r="C116" s="419" t="s">
        <v>990</v>
      </c>
      <c r="D116" s="419" t="s">
        <v>989</v>
      </c>
      <c r="E116" s="415">
        <v>27206</v>
      </c>
      <c r="F116" s="206">
        <f t="shared" ca="1" si="19"/>
        <v>45680</v>
      </c>
      <c r="G116" s="393">
        <f t="shared" ca="1" si="20"/>
        <v>50.613698630136987</v>
      </c>
      <c r="H116" s="414">
        <v>2627792</v>
      </c>
      <c r="J116" s="207">
        <v>20000000</v>
      </c>
      <c r="K116" s="207">
        <f t="shared" si="21"/>
        <v>20000000</v>
      </c>
      <c r="L116" s="207">
        <f t="shared" si="23"/>
        <v>20000000</v>
      </c>
      <c r="M116" s="207">
        <f t="shared" si="22"/>
        <v>10000000</v>
      </c>
      <c r="N116" s="207">
        <v>3000000</v>
      </c>
      <c r="O116" s="207">
        <v>3000000</v>
      </c>
    </row>
    <row r="117" spans="1:15" x14ac:dyDescent="0.2">
      <c r="A117" s="204">
        <v>108</v>
      </c>
      <c r="B117" s="412">
        <v>24995601</v>
      </c>
      <c r="C117" s="419" t="s">
        <v>988</v>
      </c>
      <c r="D117" s="419" t="s">
        <v>987</v>
      </c>
      <c r="E117" s="415">
        <v>24200</v>
      </c>
      <c r="F117" s="206">
        <f t="shared" ca="1" si="19"/>
        <v>45680</v>
      </c>
      <c r="G117" s="393">
        <f t="shared" ca="1" si="20"/>
        <v>58.849315068493148</v>
      </c>
      <c r="H117" s="414">
        <v>8012466</v>
      </c>
      <c r="J117" s="207">
        <v>20000000</v>
      </c>
      <c r="K117" s="207">
        <f t="shared" si="21"/>
        <v>20000000</v>
      </c>
      <c r="L117" s="207">
        <f t="shared" si="23"/>
        <v>20000000</v>
      </c>
      <c r="M117" s="207">
        <f t="shared" si="22"/>
        <v>10000000</v>
      </c>
      <c r="N117" s="207">
        <v>3000000</v>
      </c>
      <c r="O117" s="207">
        <v>3000000</v>
      </c>
    </row>
    <row r="118" spans="1:15" x14ac:dyDescent="0.2">
      <c r="A118" s="204">
        <v>109</v>
      </c>
      <c r="B118" s="412">
        <v>7521254</v>
      </c>
      <c r="C118" s="419" t="s">
        <v>986</v>
      </c>
      <c r="D118" s="419" t="s">
        <v>985</v>
      </c>
      <c r="E118" s="415">
        <v>21187</v>
      </c>
      <c r="F118" s="206">
        <f t="shared" ca="1" si="19"/>
        <v>45680</v>
      </c>
      <c r="G118" s="393">
        <f t="shared" ca="1" si="20"/>
        <v>67.104109589041101</v>
      </c>
      <c r="H118" s="414">
        <v>1958336</v>
      </c>
      <c r="J118" s="207">
        <v>20000000</v>
      </c>
      <c r="K118" s="207">
        <f t="shared" si="21"/>
        <v>20000000</v>
      </c>
      <c r="L118" s="207">
        <f t="shared" si="23"/>
        <v>20000000</v>
      </c>
      <c r="M118" s="207">
        <f t="shared" si="22"/>
        <v>10000000</v>
      </c>
      <c r="N118" s="207">
        <v>3000000</v>
      </c>
      <c r="O118" s="207">
        <v>3000000</v>
      </c>
    </row>
    <row r="119" spans="1:15" x14ac:dyDescent="0.2">
      <c r="A119" s="204">
        <v>110</v>
      </c>
      <c r="B119" s="412">
        <v>18413452</v>
      </c>
      <c r="C119" s="419" t="s">
        <v>984</v>
      </c>
      <c r="D119" s="419" t="s">
        <v>983</v>
      </c>
      <c r="E119" s="415">
        <v>24637</v>
      </c>
      <c r="F119" s="206">
        <f t="shared" ca="1" si="19"/>
        <v>45680</v>
      </c>
      <c r="G119" s="393">
        <f t="shared" ca="1" si="20"/>
        <v>57.652054794520545</v>
      </c>
      <c r="H119" s="414">
        <v>1958336</v>
      </c>
      <c r="J119" s="207">
        <v>20000000</v>
      </c>
      <c r="K119" s="207">
        <f t="shared" si="21"/>
        <v>20000000</v>
      </c>
      <c r="L119" s="207">
        <f t="shared" si="23"/>
        <v>20000000</v>
      </c>
      <c r="M119" s="207">
        <f t="shared" si="22"/>
        <v>10000000</v>
      </c>
      <c r="N119" s="207">
        <v>3000000</v>
      </c>
      <c r="O119" s="207">
        <v>3000000</v>
      </c>
    </row>
    <row r="120" spans="1:15" x14ac:dyDescent="0.2">
      <c r="A120" s="204">
        <v>111</v>
      </c>
      <c r="B120" s="412">
        <v>1093223606</v>
      </c>
      <c r="C120" s="419" t="s">
        <v>982</v>
      </c>
      <c r="D120" s="419" t="s">
        <v>981</v>
      </c>
      <c r="E120" s="415">
        <v>34390</v>
      </c>
      <c r="F120" s="206">
        <f t="shared" ca="1" si="19"/>
        <v>45680</v>
      </c>
      <c r="G120" s="393">
        <f t="shared" ca="1" si="20"/>
        <v>30.931506849315067</v>
      </c>
      <c r="H120" s="414">
        <v>2459303</v>
      </c>
      <c r="J120" s="207">
        <v>20000000</v>
      </c>
      <c r="K120" s="207">
        <f t="shared" si="21"/>
        <v>20000000</v>
      </c>
      <c r="L120" s="207">
        <f t="shared" si="23"/>
        <v>20000000</v>
      </c>
      <c r="M120" s="207">
        <f t="shared" si="22"/>
        <v>10000000</v>
      </c>
      <c r="N120" s="207">
        <v>3000000</v>
      </c>
      <c r="O120" s="207">
        <v>3000000</v>
      </c>
    </row>
    <row r="121" spans="1:15" x14ac:dyDescent="0.2">
      <c r="A121" s="204">
        <v>112</v>
      </c>
      <c r="B121" s="418">
        <v>28951784</v>
      </c>
      <c r="C121" s="417" t="s">
        <v>980</v>
      </c>
      <c r="D121" s="416" t="s">
        <v>979</v>
      </c>
      <c r="E121" s="415">
        <v>30624</v>
      </c>
      <c r="F121" s="206">
        <f t="shared" ca="1" si="19"/>
        <v>45680</v>
      </c>
      <c r="G121" s="393">
        <f t="shared" ca="1" si="20"/>
        <v>41.249315068493154</v>
      </c>
      <c r="H121" s="414">
        <v>4218889</v>
      </c>
      <c r="J121" s="207">
        <v>20000000</v>
      </c>
      <c r="K121" s="207">
        <f t="shared" si="21"/>
        <v>20000000</v>
      </c>
      <c r="L121" s="207">
        <f t="shared" si="23"/>
        <v>20000000</v>
      </c>
      <c r="M121" s="207">
        <f t="shared" si="22"/>
        <v>10000000</v>
      </c>
      <c r="N121" s="207">
        <v>3000000</v>
      </c>
      <c r="O121" s="207">
        <v>3000000</v>
      </c>
    </row>
    <row r="122" spans="1:15" x14ac:dyDescent="0.2">
      <c r="A122" s="204">
        <v>113</v>
      </c>
      <c r="B122" s="413">
        <v>41897006</v>
      </c>
      <c r="C122" s="411" t="s">
        <v>978</v>
      </c>
      <c r="D122" s="411" t="s">
        <v>977</v>
      </c>
      <c r="E122" s="410">
        <v>22664</v>
      </c>
      <c r="F122" s="206">
        <f t="shared" ca="1" si="19"/>
        <v>45680</v>
      </c>
      <c r="G122" s="393">
        <f t="shared" ca="1" si="20"/>
        <v>63.057534246575344</v>
      </c>
      <c r="H122" s="409">
        <v>1958336</v>
      </c>
      <c r="J122" s="207">
        <v>20000000</v>
      </c>
      <c r="K122" s="207">
        <f t="shared" si="21"/>
        <v>20000000</v>
      </c>
      <c r="L122" s="207">
        <f t="shared" si="23"/>
        <v>20000000</v>
      </c>
      <c r="M122" s="207">
        <f t="shared" si="22"/>
        <v>10000000</v>
      </c>
      <c r="N122" s="207">
        <v>3000000</v>
      </c>
      <c r="O122" s="207">
        <v>3000000</v>
      </c>
    </row>
    <row r="123" spans="1:15" x14ac:dyDescent="0.2">
      <c r="A123" s="204">
        <v>114</v>
      </c>
      <c r="B123" s="412">
        <v>24807409</v>
      </c>
      <c r="C123" s="411" t="s">
        <v>976</v>
      </c>
      <c r="D123" s="411" t="s">
        <v>975</v>
      </c>
      <c r="E123" s="410">
        <v>21446</v>
      </c>
      <c r="F123" s="206">
        <f t="shared" ca="1" si="19"/>
        <v>45680</v>
      </c>
      <c r="G123" s="393">
        <f t="shared" ca="1" si="20"/>
        <v>66.394520547945206</v>
      </c>
      <c r="H123" s="409">
        <v>2103514</v>
      </c>
      <c r="J123" s="207">
        <v>20000000</v>
      </c>
      <c r="K123" s="207">
        <f t="shared" si="21"/>
        <v>20000000</v>
      </c>
      <c r="L123" s="207">
        <f t="shared" si="23"/>
        <v>20000000</v>
      </c>
      <c r="M123" s="207">
        <f t="shared" si="22"/>
        <v>10000000</v>
      </c>
      <c r="N123" s="207">
        <v>3000000</v>
      </c>
      <c r="O123" s="207">
        <v>3000000</v>
      </c>
    </row>
    <row r="124" spans="1:15" x14ac:dyDescent="0.2">
      <c r="A124" s="204">
        <v>115</v>
      </c>
      <c r="B124" s="403">
        <v>1094894383</v>
      </c>
      <c r="C124" s="402" t="s">
        <v>974</v>
      </c>
      <c r="D124" s="402" t="s">
        <v>973</v>
      </c>
      <c r="E124" s="401">
        <v>32154</v>
      </c>
      <c r="F124" s="206">
        <f t="shared" ca="1" si="19"/>
        <v>45680</v>
      </c>
      <c r="G124" s="393">
        <f t="shared" ca="1" si="20"/>
        <v>37.057534246575344</v>
      </c>
      <c r="H124" s="392">
        <v>5795127</v>
      </c>
      <c r="J124" s="207">
        <v>20000000</v>
      </c>
      <c r="K124" s="207">
        <f t="shared" si="21"/>
        <v>20000000</v>
      </c>
      <c r="L124" s="207">
        <f t="shared" si="23"/>
        <v>20000000</v>
      </c>
      <c r="M124" s="207">
        <f t="shared" si="22"/>
        <v>10000000</v>
      </c>
      <c r="N124" s="207">
        <v>3000000</v>
      </c>
      <c r="O124" s="207">
        <v>3000000</v>
      </c>
    </row>
    <row r="125" spans="1:15" x14ac:dyDescent="0.2">
      <c r="A125" s="204">
        <v>116</v>
      </c>
      <c r="B125" s="396">
        <v>51837032</v>
      </c>
      <c r="C125" s="395" t="s">
        <v>972</v>
      </c>
      <c r="D125" s="395" t="s">
        <v>971</v>
      </c>
      <c r="E125" s="394">
        <v>24394</v>
      </c>
      <c r="F125" s="206">
        <f t="shared" ca="1" si="19"/>
        <v>45680</v>
      </c>
      <c r="G125" s="393">
        <f t="shared" ca="1" si="20"/>
        <v>58.317808219178083</v>
      </c>
      <c r="H125" s="392">
        <v>8012466</v>
      </c>
      <c r="J125" s="207">
        <v>20000000</v>
      </c>
      <c r="K125" s="207">
        <f t="shared" si="21"/>
        <v>20000000</v>
      </c>
      <c r="L125" s="207">
        <f t="shared" si="23"/>
        <v>20000000</v>
      </c>
      <c r="M125" s="207">
        <f t="shared" si="22"/>
        <v>10000000</v>
      </c>
      <c r="N125" s="207">
        <v>3000000</v>
      </c>
      <c r="O125" s="207">
        <v>3000000</v>
      </c>
    </row>
    <row r="126" spans="1:15" x14ac:dyDescent="0.2">
      <c r="A126" s="204">
        <v>117</v>
      </c>
      <c r="B126" s="408">
        <v>41957230</v>
      </c>
      <c r="C126" s="407" t="s">
        <v>970</v>
      </c>
      <c r="D126" s="407" t="s">
        <v>969</v>
      </c>
      <c r="E126" s="405">
        <v>30544</v>
      </c>
      <c r="F126" s="206">
        <f t="shared" ca="1" si="19"/>
        <v>45680</v>
      </c>
      <c r="G126" s="393">
        <f t="shared" ca="1" si="20"/>
        <v>41.468493150684928</v>
      </c>
      <c r="H126" s="406">
        <v>3014523</v>
      </c>
      <c r="J126" s="207">
        <v>20000000</v>
      </c>
      <c r="K126" s="207">
        <f t="shared" si="21"/>
        <v>20000000</v>
      </c>
      <c r="L126" s="207">
        <f t="shared" si="23"/>
        <v>20000000</v>
      </c>
      <c r="M126" s="207">
        <f t="shared" si="22"/>
        <v>10000000</v>
      </c>
      <c r="N126" s="207">
        <v>3000000</v>
      </c>
      <c r="O126" s="207">
        <v>3000000</v>
      </c>
    </row>
    <row r="127" spans="1:15" x14ac:dyDescent="0.2">
      <c r="A127" s="204">
        <v>118</v>
      </c>
      <c r="B127" s="408">
        <v>1094977171</v>
      </c>
      <c r="C127" s="407" t="s">
        <v>836</v>
      </c>
      <c r="D127" s="407" t="s">
        <v>968</v>
      </c>
      <c r="E127" s="405">
        <v>36434</v>
      </c>
      <c r="F127" s="206">
        <f t="shared" ca="1" si="19"/>
        <v>45680</v>
      </c>
      <c r="G127" s="393">
        <f t="shared" ca="1" si="20"/>
        <v>25.331506849315069</v>
      </c>
      <c r="H127" s="406">
        <v>3500360</v>
      </c>
      <c r="J127" s="207">
        <v>20000000</v>
      </c>
      <c r="K127" s="207">
        <f t="shared" si="21"/>
        <v>20000000</v>
      </c>
      <c r="L127" s="207">
        <f t="shared" si="23"/>
        <v>20000000</v>
      </c>
      <c r="M127" s="207">
        <f t="shared" si="22"/>
        <v>10000000</v>
      </c>
      <c r="N127" s="207">
        <v>3000000</v>
      </c>
      <c r="O127" s="207">
        <v>3000000</v>
      </c>
    </row>
    <row r="128" spans="1:15" x14ac:dyDescent="0.2">
      <c r="A128" s="204">
        <v>119</v>
      </c>
      <c r="B128" s="396">
        <v>41955462</v>
      </c>
      <c r="C128" s="395" t="s">
        <v>967</v>
      </c>
      <c r="D128" s="395" t="s">
        <v>966</v>
      </c>
      <c r="E128" s="405">
        <v>30397</v>
      </c>
      <c r="F128" s="206">
        <f t="shared" ca="1" si="19"/>
        <v>45680</v>
      </c>
      <c r="G128" s="393">
        <f t="shared" ca="1" si="20"/>
        <v>41.871232876712327</v>
      </c>
      <c r="H128" s="392">
        <v>3484138</v>
      </c>
      <c r="J128" s="207">
        <v>20000000</v>
      </c>
      <c r="K128" s="207">
        <f t="shared" si="21"/>
        <v>20000000</v>
      </c>
      <c r="L128" s="207">
        <f t="shared" si="23"/>
        <v>20000000</v>
      </c>
      <c r="M128" s="207">
        <f t="shared" si="22"/>
        <v>10000000</v>
      </c>
      <c r="N128" s="207">
        <v>3000000</v>
      </c>
      <c r="O128" s="207">
        <v>3000000</v>
      </c>
    </row>
    <row r="129" spans="1:15" x14ac:dyDescent="0.2">
      <c r="A129" s="204">
        <v>120</v>
      </c>
      <c r="B129" s="396">
        <v>1094935222</v>
      </c>
      <c r="C129" s="395" t="s">
        <v>965</v>
      </c>
      <c r="D129" s="395" t="s">
        <v>964</v>
      </c>
      <c r="E129" s="394">
        <v>30466</v>
      </c>
      <c r="F129" s="206">
        <f t="shared" ca="1" si="19"/>
        <v>45680</v>
      </c>
      <c r="G129" s="393">
        <f t="shared" ca="1" si="20"/>
        <v>41.682191780821917</v>
      </c>
      <c r="H129" s="392">
        <v>5795127</v>
      </c>
      <c r="J129" s="207">
        <v>20000000</v>
      </c>
      <c r="K129" s="207">
        <f t="shared" si="21"/>
        <v>20000000</v>
      </c>
      <c r="L129" s="207">
        <f t="shared" si="23"/>
        <v>20000000</v>
      </c>
      <c r="M129" s="207">
        <f t="shared" si="22"/>
        <v>10000000</v>
      </c>
      <c r="N129" s="207">
        <v>3000000</v>
      </c>
      <c r="O129" s="207">
        <v>3000000</v>
      </c>
    </row>
    <row r="130" spans="1:15" x14ac:dyDescent="0.2">
      <c r="A130" s="404">
        <v>121</v>
      </c>
      <c r="B130" s="403">
        <v>1094952520</v>
      </c>
      <c r="C130" s="402" t="s">
        <v>956</v>
      </c>
      <c r="D130" s="402" t="s">
        <v>963</v>
      </c>
      <c r="E130" s="401">
        <v>34996</v>
      </c>
      <c r="F130" s="399">
        <f t="shared" ca="1" si="19"/>
        <v>45680</v>
      </c>
      <c r="G130" s="398">
        <f t="shared" ca="1" si="20"/>
        <v>29.271232876712329</v>
      </c>
      <c r="H130" s="400">
        <v>3014523</v>
      </c>
      <c r="J130" s="397">
        <v>20000000</v>
      </c>
      <c r="K130" s="397">
        <v>20000000</v>
      </c>
      <c r="L130" s="397">
        <v>20000000</v>
      </c>
      <c r="M130" s="397">
        <f t="shared" si="22"/>
        <v>10000000</v>
      </c>
      <c r="N130" s="397">
        <v>3000000</v>
      </c>
      <c r="O130" s="397">
        <v>3000000</v>
      </c>
    </row>
    <row r="131" spans="1:15" x14ac:dyDescent="0.2">
      <c r="A131" s="204">
        <v>122</v>
      </c>
      <c r="B131" s="396">
        <v>1094968960</v>
      </c>
      <c r="C131" s="395" t="s">
        <v>962</v>
      </c>
      <c r="D131" s="395" t="s">
        <v>961</v>
      </c>
      <c r="E131" s="394">
        <v>35962</v>
      </c>
      <c r="F131" s="399">
        <f t="shared" ca="1" si="19"/>
        <v>45680</v>
      </c>
      <c r="G131" s="398">
        <f t="shared" ca="1" si="20"/>
        <v>26.624657534246577</v>
      </c>
      <c r="H131" s="392">
        <v>4218889</v>
      </c>
      <c r="I131" s="391"/>
      <c r="J131" s="397">
        <v>20000000</v>
      </c>
      <c r="K131" s="397">
        <v>20000000</v>
      </c>
      <c r="L131" s="397">
        <v>20000000</v>
      </c>
      <c r="M131" s="397">
        <f t="shared" si="22"/>
        <v>10000000</v>
      </c>
      <c r="N131" s="397">
        <v>3000000</v>
      </c>
      <c r="O131" s="397">
        <v>3000000</v>
      </c>
    </row>
    <row r="132" spans="1:15" x14ac:dyDescent="0.2">
      <c r="A132" s="204">
        <v>123</v>
      </c>
      <c r="B132" s="396">
        <v>41941757</v>
      </c>
      <c r="C132" s="395" t="s">
        <v>960</v>
      </c>
      <c r="D132" s="395" t="s">
        <v>959</v>
      </c>
      <c r="E132" s="394">
        <v>28784</v>
      </c>
      <c r="F132" s="399">
        <f t="shared" ca="1" si="19"/>
        <v>45680</v>
      </c>
      <c r="G132" s="398">
        <f t="shared" ca="1" si="20"/>
        <v>46.290410958904111</v>
      </c>
      <c r="H132" s="392">
        <v>3014523</v>
      </c>
      <c r="I132" s="391"/>
      <c r="J132" s="397">
        <v>20000000</v>
      </c>
      <c r="K132" s="397">
        <v>20000000</v>
      </c>
      <c r="L132" s="397">
        <v>20000000</v>
      </c>
      <c r="M132" s="397">
        <f t="shared" si="22"/>
        <v>10000000</v>
      </c>
      <c r="N132" s="397">
        <v>3000000</v>
      </c>
      <c r="O132" s="397">
        <v>3000000</v>
      </c>
    </row>
    <row r="133" spans="1:15" x14ac:dyDescent="0.2">
      <c r="A133" s="204">
        <v>124</v>
      </c>
      <c r="B133" s="396">
        <v>1094900259</v>
      </c>
      <c r="C133" s="395" t="s">
        <v>958</v>
      </c>
      <c r="D133" s="395" t="s">
        <v>957</v>
      </c>
      <c r="E133" s="394">
        <v>32365</v>
      </c>
      <c r="F133" s="399">
        <f t="shared" ca="1" si="19"/>
        <v>45680</v>
      </c>
      <c r="G133" s="398">
        <f t="shared" ca="1" si="20"/>
        <v>36.479452054794521</v>
      </c>
      <c r="H133" s="392">
        <v>5795127</v>
      </c>
      <c r="I133" s="391"/>
      <c r="J133" s="397">
        <v>20000000</v>
      </c>
      <c r="K133" s="397">
        <v>20000000</v>
      </c>
      <c r="L133" s="397">
        <v>20000000</v>
      </c>
      <c r="M133" s="397">
        <f t="shared" si="22"/>
        <v>10000000</v>
      </c>
      <c r="N133" s="397">
        <v>3000000</v>
      </c>
      <c r="O133" s="397">
        <v>3000000</v>
      </c>
    </row>
    <row r="134" spans="1:15" x14ac:dyDescent="0.2">
      <c r="A134" s="204">
        <v>125</v>
      </c>
      <c r="B134" s="396">
        <v>1094957386</v>
      </c>
      <c r="C134" s="395" t="s">
        <v>956</v>
      </c>
      <c r="D134" s="395" t="s">
        <v>955</v>
      </c>
      <c r="E134" s="394">
        <v>35275</v>
      </c>
      <c r="F134" s="206">
        <f t="shared" ca="1" si="19"/>
        <v>45680</v>
      </c>
      <c r="G134" s="393">
        <f t="shared" ca="1" si="20"/>
        <v>28.506849315068493</v>
      </c>
      <c r="H134" s="392">
        <v>2625202</v>
      </c>
      <c r="I134" s="391"/>
      <c r="J134" s="207">
        <v>20000000</v>
      </c>
      <c r="K134" s="207">
        <v>20000000</v>
      </c>
      <c r="L134" s="207">
        <v>20000000</v>
      </c>
      <c r="M134" s="207">
        <f t="shared" si="22"/>
        <v>10000000</v>
      </c>
      <c r="N134" s="207">
        <v>3000000</v>
      </c>
      <c r="O134" s="207">
        <v>3000000</v>
      </c>
    </row>
    <row r="135" spans="1:15" x14ac:dyDescent="0.2">
      <c r="A135" s="389"/>
      <c r="E135" s="388"/>
      <c r="H135" s="390"/>
      <c r="J135" s="205">
        <f t="shared" ref="J135:O135" si="24">SUM(J10:J134)</f>
        <v>2500000000</v>
      </c>
      <c r="K135" s="205">
        <f t="shared" si="24"/>
        <v>2500000000</v>
      </c>
      <c r="L135" s="205">
        <f t="shared" si="24"/>
        <v>2500000000</v>
      </c>
      <c r="M135" s="205">
        <f t="shared" si="24"/>
        <v>1250000000</v>
      </c>
      <c r="N135" s="205">
        <f t="shared" si="24"/>
        <v>375000000</v>
      </c>
      <c r="O135" s="205">
        <f t="shared" si="24"/>
        <v>375000000</v>
      </c>
    </row>
    <row r="136" spans="1:15" x14ac:dyDescent="0.2">
      <c r="A136" s="389"/>
      <c r="E136" s="388"/>
    </row>
    <row r="137" spans="1:15" x14ac:dyDescent="0.2">
      <c r="A137" s="389"/>
      <c r="E137" s="388"/>
    </row>
  </sheetData>
  <autoFilter ref="A9:H110"/>
  <mergeCells count="15">
    <mergeCell ref="A7:D7"/>
    <mergeCell ref="A8:D8"/>
    <mergeCell ref="E7:O7"/>
    <mergeCell ref="E8:O8"/>
    <mergeCell ref="A1:O1"/>
    <mergeCell ref="A2:D2"/>
    <mergeCell ref="A3:D3"/>
    <mergeCell ref="A4:D4"/>
    <mergeCell ref="A5:D5"/>
    <mergeCell ref="A6:D6"/>
    <mergeCell ref="E2:O2"/>
    <mergeCell ref="E3:O3"/>
    <mergeCell ref="E4:O4"/>
    <mergeCell ref="E5:O5"/>
    <mergeCell ref="E6:O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Todo Riesgo Daños Materiales</vt:lpstr>
      <vt:lpstr>RELACION DE BIENES </vt:lpstr>
      <vt:lpstr>Manejo</vt:lpstr>
      <vt:lpstr>RCE</vt:lpstr>
      <vt:lpstr>FORMA DE PAGO</vt:lpstr>
      <vt:lpstr>RC Servidores Públicos</vt:lpstr>
      <vt:lpstr>RC Clínicas y Hospitales</vt:lpstr>
      <vt:lpstr>Automoviles</vt:lpstr>
      <vt:lpstr>Relacion Automoviles</vt:lpstr>
      <vt:lpstr>Soat</vt:lpstr>
      <vt:lpstr>Vida Grupo</vt:lpstr>
      <vt:lpstr>Relacion Vida grupo</vt:lpstr>
      <vt:lpstr>Automoviles!Área_de_impresión</vt:lpstr>
      <vt:lpstr>Manejo!Área_de_impresión</vt:lpstr>
      <vt:lpstr>RCE!Área_de_impresión</vt:lpstr>
      <vt:lpstr>'Relacion Automoviles'!Área_de_impresión</vt:lpstr>
      <vt:lpstr>'Todo Riesgo Daños Materiales'!Área_de_impresión</vt:lpstr>
      <vt:lpstr>Automoviles!Títulos_a_imprimir</vt:lpstr>
      <vt:lpstr>Manejo!Títulos_a_imprimir</vt:lpstr>
      <vt:lpstr>RCE!Títulos_a_imprimir</vt:lpstr>
      <vt:lpstr>'Todo Riesgo Daños Materiales'!Títulos_a_imprimir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TECNICO GENERALES</dc:creator>
  <cp:keywords/>
  <dc:description/>
  <cp:lastModifiedBy>Abogado UIDS</cp:lastModifiedBy>
  <cp:revision/>
  <dcterms:created xsi:type="dcterms:W3CDTF">2014-12-03T20:24:37Z</dcterms:created>
  <dcterms:modified xsi:type="dcterms:W3CDTF">2025-01-23T19:08:17Z</dcterms:modified>
  <cp:category/>
  <cp:contentStatus/>
</cp:coreProperties>
</file>