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defaultThemeVersion="124226"/>
  <mc:AlternateContent xmlns:mc="http://schemas.openxmlformats.org/markup-compatibility/2006">
    <mc:Choice Requires="x15">
      <x15ac:absPath xmlns:x15ac="http://schemas.microsoft.com/office/spreadsheetml/2010/11/ac" url="F:\AÑO 2025\PAE 2025\EVALUACION PAE 2025\UT VISION MOMPOX + LOBA\"/>
    </mc:Choice>
  </mc:AlternateContent>
  <xr:revisionPtr revIDLastSave="0" documentId="13_ncr:1_{2CD89CDE-7014-4FB9-B728-5ADD8920EE76}" xr6:coauthVersionLast="47" xr6:coauthVersionMax="47" xr10:uidLastSave="{00000000-0000-0000-0000-000000000000}"/>
  <bookViews>
    <workbookView xWindow="-120" yWindow="-120" windowWidth="29040" windowHeight="15840" firstSheet="13" activeTab="21" xr2:uid="{00000000-000D-0000-FFFF-FFFF00000000}"/>
  </bookViews>
  <sheets>
    <sheet name="D.Tecnicos" sheetId="6" r:id="rId1"/>
    <sheet name="Industria" sheetId="8" r:id="rId2"/>
    <sheet name="Supervisor" sheetId="15" r:id="rId3"/>
    <sheet name="Coord.Operativo" sheetId="16" r:id="rId4"/>
    <sheet name="Coord. Zona" sheetId="24" r:id="rId5"/>
    <sheet name="Nutricionista" sheetId="25" r:id="rId6"/>
    <sheet name="Ing. Alimentos" sheetId="26" r:id="rId7"/>
    <sheet name="Discapacidad" sheetId="13" r:id="rId8"/>
    <sheet name="Emprendimiento" sheetId="34" r:id="rId9"/>
    <sheet name="P.obligatorios" sheetId="35" r:id="rId10"/>
    <sheet name="Compras" sheetId="30" r:id="rId11"/>
    <sheet name="Experiencia" sheetId="18" r:id="rId12"/>
    <sheet name="MANIP. HABILITANTES" sheetId="11" r:id="rId13"/>
    <sheet name="MANIP. PONDERABLE" sheetId="40" r:id="rId14"/>
    <sheet name="Cadena Frio" sheetId="32" r:id="rId15"/>
    <sheet name="Solucion Tec" sheetId="36" r:id="rId16"/>
    <sheet name="Plan de Calidad" sheetId="28" r:id="rId17"/>
    <sheet name="Comida Cal" sheetId="33" r:id="rId18"/>
    <sheet name="Transporte" sheetId="22" r:id="rId19"/>
    <sheet name="Bodega" sheetId="23" r:id="rId20"/>
    <sheet name="HABILITANTE" sheetId="38" r:id="rId21"/>
    <sheet name="PONDERABLE" sheetId="39" r:id="rId22"/>
  </sheets>
  <definedNames>
    <definedName name="_Hlk182386832" localSheetId="14">'Cadena Frio'!$C$6</definedName>
    <definedName name="_Hlk182401698" localSheetId="12">'MANIP. HABILITANTES'!#REF!</definedName>
    <definedName name="_Hlk182401806" localSheetId="12">'MANIP. HABILITANTES'!#REF!</definedName>
    <definedName name="_Hlk182402047" localSheetId="10">Compras!#REF!</definedName>
    <definedName name="_Hlk182402086" localSheetId="10">Compras!#REF!</definedName>
    <definedName name="_Hlk182402535" localSheetId="14">'Cadena Frio'!$C$15</definedName>
    <definedName name="_Hlk182402599" localSheetId="16">'Plan de Calidad'!#REF!</definedName>
    <definedName name="_Hlk182402637" localSheetId="16">'Plan de Calidad'!$C$27</definedName>
    <definedName name="_Hlk182402699" localSheetId="15">'Solucion Tec'!$C$4</definedName>
  </definedNames>
  <calcPr calcId="181029"/>
</workbook>
</file>

<file path=xl/calcChain.xml><?xml version="1.0" encoding="utf-8"?>
<calcChain xmlns="http://schemas.openxmlformats.org/spreadsheetml/2006/main">
  <c r="D6" i="39" l="1"/>
  <c r="H34" i="26"/>
  <c r="I34" i="26"/>
  <c r="L26" i="15"/>
  <c r="I26" i="15"/>
  <c r="G26" i="15"/>
  <c r="E11" i="22"/>
  <c r="K39" i="23"/>
  <c r="D546" i="40"/>
  <c r="F544" i="40" s="1"/>
  <c r="H151" i="40"/>
  <c r="H143" i="40"/>
  <c r="H54" i="40"/>
  <c r="H528" i="40"/>
  <c r="H533" i="40" s="1"/>
  <c r="H45" i="15"/>
  <c r="H44" i="15"/>
  <c r="I542" i="40"/>
  <c r="H542" i="40"/>
  <c r="L539" i="40"/>
  <c r="H537" i="40"/>
  <c r="I533" i="40"/>
  <c r="I524" i="40"/>
  <c r="H524" i="40"/>
  <c r="I515" i="40"/>
  <c r="H515" i="40"/>
  <c r="I506" i="40"/>
  <c r="H506" i="40"/>
  <c r="I497" i="40"/>
  <c r="H497" i="40"/>
  <c r="I488" i="40"/>
  <c r="H488" i="40"/>
  <c r="I479" i="40"/>
  <c r="H479" i="40"/>
  <c r="I470" i="40"/>
  <c r="H470" i="40"/>
  <c r="I461" i="40"/>
  <c r="H461" i="40"/>
  <c r="I452" i="40"/>
  <c r="H452" i="40"/>
  <c r="I443" i="40"/>
  <c r="H443" i="40"/>
  <c r="I434" i="40"/>
  <c r="H434" i="40"/>
  <c r="I425" i="40"/>
  <c r="H425" i="40"/>
  <c r="I416" i="40"/>
  <c r="H416" i="40"/>
  <c r="I407" i="40"/>
  <c r="H407" i="40"/>
  <c r="I398" i="40"/>
  <c r="H398" i="40"/>
  <c r="I389" i="40"/>
  <c r="H389" i="40"/>
  <c r="I380" i="40"/>
  <c r="H380" i="40"/>
  <c r="I371" i="40"/>
  <c r="H371" i="40"/>
  <c r="I362" i="40"/>
  <c r="H362" i="40"/>
  <c r="I353" i="40"/>
  <c r="H353" i="40"/>
  <c r="I345" i="40"/>
  <c r="H345" i="40"/>
  <c r="I336" i="40"/>
  <c r="H336" i="40"/>
  <c r="I328" i="40"/>
  <c r="H328" i="40"/>
  <c r="I319" i="40"/>
  <c r="H319" i="40"/>
  <c r="I310" i="40"/>
  <c r="H310" i="40"/>
  <c r="I301" i="40"/>
  <c r="H301" i="40"/>
  <c r="I292" i="40"/>
  <c r="H292" i="40"/>
  <c r="I283" i="40"/>
  <c r="H283" i="40"/>
  <c r="I274" i="40"/>
  <c r="H274" i="40"/>
  <c r="I265" i="40"/>
  <c r="H265" i="40"/>
  <c r="I256" i="40"/>
  <c r="H256" i="40"/>
  <c r="I247" i="40"/>
  <c r="H247" i="40"/>
  <c r="I238" i="40"/>
  <c r="H238" i="40"/>
  <c r="I229" i="40"/>
  <c r="H229" i="40"/>
  <c r="I220" i="40"/>
  <c r="H220" i="40"/>
  <c r="I211" i="40"/>
  <c r="H211" i="40"/>
  <c r="I202" i="40"/>
  <c r="H202" i="40"/>
  <c r="I193" i="40"/>
  <c r="H193" i="40"/>
  <c r="I184" i="40"/>
  <c r="H184" i="40"/>
  <c r="I175" i="40"/>
  <c r="H175" i="40"/>
  <c r="I166" i="40"/>
  <c r="H166" i="40"/>
  <c r="I157" i="40"/>
  <c r="H157" i="40"/>
  <c r="I148" i="40"/>
  <c r="H148" i="40"/>
  <c r="I140" i="40"/>
  <c r="H140" i="40"/>
  <c r="I131" i="40"/>
  <c r="H131" i="40"/>
  <c r="I122" i="40"/>
  <c r="H122" i="40"/>
  <c r="I113" i="40"/>
  <c r="H113" i="40"/>
  <c r="I104" i="40"/>
  <c r="H104" i="40"/>
  <c r="I95" i="40"/>
  <c r="H95" i="40"/>
  <c r="I86" i="40"/>
  <c r="H86" i="40"/>
  <c r="I77" i="40"/>
  <c r="H77" i="40"/>
  <c r="I68" i="40"/>
  <c r="H68" i="40"/>
  <c r="I59" i="40"/>
  <c r="H59" i="40"/>
  <c r="I50" i="40"/>
  <c r="H50" i="40"/>
  <c r="I41" i="40"/>
  <c r="H41" i="40"/>
  <c r="I32" i="40"/>
  <c r="H32" i="40"/>
  <c r="I23" i="40"/>
  <c r="H23" i="40"/>
  <c r="I13" i="40"/>
  <c r="H13" i="40"/>
  <c r="F6" i="11"/>
  <c r="G6" i="11" s="1"/>
  <c r="H6" i="11" s="1"/>
  <c r="I6" i="11" s="1"/>
  <c r="J6" i="11" s="1"/>
  <c r="K6" i="11" s="1"/>
  <c r="L6" i="11" s="1"/>
  <c r="M6" i="11" s="1"/>
  <c r="N6" i="11" s="1"/>
  <c r="O6" i="11" s="1"/>
  <c r="P6" i="11" s="1"/>
  <c r="Q6" i="11" s="1"/>
  <c r="R6" i="11" s="1"/>
  <c r="S6" i="11" s="1"/>
  <c r="T6" i="11" s="1"/>
  <c r="U6" i="11" s="1"/>
  <c r="V6" i="11" s="1"/>
  <c r="W6" i="11" s="1"/>
  <c r="X6" i="11" s="1"/>
  <c r="G19" i="39" l="1"/>
  <c r="C13" i="39"/>
  <c r="H19" i="39"/>
  <c r="D13" i="39" s="1"/>
  <c r="E20" i="22" l="1"/>
  <c r="G11" i="22" l="1"/>
  <c r="H33" i="26"/>
  <c r="H31" i="26"/>
  <c r="H29" i="26"/>
  <c r="M26" i="15" l="1"/>
  <c r="H66" i="15"/>
  <c r="H65" i="15"/>
  <c r="H27" i="26"/>
  <c r="H24" i="25"/>
  <c r="H30" i="25" s="1"/>
  <c r="H25" i="25"/>
  <c r="I32" i="25"/>
  <c r="I30" i="25"/>
  <c r="I39" i="24"/>
  <c r="J34" i="24"/>
  <c r="J36" i="24"/>
  <c r="I23" i="24"/>
  <c r="I34" i="24" s="1"/>
  <c r="H29" i="16"/>
  <c r="H28" i="16"/>
  <c r="H27" i="16"/>
  <c r="H60" i="15"/>
  <c r="H92" i="15"/>
  <c r="H70" i="15"/>
  <c r="I58" i="15"/>
  <c r="H58" i="15"/>
  <c r="I55" i="15"/>
  <c r="H55" i="15"/>
  <c r="I49" i="15"/>
  <c r="H49" i="15"/>
  <c r="H40" i="15"/>
  <c r="I40" i="15"/>
  <c r="I32" i="24"/>
  <c r="I31" i="24"/>
  <c r="I36" i="24" s="1"/>
  <c r="I27" i="24"/>
  <c r="L10" i="18"/>
  <c r="K10" i="18"/>
  <c r="E12" i="18"/>
  <c r="H12" i="18" s="1"/>
  <c r="E9" i="18"/>
  <c r="E8" i="18"/>
  <c r="D11" i="34"/>
  <c r="D9" i="35"/>
  <c r="H91" i="15" l="1"/>
  <c r="H90" i="15"/>
  <c r="H89" i="15"/>
  <c r="H79" i="15"/>
  <c r="H54" i="15"/>
  <c r="H46" i="15"/>
  <c r="H29" i="25"/>
  <c r="H32" i="25" s="1"/>
  <c r="I25" i="16"/>
  <c r="H25" i="16"/>
  <c r="I95" i="15" l="1"/>
  <c r="I84" i="15"/>
  <c r="H95" i="15" l="1"/>
  <c r="H84" i="15"/>
  <c r="I73" i="15"/>
  <c r="I61" i="15"/>
  <c r="H61" i="15"/>
  <c r="I50" i="15"/>
  <c r="H50" i="15"/>
  <c r="H73" i="15" l="1"/>
  <c r="H37" i="16"/>
  <c r="I37" i="16"/>
</calcChain>
</file>

<file path=xl/sharedStrings.xml><?xml version="1.0" encoding="utf-8"?>
<sst xmlns="http://schemas.openxmlformats.org/spreadsheetml/2006/main" count="3498" uniqueCount="744">
  <si>
    <t>DOCUMENTOS TECNICOS</t>
  </si>
  <si>
    <t>CUMPLE/NO CUMPLE</t>
  </si>
  <si>
    <t>SMMLV</t>
  </si>
  <si>
    <t>No. RUP</t>
  </si>
  <si>
    <t>ENTRE 1 Y 30</t>
  </si>
  <si>
    <t>ENTRE 31 Y 100</t>
  </si>
  <si>
    <t>ENTRE 101 Y 150</t>
  </si>
  <si>
    <t>ENTRE 151 Y 200</t>
  </si>
  <si>
    <t>MAS DE 200</t>
  </si>
  <si>
    <t>NUMERO TOTAL DE TRABAJADORES DE LA PLANTA DE PERSONAL DEL PROPONENTE</t>
  </si>
  <si>
    <t>NUMERO MINIMO DE TRABAJADORES DE LA PLANTA DE PERSONAL DEL PROPONENTE</t>
  </si>
  <si>
    <t>PERFIL</t>
  </si>
  <si>
    <t>No tener o haber tenido antecedentes penales, disciplinarios, fiscales</t>
  </si>
  <si>
    <t>Ser Mayor de Edad</t>
  </si>
  <si>
    <t>Requisito</t>
  </si>
  <si>
    <t>Descripcion</t>
  </si>
  <si>
    <t>Acreditacion</t>
  </si>
  <si>
    <t>Sistema de Gestión de Seguridad y Salud en el Trabajo SG-SST (Resolución 0312 de 2019).</t>
  </si>
  <si>
    <t>Consecutivo</t>
  </si>
  <si>
    <t>Placa del vehiculo</t>
  </si>
  <si>
    <t>Certificado sanitario concepto favorable&gt;=90</t>
  </si>
  <si>
    <t xml:space="preserve">Poliza responsabilidad civil extracontractual </t>
  </si>
  <si>
    <t xml:space="preserve">Formulario inscripcion sanitaria </t>
  </si>
  <si>
    <t>Fotocipia cedula del conductor</t>
  </si>
  <si>
    <t>Licencia de conduccion del conductor</t>
  </si>
  <si>
    <t>Certificado en practicas higienicas manipulacion de alimentos del conductor</t>
  </si>
  <si>
    <t>Carta de Compromiso</t>
  </si>
  <si>
    <t>Carta de compromiso o Contrato de  arriendo</t>
  </si>
  <si>
    <t>Concepto sanitario favorable &gt;=90/S.Salud/&lt;=1 año</t>
  </si>
  <si>
    <t>Registro fotografico: evidencia de areas, demarcacion y señalizacion de las misma</t>
  </si>
  <si>
    <t xml:space="preserve">Descripción </t>
  </si>
  <si>
    <t>Cantidad de elementos</t>
  </si>
  <si>
    <t>Descripción del(los) bien(s)</t>
  </si>
  <si>
    <t xml:space="preserve">Equipos de refrigeración y congelación </t>
  </si>
  <si>
    <t>Equipos de medición</t>
  </si>
  <si>
    <t>Implementos de almacenamiento</t>
  </si>
  <si>
    <t>TRANSPORTE</t>
  </si>
  <si>
    <t xml:space="preserve"> COORDINADOR OPERATIVO</t>
  </si>
  <si>
    <t xml:space="preserve">  NUTRICIONISTA</t>
  </si>
  <si>
    <t xml:space="preserve"> INGENIERO DE ALIMENTOS</t>
  </si>
  <si>
    <t>EXPERIENCIA</t>
  </si>
  <si>
    <t>APOYO A LA INDUSTRIA NACIONAL</t>
  </si>
  <si>
    <t>FACTOR</t>
  </si>
  <si>
    <t>DESCRIPCIÓN DEL FACTOR</t>
  </si>
  <si>
    <t>OBSERVACIONES</t>
  </si>
  <si>
    <t>X</t>
  </si>
  <si>
    <t>MAXIMO 6 CONTRATOS REPORTADOS EN EL RUP - 1 CODIGOS - CORRESPONDAN AL SERVICIO DE ALIMENTACION ESCOLAR- PAE</t>
  </si>
  <si>
    <t>Modelo</t>
  </si>
  <si>
    <t>Fecha Venciento SOAT</t>
  </si>
  <si>
    <t>Fotocopia Tarjeta Propiedad</t>
  </si>
  <si>
    <t>Certificado de libertad y tradicion del inmueble</t>
  </si>
  <si>
    <t>Observacion</t>
  </si>
  <si>
    <t>Carta de intencion Proponente</t>
  </si>
  <si>
    <t>Tipo Vehiculo</t>
  </si>
  <si>
    <t>Formulario inscripcion sanitaria INVIMA</t>
  </si>
  <si>
    <t>Sistema de Transporte</t>
  </si>
  <si>
    <t>Area:M2</t>
  </si>
  <si>
    <t>Registro de inscripcion ante el INVIMA</t>
  </si>
  <si>
    <t>Observaciones</t>
  </si>
  <si>
    <t>Carecteristicas Tecnicas</t>
  </si>
  <si>
    <t>Aceptacion Carecteristicas Tecnicas</t>
  </si>
  <si>
    <t>Compromso Anticorrupcion</t>
  </si>
  <si>
    <t>CERTIFICACION</t>
  </si>
  <si>
    <t>CERTIFICADO MINTRABAJO</t>
  </si>
  <si>
    <t>Capacidad Kgs</t>
  </si>
  <si>
    <t>Carta de Intencion Propietario</t>
  </si>
  <si>
    <t>Nombe de la Emabarcacion</t>
  </si>
  <si>
    <t>Capacidad Toneladas</t>
  </si>
  <si>
    <t>Certificado de Inspeccion Tecnica: Fecha de Vigencia</t>
  </si>
  <si>
    <t>Motor</t>
  </si>
  <si>
    <t>Capacidad Instalada</t>
  </si>
  <si>
    <t>PROCESO LIC-SED-004-2024</t>
  </si>
  <si>
    <t xml:space="preserve"> Licencia o Registro</t>
  </si>
  <si>
    <t>El proponente deberá anexar con su propuesta copia simple del documento contentivo de la licencia o personería jurídica reconocida por el Ministerio de Educación o el Instituto de Bienestar Familiar.  En caso contrario el Oferente deberá manifestar bajo la gravedad del juramento que no posee ninguno de los documentos descritos, situación que será verificada por el Departamento, en caso de hallarse discrepancias entre la información declarada y la realidad se entenderá que el oferente suministró información falsa en la formulación de su oferta.</t>
  </si>
  <si>
    <t>El proponente deberá anexar con su propuesta certificación expedida por la ARL que demuestre la implementación del Sistema de Gestión de Seguridad y Salud en el trabajo, con porcentaje total de implementación superior a 90%.Si el oferente es un Consorcio o Unión Temporal, cada uno de sus integrantes deberán presentar en forma independiente, copia de la certificación expedida por la ARL, con porcentaje total de implementación superior a 90%.</t>
  </si>
  <si>
    <t>Bodega de uso exclusivo</t>
  </si>
  <si>
    <t>Ubicación Bodega: en uno de los municipios del lote a ofertar</t>
  </si>
  <si>
    <t>HABILITANTE</t>
  </si>
  <si>
    <t>PONDERABLE</t>
  </si>
  <si>
    <t>ITEMS</t>
  </si>
  <si>
    <t>ACREDITACION</t>
  </si>
  <si>
    <t>Disponibilidad</t>
  </si>
  <si>
    <t>Carta de Intención Suscrita</t>
  </si>
  <si>
    <t>Fotocopia de la Cedula de Ciudanía (ambas caras)</t>
  </si>
  <si>
    <t>Profesional en Nutrición y Dietética, Ingeniería de Alimentos, Química de Alimentos, Ingeniería Química, Ingeniería Industrial, Administración de empresas o profesiones (núcleo de conocimiento)</t>
  </si>
  <si>
    <t>Fotocopia de Tarjeta Profesional Vigente</t>
  </si>
  <si>
    <t>Certificados Disciplinarios, Antecedentes judiciales y Fiscales y de RNMC</t>
  </si>
  <si>
    <t>Experiencia Específica: 2 años en programa de alimentación escolar, posterior a la fecha de expedición de la tarjeta profesional, como coordinador operativo, general, de proyectos o en temas o actividades referentes al PAE, de acuerdo al lineamiento PAE</t>
  </si>
  <si>
    <t>Copia de contrato o certificación que indique claramente la fecha, el plazo y el objeto del mismo, que acredite la experiencia</t>
  </si>
  <si>
    <t>Cantidad de hojas de vida: En caso de presentación de más de una hoja de vida se evaluará la primera presentada en la propuesta</t>
  </si>
  <si>
    <t>REQUISTOS HABILITANTES</t>
  </si>
  <si>
    <t>Profesional en Nutrición y Dietética, Ingeniería de Alimentos, Ingeniería Química, Química de Alimentos, Ingeniería   Agroindustrial o Microbiología o en áreas administrativas o afines.</t>
  </si>
  <si>
    <t>Experiencia Específica: 2 años en programa de alimentación escolar, posterior a la fecha de expedición de la tarjeta profesional, como coordinador o supervisor de actividades relacionadas con el PAE, de acuerdo al lineamiento PAE</t>
  </si>
  <si>
    <t>Cantidad de hojas de vida:  En caso de presentación de más de una hoja de vida se evaluará la primera presentada en la propuesta</t>
  </si>
  <si>
    <t>COORDINADOR DE ZONA</t>
  </si>
  <si>
    <t xml:space="preserve">Copia de contrato o certificación que indique claramente la fecha, el plazo y el objeto del mismo, que acredite la experiencia </t>
  </si>
  <si>
    <t>Profesional en Ingeniera de Alimentos</t>
  </si>
  <si>
    <t>Experiencia Específica: 1 año en programa de alimentación escolar, posterior a la fecha de expedición de la tarjeta profesional</t>
  </si>
  <si>
    <t>Cantidad de hojas de vida requeridas:  En caso de presentación de más de una hoja de vida se evaluará la primera presentada en la propuesta.</t>
  </si>
  <si>
    <t>ANEXó</t>
  </si>
  <si>
    <t>REQUISITOS HABILITANTES</t>
  </si>
  <si>
    <t>REQUISITOS HABILIANTES</t>
  </si>
  <si>
    <t xml:space="preserve">No. </t>
  </si>
  <si>
    <t>Profesional en Nutrición y Dietista</t>
  </si>
  <si>
    <t>Experiencia Específica: 1 años en programa de alimentación escolar, posterior a la fecha de expedición de la tarjeta profesional</t>
  </si>
  <si>
    <t>Cantidad de hojas de vida requeridas:  En caso de presentación de más de una hoja de vida se evaluará la primera presentada en la propuesta</t>
  </si>
  <si>
    <t>Bachiller, Técnicos, Tecnólogos o Profesionales en áreas ingeniería agroindustrial, de alimentos, agrícola, industrial, ciencias de la salud, nutrición y dietética</t>
  </si>
  <si>
    <t>Fotocopia del Diploma</t>
  </si>
  <si>
    <t>Fotocopia Tarjeta Profesional Vigente (cuando aplique)</t>
  </si>
  <si>
    <t>Disponibilidad para permanecer y desplazarse en la zona de desarrollo del contrato</t>
  </si>
  <si>
    <t>Certificado de vecindad suscrito por la autoridad competente o SISBEN</t>
  </si>
  <si>
    <t>Experiencia Específica: 1 año en programa de alimentación escolar, posterior a la fecha de expedición de la tarjeta profesional o diploma, de acuerdo al lineamiento PAE</t>
  </si>
  <si>
    <t>SUPERVISOR 1</t>
  </si>
  <si>
    <t>OBSERVACION</t>
  </si>
  <si>
    <t>SUPERVISORES</t>
  </si>
  <si>
    <t xml:space="preserve">Residente de un Municipio del Lote a Ofertar y perteneciente a población vulnerable </t>
  </si>
  <si>
    <t>Fotocopia SISBEN</t>
  </si>
  <si>
    <t>Buen Estado de Salud.</t>
  </si>
  <si>
    <t>Certificación médica, de acuerdo a lo establecido en la Resolución 2674 de 2013 y el Articulo 2.7.2.2.1.3.4 del Decreto 780 de 2016, y demás normas que la modifiquen, adicionen o sustituyan.</t>
  </si>
  <si>
    <t xml:space="preserve">Análisis Frotis de garganta </t>
  </si>
  <si>
    <t xml:space="preserve"> KOH para uñas</t>
  </si>
  <si>
    <t>Experiencia Específica: 6 meses en preparación de alimentos en el desarrollo del programa de alimentación escolar</t>
  </si>
  <si>
    <t>REQUISITOS PONDERABLES</t>
  </si>
  <si>
    <t>RUNT</t>
  </si>
  <si>
    <t>Fecha Vencimiento Certificado revision tecnica mecanica</t>
  </si>
  <si>
    <t>Registro Fotografico</t>
  </si>
  <si>
    <t>Carta Intencion Propietario del Vehiculo</t>
  </si>
  <si>
    <t>Carta de intencion del Proponente</t>
  </si>
  <si>
    <t>Fotocopia Tarjeta Propiedad Motor</t>
  </si>
  <si>
    <t>Fotocipia cedula del motorista</t>
  </si>
  <si>
    <t>Permiso motorista</t>
  </si>
  <si>
    <t>Certificado en Higiene y Manipulación de Alimentos del motorista</t>
  </si>
  <si>
    <t>Registro fotografico</t>
  </si>
  <si>
    <t>La capacidad instalada debe estar ubicada en uno de los municipios del lote a ofertar</t>
  </si>
  <si>
    <t>PUNTAJE</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</si>
  <si>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ubicada </t>
    </r>
    <r>
      <rPr>
        <b/>
        <sz val="9"/>
        <color rgb="FF000000"/>
        <rFont val="Arial"/>
        <family val="2"/>
      </rPr>
      <t>en un municipio del lote del lote a ofertar</t>
    </r>
    <r>
      <rPr>
        <sz val="9"/>
        <color rgb="FF000000"/>
        <rFont val="Arial"/>
        <family val="2"/>
      </rPr>
      <t>;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</si>
  <si>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9"/>
        <color rgb="FF000000"/>
        <rFont val="Arial"/>
        <family val="2"/>
      </rPr>
      <t>en un municipio del departamento de Bolívar</t>
    </r>
    <r>
      <rPr>
        <sz val="9"/>
        <color rgb="FF000000"/>
        <rFont val="Arial"/>
        <family val="2"/>
      </rPr>
      <t xml:space="preserve">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</si>
  <si>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9"/>
        <color rgb="FF000000"/>
        <rFont val="Arial"/>
        <family val="2"/>
      </rPr>
      <t>ubicada en un municipio limítrofe (fuera del departamento)</t>
    </r>
    <r>
      <rPr>
        <sz val="9"/>
        <color rgb="FF000000"/>
        <rFont val="Arial"/>
        <family val="2"/>
      </rPr>
      <t xml:space="preserve"> al ZODES del lote a ofertar;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</si>
  <si>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9"/>
        <color rgb="FF000000"/>
        <rFont val="Arial"/>
        <family val="2"/>
      </rPr>
      <t>ubicada en un municipio de la región Caribe</t>
    </r>
    <r>
      <rPr>
        <sz val="9"/>
        <color rgb="FF000000"/>
        <rFont val="Arial"/>
        <family val="2"/>
      </rPr>
      <t>; en un porcentaje mayor del 30% del valor destinado a compra de alimentos</t>
    </r>
  </si>
  <si>
    <t>REQUISITO PONDERABLE</t>
  </si>
  <si>
    <r>
      <t xml:space="preserve">A quien presente para 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ubicada </t>
    </r>
    <r>
      <rPr>
        <b/>
        <sz val="9"/>
        <color rgb="FF000000"/>
        <rFont val="Arial"/>
        <family val="2"/>
      </rPr>
      <t>en un municipio del lote a ofertar</t>
    </r>
    <r>
      <rPr>
        <sz val="9"/>
        <color rgb="FF000000"/>
        <rFont val="Arial"/>
        <family val="2"/>
      </rPr>
      <t xml:space="preserve">; por lo menos 2 promesas de contrato de proveeduría </t>
    </r>
    <r>
      <rPr>
        <b/>
        <sz val="9"/>
        <color rgb="FF000000"/>
        <rFont val="Arial"/>
        <family val="2"/>
      </rPr>
      <t>adicionale</t>
    </r>
    <r>
      <rPr>
        <sz val="9"/>
        <color rgb="FF000000"/>
        <rFont val="Arial"/>
        <family val="2"/>
      </rPr>
      <t>s que cumpla con el porcentaje destinado a compras de alimentos ofrecido.</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</si>
  <si>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ubicada </t>
    </r>
    <r>
      <rPr>
        <b/>
        <sz val="9"/>
        <color rgb="FF000000"/>
        <rFont val="Arial"/>
        <family val="2"/>
      </rPr>
      <t>en un municipio del departamento de Bolívar</t>
    </r>
    <r>
      <rPr>
        <sz val="9"/>
        <color rgb="FF000000"/>
        <rFont val="Arial"/>
        <family val="2"/>
      </rPr>
      <t>; por lo menos 2 promesas de contrato de proveeduría adicional que cumpla con el porcentaje destinado a compras de alimentos ofrecido.</t>
    </r>
  </si>
  <si>
    <t>PUNTAJE OTORGADO</t>
  </si>
  <si>
    <t>PUNTOS</t>
  </si>
  <si>
    <t>Especialización relacionada con el objeto del contrato</t>
  </si>
  <si>
    <t>Experiencia Específica Adicional: 3 años en programa de alimentación escolar, posterior a la fecha de expedición de la tarjeta profesional, como coordinador operativo, general, de proyectos o en temas o actividades referentes al PAE, de acuerdo al lineamiento PAE</t>
  </si>
  <si>
    <t>Experiencia Específica Adicional: 2 años en programa de alimentación escolar, posterior a la fecha de expedición de la tarjeta profesional, como coordinador operativo, general, de proyectos o en temas o actividades referentes al PAE, de acuerdo al lineamiento PAE</t>
  </si>
  <si>
    <t>PUNTOS OTORGADOS</t>
  </si>
  <si>
    <t>Experiencia Específica Adicional: 2 años en programa de alimentación escolar, posterior a la fecha de expedición de la tarjeta profesional, como coordinador o supervisor de actividades relacionadas con el PAE, de acuerdo al lineamiento PAE</t>
  </si>
  <si>
    <t>Experiencia Específica Adicional: 1 año en programa de alimentación escolar, posterior a la fecha de expedición de la tarjeta profesional, como coordinador o supervisor de actividades relacionadas con el PAE, de acuerdo al lineamiento PAE</t>
  </si>
  <si>
    <t>Experiencia específica adicional: 2 años en programa de alimentación escolar, posterior a la fecha de expedición de la tarjeta profesional, de acuerdo al lineamiento PAE</t>
  </si>
  <si>
    <t>Experiencia específica adicional: 1 año en programa de alimentación escolar como nutricionista, posterior a la fecha de expedición de la tarjeta profesional, de acuerdo al lineamiento PAE</t>
  </si>
  <si>
    <t>Experiencia Específica Adicional: 2 años en programa de alimentación escolar, posterior a la fecha de expedición de la tarjeta profesional.</t>
  </si>
  <si>
    <t>Experiencia Específica Adicional: 1 año en programa de alimentación escolar, posterior a la fecha de expedición de la tarjeta profesional</t>
  </si>
  <si>
    <t>Experiencia Específica Adicional:  2 años en programa de alimentación escolar, posterior a la fecha de expedición de la tarjeta profesional o diploma, de acuerdo al lineamiento PAE.</t>
  </si>
  <si>
    <t>Experiencia Específica Adicional: 1 año en programa de alimentación escolar, posterior a la fecha de expedición de la tarjeta profesional o diploma.</t>
  </si>
  <si>
    <t>Capacitación en higiene y manipulación de alimentos</t>
  </si>
  <si>
    <t>No mayor a un (1) año con relación a la fecha de presentación de la propuesta.</t>
  </si>
  <si>
    <t>Intensidad: Mínimo 40 horas</t>
  </si>
  <si>
    <t>0.5 puntos por cada supervisor que aporte el certificado y cumpla con el requisito exigido.</t>
  </si>
  <si>
    <t>Capacitación en Protección y Conservación de Alimento</t>
  </si>
  <si>
    <t>No mayor a un (1) año con relación a la fecha de presentación de la propuesta. Intensidad minimo 40 horas</t>
  </si>
  <si>
    <t>0.5 puntos por cada supervisor que aporte el máximo de años de experiencia exigido. Se aplicara una regla de tres simple.</t>
  </si>
  <si>
    <t>Experiencia Específica Adicional: 18 meses en preparación de alimentos en el desarrollo del programa de alimentación escolar.</t>
  </si>
  <si>
    <t>Experiencia Específica Adicional: 12 meses en preparación de alimentos en el desarrollo del programa de alimentación escolar.</t>
  </si>
  <si>
    <t>Capacitación en Protección y Conservación de Alimentos</t>
  </si>
  <si>
    <t>ENTIDAD</t>
  </si>
  <si>
    <t>DIA</t>
  </si>
  <si>
    <t>MES</t>
  </si>
  <si>
    <t>AÑO</t>
  </si>
  <si>
    <t>CANTIDAD DE SEDES CON RACION INDUSTRIALIZADA</t>
  </si>
  <si>
    <t xml:space="preserve">LOTES </t>
  </si>
  <si>
    <t>CANTIDAD DE SEDES</t>
  </si>
  <si>
    <t>Total general</t>
  </si>
  <si>
    <t>Conservación de los Alimentos</t>
  </si>
  <si>
    <t>Ofrecimiento de un porcentaje igual o mayor al 25% de neveras y/o congeladores para las sedes Educativas con modalidad industrializada.</t>
  </si>
  <si>
    <t>Debe indicarse el número de neveras y/o congeladores a entregar.</t>
  </si>
  <si>
    <t xml:space="preserve">Especificar en calidad de qué va a ser la entrega (comodato o cesión definitiva). </t>
  </si>
  <si>
    <t>Garantizar la Cadena de Frio</t>
  </si>
  <si>
    <t xml:space="preserve">ACTIVIDADES ESTABLECIDAS EN LA RESOLUCION 0335 DE 2021 REFERENTES AL ANEXO DE CALIDAD E INOCUIDAD </t>
  </si>
  <si>
    <t xml:space="preserve">CONDICIONES MINIMAS EXIGIDAS </t>
  </si>
  <si>
    <t>ACTIVIDADES A DESARROLLAR DE ACUERDO A LA RESOLUCIÓN 0335 DE 2021</t>
  </si>
  <si>
    <t>MEJORA</t>
  </si>
  <si>
    <t>TAREAS</t>
  </si>
  <si>
    <t>FRECUENCIA</t>
  </si>
  <si>
    <t xml:space="preserve">ACREDITACION EN LA ETAPA DE EJECUCION </t>
  </si>
  <si>
    <t>SEGUIMIENTO</t>
  </si>
  <si>
    <t>RESPONSABLE DEL SEGUIMIENTO</t>
  </si>
  <si>
    <t xml:space="preserve">PLAN DE SANEAMIENTO </t>
  </si>
  <si>
    <t xml:space="preserve">ELABORACION PLAN DE SANEAMIENTO CON LOS RESPECTIVOS PROGRAMAS </t>
  </si>
  <si>
    <t>PROGRAMA DE LIMPIEZA Y DESINFECCION</t>
  </si>
  <si>
    <t xml:space="preserve">PROGRAMA DE RESIDUOS </t>
  </si>
  <si>
    <t xml:space="preserve">CONTROL DE PLAGAS </t>
  </si>
  <si>
    <t>MONITOREO DE CALIDAD DEL AGUA</t>
  </si>
  <si>
    <t xml:space="preserve"> PLAN DE RUTAS DE DISTRIBUCION</t>
  </si>
  <si>
    <t>ELABORACION DEL PLAN DE RUTAS PARA LA ENTREGA DE LOS ALIMENTOS E INSUMOS DE LIMPIEZA Y DESINFECCION, INCLUYENDO EL SERVICIO DE GAS</t>
  </si>
  <si>
    <t>AREAS DE ALMACENAMIENTO, ENSAMBLE Y PROCESAMIENTO</t>
  </si>
  <si>
    <t>BODEGA</t>
  </si>
  <si>
    <t xml:space="preserve">RELACIONAR LOS EQUIPOS Y UTENSILIOS DE QUE SE DISPONE PARA LLEVAR ADECUADAMENTE LOS PROCESOS DE OPERACIÓN PAE </t>
  </si>
  <si>
    <t xml:space="preserve"> PLAN DE MANTENIMIENTO Y REPOSICION DE EQUIPOS</t>
  </si>
  <si>
    <t>ELABORACION Y EJECUCION DEL PLAN DE MANTENIMENTO PREVENTIVO Y CORRECTIVO Y REPOSICION DE EQUIPOS  Y HERRAMIENTAS DE MEDICION QUE SE UTILICEN P ARA LA EJECUCION DEL PAE</t>
  </si>
  <si>
    <t>PROGRAMA DE MANTENIMIENTO PREVENTIVO Y CORRECTIVO DE LOS EQUIPOS</t>
  </si>
  <si>
    <t xml:space="preserve">PROGRAMA DE CALIBRACION DE EQUIPOS E INSTRUMENTOS DE MEDICION </t>
  </si>
  <si>
    <t xml:space="preserve"> PLAN DE CAPACITACION</t>
  </si>
  <si>
    <t>DISEÑAR Y EJECUTAR UN PLAN DE CAPACITACION Y ACTUALIZACION PERMANENTE PARA EL PERSONAL MANIPULADOR DE ALIMENTOS: BPM, APLICACIÓN DE PROCEDIMIENTOS OPERATIVOS, ALIMIENTACION SALUDABLE</t>
  </si>
  <si>
    <t xml:space="preserve">BUENAS PRACTICAS DE MANUFACTURA </t>
  </si>
  <si>
    <t xml:space="preserve"> PLAN DE MUESTREO MICROBIOLOGICO</t>
  </si>
  <si>
    <t>DISEÑAR Y EJECUTAR UN PLAN DE MUESTREO MICROBIOLOGICO PARA LOS GRUPOS DE ALIMENTOS SELECCIONADOS POR LA ENTIDAD TERRITORIAL DE LAS DIFERENTES MODALIDADES DE SUMINISTRO</t>
  </si>
  <si>
    <t>PRUEBAS MICROBIOLOGICAS</t>
  </si>
  <si>
    <t>ANALISIS MICROBIOLOGICOS Y/O BROMATOLOGICOS EN CASO DE ENFERMEDAD TRANSMITIDA P OR POR ALIMENTOS</t>
  </si>
  <si>
    <t>ADOPCION DE CICLOS MENU</t>
  </si>
  <si>
    <t>IMPLEMENTACION DE CICLO MENU</t>
  </si>
  <si>
    <t>EJECUTAR EL CICLO MENU DISEÑO POR LA ENTIDAD TERRITORIAL</t>
  </si>
  <si>
    <t xml:space="preserve"> ESTRATEGIAS IMPLEMENTAR PARA REDUCIR PERDIDAS Y DESPERDICIOS DE ALIMENTOS (PS E INDUSTRIALIZADA) EN EL PAE</t>
  </si>
  <si>
    <t> EJECUTAR ESTRATEGIAS PARA REDUCIR PERDIDAS Y DESPERDICIOS DE ALIMENTOS  PS E INDUSTRIALIZADAS</t>
  </si>
  <si>
    <t>IMPLEMENTACION DE ESTRATEGIAS </t>
  </si>
  <si>
    <t>ADECUAR LAS AREAS DE ALMACENAMIENTO, ENSAMBLE Y/O PROCESAMIENTO DE ALIMENTOS.</t>
  </si>
  <si>
    <t>PLAN DE CALIDAD</t>
  </si>
  <si>
    <t>DESCRIPCION DEL FACTOR</t>
  </si>
  <si>
    <t>Actividades en procura de la construcción, ejecución, revisión y seguimiento del Programa</t>
  </si>
  <si>
    <t>Quien presente mejoramientos al ofrecimiento a todas las actividades que se describen a continuación, con respecto a la exigencia mínima del lineamiento del PAE, que describen en el cuadro de arriba.</t>
  </si>
  <si>
    <t>Ofrecimiento de iguales, menores o incompletas medidas de calidad establecidos en la Resolución 0035 de 2021 que se describen en el cuadro de arriba, que describen en el cuadro de arriba.</t>
  </si>
  <si>
    <t>Número de sedes con Comida Caliente Transportada</t>
  </si>
  <si>
    <t xml:space="preserve">Máximo 5 sedes </t>
  </si>
  <si>
    <t>Carta de compromiso (que incluya mínimo 1 vehículo con conductor)</t>
  </si>
  <si>
    <r>
      <t xml:space="preserve">Carta de intención suscrita por el propietario </t>
    </r>
    <r>
      <rPr>
        <b/>
        <vertAlign val="subscript"/>
        <sz val="8"/>
        <color rgb="FF000000"/>
        <rFont val="Arial"/>
        <family val="2"/>
      </rPr>
      <t>del vehículo</t>
    </r>
    <r>
      <rPr>
        <vertAlign val="subscript"/>
        <sz val="8"/>
        <color rgb="FF000000"/>
        <rFont val="Arial"/>
        <family val="2"/>
      </rPr>
      <t xml:space="preserve"> motocarro furgón isotérmico para el transporte de alimentos (persona natural, jurídica o leasing).</t>
    </r>
  </si>
  <si>
    <t>Fotocopia de la tarjeta de propiedad del vehículo</t>
  </si>
  <si>
    <t>fotocopia de SOAT</t>
  </si>
  <si>
    <t>Registro fotográfico</t>
  </si>
  <si>
    <t>Licencia del conductor del vehículo motocarro</t>
  </si>
  <si>
    <t>fotocopia cedula de ciudadanía del conductor</t>
  </si>
  <si>
    <t>Fotocopia curso en higiene y manipulación de alimentos del conductor</t>
  </si>
  <si>
    <t>1 punto por cada sede con comida caliente transportada ofrecida</t>
  </si>
  <si>
    <t>COMIDA CALIENTE TRANSPORTADA</t>
  </si>
  <si>
    <t>Si el oferente es extranjero y si dentro del personal contratado para la ejecución del contrato hay personal de nacionalidad colombiana y/o extranjero, y no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</si>
  <si>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Si el oferente es nacional y todo el personal contratado para la ejecución del contrato es de nacionalidad colombiana, y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 Por bienes nacionales para la preparacion se debe entender los alimentos que conforman la materia prima de las raciones que se entregaran a los menores estudiantes</t>
  </si>
  <si>
    <t>PUNTOS OBTENIDOS</t>
  </si>
  <si>
    <t>1. Cuando más del cincuenta por ciento (50%) de las acciones, partes de interés o cuotas de participación de la persona jurídica pertenezcan a mujeres y los derechos de propiedad hayan pertenecido a estas durante al menos el último año anterior a la fecha de cierre del presente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t>
  </si>
  <si>
    <t xml:space="preserve">2. Cuando por lo menos el cincuenta por ciento (50%) de los empleos del nivel directivo de la persona jurídica sean ejercidos por mujeres y éstas hayan estado vinculadas laboralmente a la empresa durante al menos el último año anterior a la fecha de cierre del presente Proceso de Selección en el mismo cargo u otro del mismo nivel. </t>
  </si>
  <si>
    <t xml:space="preserve">3. Cuando la persona natural sea una mujer y haya ejercido actividades comerciales a través de un establecimiento de comercio durante al menos el último año anterior a la fecha de cierre del presente Proceso de Selección. Esta circunstancia se acreditará mediante la copia de cédula de ciudadanía, la cédula de extranjería o el pasaporte, así como la copia del registro mercantil. </t>
  </si>
  <si>
    <t xml:space="preserve">4. Para las asociaciones y cooperativas, cuando más del cincuenta por ciento (50%) de los asociados sean mujeres y la participación haya correspondido a estas durante al menos el último año anterior a la fecha de cierre del Presente Proceso de Selección. Esta circunstancia se acreditará mediante certificación expedida por el representante legal. </t>
  </si>
  <si>
    <t>REQUISITOS</t>
  </si>
  <si>
    <t>PUNTOS ASIGNADOS</t>
  </si>
  <si>
    <t>Participación de Emprendimiento y Empresas de Mujeres</t>
  </si>
  <si>
    <r>
      <t>Parágrafo 1</t>
    </r>
    <r>
      <rPr>
        <sz val="9"/>
        <color rgb="FF000000"/>
        <rFont val="Arial"/>
        <family val="2"/>
      </rPr>
      <t xml:space="preserve">. Para acreditar la calidad productor nacional se deberá allegar contrato de arrendamiento o un certificado de tradición y libertad del inmueble, o los recibos de pago de los impuestos, contribuciones y valorizaciones del inmueble, que permita demostrar que los productores tienen la calidad de propietarios, poseedores, o tenedores del predio, en los que se evidencie la vereda, el municipio, el departamento o la región de ubicación donde se encuentra el sistema de producción del </t>
    </r>
    <r>
      <rPr>
        <b/>
        <sz val="9"/>
        <color rgb="FF000000"/>
        <rFont val="Arial"/>
        <family val="2"/>
      </rPr>
      <t>proveedor de los productos agropecuarios</t>
    </r>
    <r>
      <rPr>
        <sz val="9"/>
        <color rgb="FF000000"/>
        <rFont val="Arial"/>
        <family val="2"/>
      </rPr>
      <t xml:space="preserve"> dentro del territorio nacional. </t>
    </r>
  </si>
  <si>
    <r>
      <t>Parágrafo 2.</t>
    </r>
    <r>
      <rPr>
        <sz val="9"/>
        <color rgb="FF000000"/>
        <rFont val="Arial"/>
        <family val="2"/>
      </rPr>
      <t xml:space="preserve"> Para acreditar la calidad pequeño productor se tomará el medio de prueba establecido en el artículo 2.1.2.2.8 del Decreto 1071 de 2015 o el que lo modifique. Para acreditar la calidad de productor de la Agricultura, Campesina, Familiar y Comunitaria deberá demostrar que figuran como productor de la ACFC en el registro general de pequeños productores y productores de la Agricultura Campesina, Familiar y Comunitaria u otros registros oficiales o en el Sistema de Información Alimentaria una vez entre en operación.</t>
    </r>
  </si>
  <si>
    <t>Ley 71 de 2015- ARTÍCULO 2.1.2.2.8. Pequeño Productor. Para los fines de la Ley 16 de 1990, se entenderá por pequeño productor la persona natural que posea activos totales no superiores a los doscientos ochenta y cuatro (284) SMMLV, en el momento de la respectiva operación de crédito. Deberá demostrarse que estos activos no excedan de ese valor, según balance comercial aceptado por el intermediario financiero, cuya antigüedad de edad no sea superior a 90 días a la solicitud del crédito</t>
  </si>
  <si>
    <t xml:space="preserve">PUNTAJES ADICIONALES OBLIGATORIOS </t>
  </si>
  <si>
    <r>
      <t>PROTECCIÓN A LA INDUSTRIA NACIONAL</t>
    </r>
    <r>
      <rPr>
        <sz val="9"/>
        <color rgb="FF000000"/>
        <rFont val="Arial"/>
        <family val="2"/>
      </rPr>
      <t xml:space="preserve"> </t>
    </r>
  </si>
  <si>
    <t xml:space="preserve">VINCULACIÓN DE PERSONAL CON DISCAPACIDAD </t>
  </si>
  <si>
    <t xml:space="preserve">Oferta de Compras Locales </t>
  </si>
  <si>
    <t>CUARTO FRIO 1 TON-</t>
  </si>
  <si>
    <t>CARRETILLAS</t>
  </si>
  <si>
    <t>GRAMERAS</t>
  </si>
  <si>
    <t>BASCULAS</t>
  </si>
  <si>
    <t>TERMOMETROS INFRAROJOS</t>
  </si>
  <si>
    <t>TERMOMETRO DIGITAL</t>
  </si>
  <si>
    <t>TERMOHIGROMETRO</t>
  </si>
  <si>
    <t>CAVAS ISOTERMICAS</t>
  </si>
  <si>
    <t>ESTIBAS</t>
  </si>
  <si>
    <t>CONTRATO PROMESA PROVEEDURIA</t>
  </si>
  <si>
    <t>DOCUMENTOS</t>
  </si>
  <si>
    <t>Valor Participacion SMMLV</t>
  </si>
  <si>
    <t>Refrigerado</t>
  </si>
  <si>
    <t>NO. CONTRATO</t>
  </si>
  <si>
    <t>CARGO</t>
  </si>
  <si>
    <t>FECHA INICIO</t>
  </si>
  <si>
    <t>FECHA TERMINACION</t>
  </si>
  <si>
    <t>OBJETO</t>
  </si>
  <si>
    <t>PLANILLA</t>
  </si>
  <si>
    <t>PAE</t>
  </si>
  <si>
    <t>Implementación de una solución tecnológica basada en Cloud Computing o una plataforma en la nube, para garantizar el seguimiento en tiempo real del Programa de Alimentación Escolar, que contenga mínimo:</t>
  </si>
  <si>
    <t>El Proponente debe aportar en su propuesta, la constancia de la licencia, contrato de arriendo o autorización de uso del propietario del software que ofrezca.</t>
  </si>
  <si>
    <r>
      <t>·</t>
    </r>
    <r>
      <rPr>
        <sz val="7"/>
        <color rgb="FF000000"/>
        <rFont val="Times New Roman"/>
        <family val="1"/>
      </rPr>
      <t xml:space="preserve">         </t>
    </r>
    <r>
      <rPr>
        <sz val="8"/>
        <color rgb="FF000000"/>
        <rFont val="Arial"/>
        <family val="2"/>
      </rPr>
      <t>Implementar en sus sistemas de guardado encriptación AES 256 a nivel de ampliación</t>
    </r>
  </si>
  <si>
    <r>
      <t>·</t>
    </r>
    <r>
      <rPr>
        <sz val="7"/>
        <color rgb="FF000000"/>
        <rFont val="Times New Roman"/>
        <family val="1"/>
      </rPr>
      <t xml:space="preserve">         </t>
    </r>
    <r>
      <rPr>
        <sz val="8"/>
        <color rgb="FF000000"/>
        <rFont val="Arial"/>
        <family val="2"/>
      </rPr>
      <t>Módulo de Datos estadísticos</t>
    </r>
  </si>
  <si>
    <r>
      <t>·</t>
    </r>
    <r>
      <rPr>
        <sz val="7"/>
        <color rgb="FF000000"/>
        <rFont val="Times New Roman"/>
        <family val="1"/>
      </rPr>
      <t xml:space="preserve">         </t>
    </r>
    <r>
      <rPr>
        <sz val="8"/>
        <color rgb="FF000000"/>
        <rFont val="Arial"/>
        <family val="2"/>
      </rPr>
      <t>Mapas estadísticos de las edades</t>
    </r>
  </si>
  <si>
    <r>
      <t>·</t>
    </r>
    <r>
      <rPr>
        <sz val="7"/>
        <color rgb="FF000000"/>
        <rFont val="Times New Roman"/>
        <family val="1"/>
      </rPr>
      <t xml:space="preserve">         </t>
    </r>
    <r>
      <rPr>
        <sz val="8"/>
        <color rgb="FF000000"/>
        <rFont val="Arial"/>
        <family val="2"/>
      </rPr>
      <t>Mapa de instituciones por municipios</t>
    </r>
  </si>
  <si>
    <r>
      <t>·</t>
    </r>
    <r>
      <rPr>
        <sz val="7"/>
        <color rgb="FF000000"/>
        <rFont val="Times New Roman"/>
        <family val="1"/>
      </rPr>
      <t xml:space="preserve">         </t>
    </r>
    <r>
      <rPr>
        <sz val="8"/>
        <color rgb="FF000000"/>
        <rFont val="Arial"/>
        <family val="2"/>
      </rPr>
      <t>Módulo de Importar datos</t>
    </r>
  </si>
  <si>
    <r>
      <t>·</t>
    </r>
    <r>
      <rPr>
        <sz val="7"/>
        <color rgb="FF000000"/>
        <rFont val="Times New Roman"/>
        <family val="1"/>
      </rPr>
      <t xml:space="preserve">         </t>
    </r>
    <r>
      <rPr>
        <sz val="8"/>
        <color rgb="FF000000"/>
        <rFont val="Arial"/>
        <family val="2"/>
      </rPr>
      <t>Módulo de Empleado</t>
    </r>
  </si>
  <si>
    <r>
      <t>·</t>
    </r>
    <r>
      <rPr>
        <sz val="7"/>
        <color rgb="FF000000"/>
        <rFont val="Times New Roman"/>
        <family val="1"/>
      </rPr>
      <t xml:space="preserve">         </t>
    </r>
    <r>
      <rPr>
        <sz val="8"/>
        <color rgb="FF000000"/>
        <rFont val="Arial"/>
        <family val="2"/>
      </rPr>
      <t>Módulo de Usuarios y roles</t>
    </r>
  </si>
  <si>
    <r>
      <t>·</t>
    </r>
    <r>
      <rPr>
        <sz val="7"/>
        <color rgb="FF000000"/>
        <rFont val="Times New Roman"/>
        <family val="1"/>
      </rPr>
      <t xml:space="preserve">         </t>
    </r>
    <r>
      <rPr>
        <sz val="8"/>
        <color rgb="FF000000"/>
        <rFont val="Arial"/>
        <family val="2"/>
      </rPr>
      <t>Módulo de Manipuladoras y cobertura con los estudiantes</t>
    </r>
  </si>
  <si>
    <r>
      <t>·</t>
    </r>
    <r>
      <rPr>
        <sz val="7"/>
        <color rgb="FF000000"/>
        <rFont val="Times New Roman"/>
        <family val="1"/>
      </rPr>
      <t xml:space="preserve">         </t>
    </r>
    <r>
      <rPr>
        <sz val="8"/>
        <color rgb="FF000000"/>
        <rFont val="Arial"/>
        <family val="2"/>
      </rPr>
      <t>Módulo de Minuta (Tiempo de servicio)</t>
    </r>
  </si>
  <si>
    <r>
      <t>·</t>
    </r>
    <r>
      <rPr>
        <sz val="7"/>
        <color rgb="FF000000"/>
        <rFont val="Times New Roman"/>
        <family val="1"/>
      </rPr>
      <t xml:space="preserve">         </t>
    </r>
    <r>
      <rPr>
        <sz val="8"/>
        <color rgb="FF000000"/>
        <rFont val="Arial"/>
        <family val="2"/>
      </rPr>
      <t>Módulo de Proveedores</t>
    </r>
  </si>
  <si>
    <r>
      <t>·</t>
    </r>
    <r>
      <rPr>
        <sz val="7"/>
        <color rgb="FF000000"/>
        <rFont val="Times New Roman"/>
        <family val="1"/>
      </rPr>
      <t xml:space="preserve">         </t>
    </r>
    <r>
      <rPr>
        <sz val="8"/>
        <color rgb="FF000000"/>
        <rFont val="Arial"/>
        <family val="2"/>
      </rPr>
      <t>Módulo de Ruta de distribución</t>
    </r>
  </si>
  <si>
    <r>
      <t>·</t>
    </r>
    <r>
      <rPr>
        <sz val="7"/>
        <color rgb="FF000000"/>
        <rFont val="Times New Roman"/>
        <family val="1"/>
      </rPr>
      <t xml:space="preserve">         </t>
    </r>
    <r>
      <rPr>
        <sz val="8"/>
        <color rgb="FF000000"/>
        <rFont val="Arial"/>
        <family val="2"/>
      </rPr>
      <t>Módulo de Productos</t>
    </r>
  </si>
  <si>
    <r>
      <t>·</t>
    </r>
    <r>
      <rPr>
        <sz val="7"/>
        <color rgb="FF000000"/>
        <rFont val="Times New Roman"/>
        <family val="1"/>
      </rPr>
      <t xml:space="preserve">         </t>
    </r>
    <r>
      <rPr>
        <sz val="8"/>
        <color rgb="FF000000"/>
        <rFont val="Arial"/>
        <family val="2"/>
      </rPr>
      <t>Módulo de Menú</t>
    </r>
  </si>
  <si>
    <r>
      <t>·</t>
    </r>
    <r>
      <rPr>
        <sz val="7"/>
        <color rgb="FF000000"/>
        <rFont val="Times New Roman"/>
        <family val="1"/>
      </rPr>
      <t xml:space="preserve">         </t>
    </r>
    <r>
      <rPr>
        <sz val="8"/>
        <color rgb="FF000000"/>
        <rFont val="Arial"/>
        <family val="2"/>
      </rPr>
      <t>Módulo de Orden de compra</t>
    </r>
  </si>
  <si>
    <r>
      <t>·</t>
    </r>
    <r>
      <rPr>
        <sz val="7"/>
        <color rgb="FF000000"/>
        <rFont val="Times New Roman"/>
        <family val="1"/>
      </rPr>
      <t xml:space="preserve">         </t>
    </r>
    <r>
      <rPr>
        <sz val="8"/>
        <color rgb="FF000000"/>
        <rFont val="Arial"/>
        <family val="2"/>
      </rPr>
      <t>Módulo de Recepción</t>
    </r>
  </si>
  <si>
    <r>
      <t>·</t>
    </r>
    <r>
      <rPr>
        <sz val="7"/>
        <color rgb="FF000000"/>
        <rFont val="Times New Roman"/>
        <family val="1"/>
      </rPr>
      <t xml:space="preserve">         </t>
    </r>
    <r>
      <rPr>
        <sz val="8"/>
        <color rgb="FF000000"/>
        <rFont val="Arial"/>
        <family val="2"/>
      </rPr>
      <t>Módulo de Inventario: Acta de empaque y de entrega, Kardex, Listado de asistencia, Estudiante, Cobertura.</t>
    </r>
  </si>
  <si>
    <r>
      <t>·</t>
    </r>
    <r>
      <rPr>
        <sz val="7"/>
        <color rgb="FF000000"/>
        <rFont val="Times New Roman"/>
        <family val="1"/>
      </rPr>
      <t xml:space="preserve">         </t>
    </r>
    <r>
      <rPr>
        <sz val="8"/>
        <color rgb="FF000000"/>
        <rFont val="Arial"/>
        <family val="2"/>
      </rPr>
      <t>Módulo de Configuración</t>
    </r>
  </si>
  <si>
    <r>
      <t>·</t>
    </r>
    <r>
      <rPr>
        <sz val="7"/>
        <color rgb="FF000000"/>
        <rFont val="Times New Roman"/>
        <family val="1"/>
      </rPr>
      <t xml:space="preserve">         </t>
    </r>
    <r>
      <rPr>
        <sz val="8"/>
        <color rgb="FF000000"/>
        <rFont val="Arial"/>
        <family val="2"/>
      </rPr>
      <t>Módulo de Reloj para el control de entrada y salida de empleados, por código de barra y por código QR a través de Dispositivo Android.</t>
    </r>
  </si>
  <si>
    <r>
      <t>·</t>
    </r>
    <r>
      <rPr>
        <sz val="7"/>
        <color rgb="FF000000"/>
        <rFont val="Times New Roman"/>
        <family val="1"/>
      </rPr>
      <t xml:space="preserve">         </t>
    </r>
    <r>
      <rPr>
        <sz val="8"/>
        <color rgb="FF000000"/>
        <rFont val="Arial"/>
        <family val="2"/>
      </rPr>
      <t>Modulo Visitante (para verificación de la Entidad)</t>
    </r>
  </si>
  <si>
    <r>
      <t>·</t>
    </r>
    <r>
      <rPr>
        <sz val="7"/>
        <color rgb="FF000000"/>
        <rFont val="Times New Roman"/>
        <family val="1"/>
      </rPr>
      <t xml:space="preserve">         </t>
    </r>
    <r>
      <rPr>
        <sz val="8"/>
        <color rgb="FF000000"/>
        <rFont val="Arial"/>
        <family val="2"/>
      </rPr>
      <t>Módulo de Gerencia o control consolidado.</t>
    </r>
  </si>
  <si>
    <r>
      <t>·</t>
    </r>
    <r>
      <rPr>
        <sz val="7"/>
        <color rgb="FF000000"/>
        <rFont val="Times New Roman"/>
        <family val="1"/>
      </rPr>
      <t xml:space="preserve">         </t>
    </r>
    <r>
      <rPr>
        <sz val="8"/>
        <color rgb="FF000000"/>
        <rFont val="Arial"/>
        <family val="2"/>
      </rPr>
      <t>Módulo de menaje</t>
    </r>
  </si>
  <si>
    <r>
      <t>·</t>
    </r>
    <r>
      <rPr>
        <sz val="7"/>
        <color rgb="FF000000"/>
        <rFont val="Times New Roman"/>
        <family val="1"/>
      </rPr>
      <t xml:space="preserve">         </t>
    </r>
    <r>
      <rPr>
        <sz val="8"/>
        <color rgb="FF000000"/>
        <rFont val="Arial"/>
        <family val="2"/>
      </rPr>
      <t>Módulo de Orden de Servicio: total de estudiantes por grupo de edades.</t>
    </r>
  </si>
  <si>
    <t>Las características de la herramienta se verificarán al momento de su envió a la Entidad dentro de la propuesta, posterior a la recepción en el SECOP II no podrá ser modificada, pues se entendería un mejoramiento de la propuesta.</t>
  </si>
  <si>
    <t>Ofrecimiento de menores o incompletos módulos que se describen en el cuadro de arriba</t>
  </si>
  <si>
    <t>PUNTAJE ASIGNADO</t>
  </si>
  <si>
    <t>SUPERVISOR</t>
  </si>
  <si>
    <t>SURA (F.ALIMENTANDO A COLOMBIA 100%)-SURA (COMERCIALIZADORA PITANZA GLOBOL SAS 100%)-POSITVA (SOLUCIONES SAN ALEJO-100%)-ASOCIACION DE PRODUCTORES PRCESADORES Y COMERCIALIZADORES DE PRODUCTOS AGROPECUARIOS DE SAN JACINTO BOLIVAR -100%)</t>
  </si>
  <si>
    <t>CAMION FURGON</t>
  </si>
  <si>
    <t>Cantidad de elementos Adicionales</t>
  </si>
  <si>
    <t xml:space="preserve">KEYLA PATRICIA ANGULO PEREZ </t>
  </si>
  <si>
    <t>DAVID RICARDO DUARTE</t>
  </si>
  <si>
    <t>QUIMICO DE ALIMENTOS 05/09/2016</t>
  </si>
  <si>
    <t>ESPECIALISTA EN GERENCIA FINANCIERA</t>
  </si>
  <si>
    <t xml:space="preserve">LA ESPECIALIZACION NO CORRESPONDE AL OBJETO </t>
  </si>
  <si>
    <t>UT VISION TUNJA</t>
  </si>
  <si>
    <t xml:space="preserve">SUPERVISOR </t>
  </si>
  <si>
    <t>1088-2019</t>
  </si>
  <si>
    <t>ALCLADIA TUNJA</t>
  </si>
  <si>
    <t>414-2019</t>
  </si>
  <si>
    <t>SERVICIOS PROFESIONALES</t>
  </si>
  <si>
    <t>613-2018</t>
  </si>
  <si>
    <t>1159-2017</t>
  </si>
  <si>
    <t>314-2017</t>
  </si>
  <si>
    <t>1432-2024</t>
  </si>
  <si>
    <t>OK</t>
  </si>
  <si>
    <t>FRANCISCO JAVIER RAMIREZ OSPINA</t>
  </si>
  <si>
    <t>INGENIERO DE ALIMENTOS 17/02/2011</t>
  </si>
  <si>
    <t>ASULABORAR</t>
  </si>
  <si>
    <t>COORDINADOR</t>
  </si>
  <si>
    <t>CCE-186-IAD-2020</t>
  </si>
  <si>
    <t>PETROCOMERCE SAS</t>
  </si>
  <si>
    <t>COORDINADOR OPERATIVO</t>
  </si>
  <si>
    <t>MS-LP-009-2021</t>
  </si>
  <si>
    <t>MS-LP-005-2021</t>
  </si>
  <si>
    <t>UT ALIMENTNDO CON AMOR</t>
  </si>
  <si>
    <t>MS-LP-005-2020</t>
  </si>
  <si>
    <t>UT POR LOS NIÑOS DE SAMACA</t>
  </si>
  <si>
    <t>CCE-115-2023-2</t>
  </si>
  <si>
    <t xml:space="preserve">COORDINADOR </t>
  </si>
  <si>
    <t>ANEXA</t>
  </si>
  <si>
    <t xml:space="preserve">ACTA RECIBO FINAL, ACTA LIQUIDACION, CONTRATO PRESTACION DE SERVICIOS SUSRITO ENTRE EL MPIO DE SAMACA Y LA UT, </t>
  </si>
  <si>
    <t>UT POR LOS NIÑOS DE CUNDINAMARCA</t>
  </si>
  <si>
    <t>SE-LP- 005 DE 2020</t>
  </si>
  <si>
    <t>CERTIFICACION DE LA OFICINA ASESORA JURIDICA DE LA SRIA DE EDUCAICON DE CUNDINAMARCA, ACTA LIQUIDACION, CONTRATO PRESTACION DE SERVICIOS ENTRE EL DPTO CUNDINAMARCA Y LA UT</t>
  </si>
  <si>
    <t>UT POR LOS NIÑOS DE FLORIDABLANCA</t>
  </si>
  <si>
    <t>20/01/20210</t>
  </si>
  <si>
    <t>CERTIFICCION EXPEDIDA POR LA SRIA DE EDUCAION DEL MPIO FLORIDABLANCA, ACTA LIQUIDACION, ACTA TERMINACION, CONTRATO PRESTACIION DE SERVICIOS ENTRE LA ALCALDIA FLORIDABLANCA Y LA UT.</t>
  </si>
  <si>
    <t>CCE-606-1-AG-2017</t>
  </si>
  <si>
    <t>UT UNIDOS POR LOS NIÑOS DE BOGOTA</t>
  </si>
  <si>
    <t>FALTA LOS DIAS DEL MES DE ENERO</t>
  </si>
  <si>
    <t>Nota 5. El proponente debe anexar el acta de liquidación o acta de recibo final del contrato PAE de la entidad oficial con el cual acredita la experiencia del equipo mínimo de trabajo para el caso particular de los procesos por bolsa mercantil se deberá aportar la certificación de liquidación Compensación de la operación en la Bolsa Mercantil de Colombia – BMC. Para el caso de la acreditación mediante Contratos u Órdenes de Prestación de Servicios Profesionales – OPS, el proponente deberá aportar el contrato y la identificación de dicho contrato en la plataforma Sistema Electrónico de Contratación Pública – SECOP</t>
  </si>
  <si>
    <t xml:space="preserve">ID DEL PROCESO, Instrumento de Agregación de Demanda para el Servicio de Recepción, Almacenamiento, Ensamble y Distribución de Refrigerios Escolares número CCE-186-IAD-2020, celebrado entre la Agencia Nacional de Contratación Pública Colombia Compra Eficiente y (i) LÁCTEOS APPENZZEL SAS, (ii) UNIÓN TEMPORAL NUTRIENDO PAÍS, (iii) ALIMENTOS PROVERCOL S.A.S., (iv) UNIÓN TEMPORAL EMPRENDIENDO BOGOTÁ, (v) OPERADOR LOGÍSTICO MOUNTAIN FOOD S.A.S., (vi) FUNDACIÓN C.E.A. CARTAGENA, y (7)  ERODELICIAS S.A.S., ORDEN DE COMPRA, </t>
  </si>
  <si>
    <t xml:space="preserve">ACTA RECIBO FINAL, ACTA LIQUIDACION, CONTRATO PRESTACION DE SERVICIOS SUSRITO ENTRE MUNICIPIO DE SAMACA Y PETROMERCE S.A.S. </t>
  </si>
  <si>
    <t xml:space="preserve">ID DEL PROCESO, INSTRUMENTO DE AGREGACIÓN DE DEMANDA PARA EL SERVICIO DE  ECEPCIÓN, ALMACENAMIENTO, ENSAMBLE Y DISTRIBUCIÓN DE REFRIGERIOS ESCOLARES IV NÚMERO CCE- 15-2023, CELEBRADO ENTRE COLOMBIA COMPRA EFICIENTE Y LOS PROVEEDORES, ORDEN DE  COMPRA, </t>
  </si>
  <si>
    <t>ID DEL PROCESO, Instrumento de Agregación de Demanda para contratar el Servicio de Almacenamiento, Ensamble y Distribución de Refrigerios Escolares CCE-606-1-AG-2017 celebrado entre Colombia Compra Eficiente y (i) Consorcio Logístico Catalimentos 2017; (ii) Unión Temporal MS 3-60; (iii) Aerodelicias Ldta.; (iv) Unión Temporal Agrosocial II; (v) Unión Temporal Unidos por los Niños de Bogotá; (vi) Fabio Doblado Barreto; y (vii) Cooperativa de Suministros de Alimentos de Colombia, ORDEN COMPRA.</t>
  </si>
  <si>
    <t>JUAN FELIPE CASAFUS PIEDRAHITA</t>
  </si>
  <si>
    <t>NUTRICION DIETISTA 27/06/2013</t>
  </si>
  <si>
    <t>310.20.2.01-2024</t>
  </si>
  <si>
    <t xml:space="preserve">FUNDACION MOMENTO SOCIAL </t>
  </si>
  <si>
    <t>PROFESIONAL EN NUTRICION Y DIETETICA</t>
  </si>
  <si>
    <t>CERTIFICACION DE LA BOLSA MERCANTIL, CONTRATO ELECTRONICO NO. 310.20.2.01-2024- MPIO - UT  (FUNDACION FOMENTO SOCIAL)</t>
  </si>
  <si>
    <t>MP-0143-2022</t>
  </si>
  <si>
    <t>MP-SE-LP-PS-44-2020</t>
  </si>
  <si>
    <t>ID DEL PROCESO, CONTRATO DE PRESTACION DE SERVICIOS  MPIO PALMIRA Y LA UT NUTRIENDO PALMIRA 2021</t>
  </si>
  <si>
    <t>MP-SE-LP-PS-12-2019</t>
  </si>
  <si>
    <t>ID DEL PROCESO, CONTRATO PRESTACION SERVICIOS  MPIO DE PALMIRA Y LA UT NUTRIENDO PALMIRA 2020</t>
  </si>
  <si>
    <t>354-2019</t>
  </si>
  <si>
    <t>FALTA MES DE NOVIEMBRE</t>
  </si>
  <si>
    <t>JORGE IVAN CARMONA ALZATE</t>
  </si>
  <si>
    <t>INGENIERO DE ALIMENTOS 17/07/2008</t>
  </si>
  <si>
    <t xml:space="preserve">COORDINADOR OPERATIVO </t>
  </si>
  <si>
    <t>CERTIFICACION DE LA BOLSA  - UT NUTRIARMENIA, FICHA TECNICA DE NEGOCIACION COMPRA DE  BIENES, PRODUCTOS Y/O SERVICIOS DE CARACTERÍSTICAS TÉCNICAS UNIFORMES Y DE COMÚN  UTILIZACIÓN</t>
  </si>
  <si>
    <t>SUPERVISOR DE CAMPO</t>
  </si>
  <si>
    <t>UT PAE ARMENIA 2019</t>
  </si>
  <si>
    <t>ok</t>
  </si>
  <si>
    <t>SOLO APORTA LOS MESES DE ENERO Y FREBRO, EL MES DE MARZO SOLO PAGO SALUD</t>
  </si>
  <si>
    <t>SUPERVISOR 2</t>
  </si>
  <si>
    <t>SUPERVISOR 3</t>
  </si>
  <si>
    <t>SUPERVISOR 4</t>
  </si>
  <si>
    <t>SUPERVISOR 5</t>
  </si>
  <si>
    <t>SUPERVISOR 6</t>
  </si>
  <si>
    <t>SERGIO MARIO MANRIQUE CASTRO</t>
  </si>
  <si>
    <t>BACHILLER</t>
  </si>
  <si>
    <t>COSERSAM 40 HORAS 13/12/2024</t>
  </si>
  <si>
    <t>SISBEN - CICUCO Y CERTIFICADO VECINDAD</t>
  </si>
  <si>
    <t>CCS-20240331</t>
  </si>
  <si>
    <t>UT VISION DUITAMA</t>
  </si>
  <si>
    <t xml:space="preserve">ID DEL PROCESO SECOP, CONTRATO PRESTACION DE SERVICIOS ENTRE EL MUNICIPIO DE DUITAMA Y LA UT VISION DUITAMA, </t>
  </si>
  <si>
    <t>CCS-20240193</t>
  </si>
  <si>
    <t xml:space="preserve">ID DEL PROCESO SECOP, CONTRATO PRESTACION DE SERVICIOS ENTRE EL MUNICIPIO DE DUITAMA Y LA UT VISION DUITAMA, ACTA LIQUIDACION, </t>
  </si>
  <si>
    <t>MS-LP-211-2023</t>
  </si>
  <si>
    <t>UT VISION SAMACA</t>
  </si>
  <si>
    <t>ID DEL PROCESO SECOP, ACTA LIQUIDACION, CONTRATO SUMINISTRO ENTRE EL MPIO DE SAMACA Y LA UT VISION SAMACÁ</t>
  </si>
  <si>
    <t>NO. 003003202201</t>
  </si>
  <si>
    <t xml:space="preserve">CONTRATO PRESTACION DE SERVICIOS ENTRE LA ALCALDIA Y ASOCIAICON JUVENIL VISION FUTURA, </t>
  </si>
  <si>
    <t>NO. 000604202101</t>
  </si>
  <si>
    <t>ASOCIACION JUVENIL VISION FUTURA</t>
  </si>
  <si>
    <t xml:space="preserve">CONTRATO PRESTACION DE SERVICIOS ENTRE LA ALCALDIA ARJONA Y LA ASOCIACION JUVENIL VISION FUTURA, ACTA INICIO, ACTA FINAL DEL CONTRATO NO. 000604202101, </t>
  </si>
  <si>
    <t>NO. 0022042001</t>
  </si>
  <si>
    <t xml:space="preserve">CONTRATO PRESTACION DE SERVICIOS ENTRE LA ALCALDIA D EARJONA Y LA ASOCIACION JUVENIL VISION FUTURA, ACTA INICIO, ACTA FINAL DEL CONTRTO NO. 0022042001, </t>
  </si>
  <si>
    <t>56/2020</t>
  </si>
  <si>
    <t>CONSORCIO ALIMENTANDO SONRISAS</t>
  </si>
  <si>
    <t xml:space="preserve">ANEXA CONTRATO NO. 56 ENTRE EL DPTO DE MBOLIVAR Y CONSORCIO ALIMENTANDO SONRISAS, ACTA TERMINACION Y LIQUIDACION, </t>
  </si>
  <si>
    <t>2285-2018</t>
  </si>
  <si>
    <t>CONSORCIO PORM LOS NIÑOS DE BOLIVAR</t>
  </si>
  <si>
    <t xml:space="preserve">CONTRATO NO. 2285 ENTRE EL DPTO DE BOLIVAR Y CONSORCIO POR LOS NIÑOS DE BOLIVAR, ACTA TERMINACION Y LIQUIDACION FINAL, </t>
  </si>
  <si>
    <t>FALTA LOS DIAS DEL MES  DE ABRIL</t>
  </si>
  <si>
    <t>N/A</t>
  </si>
  <si>
    <t>ISABEL MARIA ORTIZ LOPEZ</t>
  </si>
  <si>
    <t>COSERSAM 40 HORAS 28/05/2024</t>
  </si>
  <si>
    <t>SISBEN - MOMPOX Y CERTIFICADO VECINDAD</t>
  </si>
  <si>
    <t>CCS-20240450</t>
  </si>
  <si>
    <t>UT VISION DUITAMA 2024</t>
  </si>
  <si>
    <t>ID DEL PROCESO SECOP, CONTRATO PRESTACION DE SERVICIOS NO. CCS-20240450 ENTRE EL MPIO DE DUITAMA Y LA UT VISION DUITAMA</t>
  </si>
  <si>
    <t>ID DEL PROCESO, CONTRATO PRESTACION DE SERVICIOS NO. CCS-20240331</t>
  </si>
  <si>
    <t xml:space="preserve">UT VISION DUITAMA </t>
  </si>
  <si>
    <t>UT VISION DUITAMA 2023</t>
  </si>
  <si>
    <t>ID DEL PROCESO SECOP, CONTRATO PRESTACION DE SERVICIOS NO. CCS-20240193 ENTRE EL MPIO DE DUITAMA Y LA UT VISION DUITAMA, ACTA LIQUIDACION</t>
  </si>
  <si>
    <t>SAMC 001-2023</t>
  </si>
  <si>
    <t>SUPERVISORA</t>
  </si>
  <si>
    <t xml:space="preserve">CONTRATO SUMINISTRO NO. SAMC-2023 ENTRE EL MPIO DE SAN ESTANISLAO DE KOSTKA Y ASOCIACION JUVENIL VISION FUTURA, </t>
  </si>
  <si>
    <t>CONTRATO PRESTACION DE SERVICIOS ENTRE LA ALCALDIA DE ARJONA Y ASOCIACION JUVENIL VISION FUTURA</t>
  </si>
  <si>
    <t xml:space="preserve">CONTRATO NO 000604202101 PRESTACION DE SERVICIOS ENTRE LA ALVALDIA DE ARJONA Y LA ASOCIACION JUVENIL VISION FUTURA, ACTA FINAL CONTRATO 000604202101, </t>
  </si>
  <si>
    <r>
      <rPr>
        <b/>
        <sz val="10"/>
        <color theme="1"/>
        <rFont val="Calibri"/>
        <family val="2"/>
        <scheme val="minor"/>
      </rPr>
      <t>El pliego establece:</t>
    </r>
    <r>
      <rPr>
        <sz val="10"/>
        <color theme="1"/>
        <rFont val="Calibri"/>
        <family val="2"/>
        <scheme val="minor"/>
      </rPr>
      <t xml:space="preserve"> Nota 5. </t>
    </r>
    <r>
      <rPr>
        <b/>
        <u/>
        <sz val="10"/>
        <color theme="1"/>
        <rFont val="Calibri"/>
        <family val="2"/>
        <scheme val="minor"/>
      </rPr>
      <t>El proponente debe anexar el acta de liquidación o acta de recibo final del contrato PAE de la entidad oficial con el cual acredita la experiencia</t>
    </r>
    <r>
      <rPr>
        <sz val="10"/>
        <color theme="1"/>
        <rFont val="Calibri"/>
        <family val="2"/>
        <scheme val="minor"/>
      </rPr>
      <t xml:space="preserve"> del equipo mínimo de trabajo para el caso particular de los procesos por bolsa mercantil se deberá aportar la certificación de liquidación Compensación de la operación en la Bolsa Mercantil de Colombia – BMC. Para el caso de la acreditación mediante Contratos u Órdenes de Prestación de Servicios Profesionales – OPS, el proponente deberá aportar el contrato y la identificación de dicho contrato en la plataforma Sistema Electrónico de Contratación Pública – SECOP. excepto las manipuladoras.</t>
    </r>
  </si>
  <si>
    <t>ADRIANA ECHEVERRIA VILLANUEVA</t>
  </si>
  <si>
    <t>NO CUMPLE</t>
  </si>
  <si>
    <t>ID DEL PROCESO SECOP, CONTRATO  PRESTACION DE SERVICIOS NO. CCS-20240193 ENTRE EL MPIO DE DUITAMA Y LA UT VISION DUITAMA, ACTA LIQUIDACION</t>
  </si>
  <si>
    <t>MS-LP-352-2023</t>
  </si>
  <si>
    <t>UT VISION SAMACA 2023-1</t>
  </si>
  <si>
    <t xml:space="preserve">ACTA LIQUIDACION, CONTRATO SUMINISTRO SUSCRITO ENTRE EL MPIO DE SAMACÁ Y UT VISION SAMACA 2023-1, </t>
  </si>
  <si>
    <t>UT VISION SAMACA 2023</t>
  </si>
  <si>
    <t xml:space="preserve">ACTA LIQUIDACION CONTRATO MS-LP-211-2023, CONTRATO SUMINISTRO ENTRE EL MPIO DE SAMACÁ Y UT VISION SAMACA 2023, </t>
  </si>
  <si>
    <t xml:space="preserve">CONTRATO PRESTACION DE SERVICIOS NO. 003003202201 ENTRE LA ALCLADIA ARJONA Y LA ASOCIACION JUVENIL VISION FUTURA </t>
  </si>
  <si>
    <t xml:space="preserve">SUPERVISORA </t>
  </si>
  <si>
    <t xml:space="preserve">CONTRATO PRESTACIO DE SERVICIOS 000604202101 ENTRE LA ALCALDIA DE ARJONA Y LA ASOCIACION JUVENIL VISION FUTURA, ACTA FINAL DEL CONTRATO 000604202101, </t>
  </si>
  <si>
    <t>SUPERVISISOR</t>
  </si>
  <si>
    <t xml:space="preserve">CONTRATO NO. 0022042001 PRESTACION DE SERVICIOS ENTRE LA ALCALDIA DE ARJONA Y LA ASOCIACION JUVENIL VISION FUTURA, ACTA FINAL DEL CONTRTO NO. 0022042001, </t>
  </si>
  <si>
    <t>CONTRTO 0015031901 ENTRE EL MPIO DE ARJONA Y LA ASOCIACION JUVENIL VISION FUTURA, ACTA FINAL Y DE LIQUIDACION DEL CONTRTO NO. 0015031901</t>
  </si>
  <si>
    <t>RUBIRA JIMENEZ LLAMAS</t>
  </si>
  <si>
    <t>SISBEN TALAIGUA NUEVO Y CERTIFICADO VECINDAD</t>
  </si>
  <si>
    <t>ID DEL PROCESO SECOP, CONTRTO SUMINISTRO NO. MS-LP-352-2023 ENTRE LA ALCALDIA DE SAMACÁ Y LA UT VISION SAMACA 2023-1, ACTA LIQUIDACION</t>
  </si>
  <si>
    <t>ID DEL PROCESO, ACTA LIQUIDACION, CONTRATO SUMINISTRO ENTRE EL MPIO DE SAMACÁ Y LA UT VISION SAMACA 2023, CONTRTO SUMINISTRO MS-LP-211-2013 ENTRE EL MPIO DE SAMACÁ Y LA UT VISION SEMACÁ 2023.</t>
  </si>
  <si>
    <t xml:space="preserve">CONTARTO NO. 003003202201 ENTRE OA ALCALDIA DE ARJONA Y LA ASOCIACION JUVENIL VISION FUTURA, </t>
  </si>
  <si>
    <t>CONTRATO NO. 000604202101 ENTRE LA ALCALDIA ARJONA Y LA ASOCIACION JUVENIL VISION FUTURA, ACTA FINAL DEL CONTRATO NO. 000604202101</t>
  </si>
  <si>
    <t>CONTRATO NO. 0022042001 ENTRE LA ALCALDIA ARJONA Y LA ASOCIACION JUVENIL VISION FUTURA, ACTA FINAL DEL CONTATO 0022042001</t>
  </si>
  <si>
    <t xml:space="preserve">CONTRATO NO. 56 ENTRE EL DPTO DE BOLIVAR Y EL CONSORCIO ALIMENTANDO SONRISAS, ACTA TERMINACION Y LIQUIDACION FINAL </t>
  </si>
  <si>
    <t>CONSORCIO PRIMERO LOS NIÑOS DE BOLIVAR</t>
  </si>
  <si>
    <t xml:space="preserve">CONTRATO 2487 ENTRE EL DPTO D EBOLIVAR Y EL CONSORCIO PRIMERO LOS NIÑOS DE BOLIVAR, ACTA TERMINACION Y LIQUIDACION FINAL, </t>
  </si>
  <si>
    <t>CONSORCIO POR LOS NIÑOS D EBOLIVAR</t>
  </si>
  <si>
    <t>CONTRATO 2285 ENTRE EL DPTO DE BOLIVAR Y EL CONSORCIO POR LOS NIÑOS DE BOLIVAR, ACTA DE TERMINACION Y LIQUIDACION FINAL</t>
  </si>
  <si>
    <t>FEIDER LOPEZ DURAN</t>
  </si>
  <si>
    <t>CERTIFICADO VECINDAD TALAIGUA NUEVO - SISBEN TALAIGUA NUEVO</t>
  </si>
  <si>
    <t>ID DEL PROCESO, CONTRATO PRESTACION DE SERVICIOS NO. CCS-20240331 ENTRE EL MPIO DE DUITAMA Y LA UT VISION DUITAMA 2023</t>
  </si>
  <si>
    <t xml:space="preserve">FALTA ACTA RECIBO FINAL O ACTA LIQUIDACION </t>
  </si>
  <si>
    <t xml:space="preserve">ID DEL PROCESO, CONTRATO PRESTACION DE SERVICIOS NO. CCS-20240193 ENTRE EL MPIO DE DUITAMA Y LA UT VISION DUITAMA , ACTA LIQUIDACION </t>
  </si>
  <si>
    <t>UT VISION DUITAMA 2023-1</t>
  </si>
  <si>
    <t>ID DEL PROCESO, ACTA LIQUIDACION, CONTRATO SUMINISTRO ENTRE EL MPIO DE SAMACÁ Y LA UT VISION SAMACA 2023-1</t>
  </si>
  <si>
    <t>UT VISION SAMACÁ 2023</t>
  </si>
  <si>
    <t>ID DEL PROCESO SECOP, ACTA LIQUIDACION , CONTRATO SUMINISTRO SUSCRITO ENTRE EL MPÍO DE SAMACÁ Y LA UT VISION SAMACÁ</t>
  </si>
  <si>
    <t xml:space="preserve">CONTRATO NO. 003003202201 ENTRE LA ALCALDIA DE ARJONA Y LA ASOCIACION JUVENIL VISION FUTURA, </t>
  </si>
  <si>
    <t>000604202101</t>
  </si>
  <si>
    <t>CONTRATO NO. 000604202101 ENTRE LA ALCALDIA DE ARJONA Y LA ASOCIACION JUVENIL VISION FUTURA, ACTA FINAL DEL CONTRATO NO. 000604202101</t>
  </si>
  <si>
    <t>FALTA ID DEL PROCESO</t>
  </si>
  <si>
    <t>0022042001</t>
  </si>
  <si>
    <t>CONTRATO 0022042001 ENTRE LA ALCALDIA ARJONA Y LA ASOCIACION JUVENIL VISION FUTURA</t>
  </si>
  <si>
    <t>KARINA PAOLA VIDES QUEVEDO</t>
  </si>
  <si>
    <t>CERTIFICADO VECINDAD TALIGUA NUEVO - SISBEN TALAIGUA NUEVO</t>
  </si>
  <si>
    <t>UT TEMPORAL VISION DUITAMA</t>
  </si>
  <si>
    <t xml:space="preserve">ID DEL PROCESO, CONTRATO DE PRESTACION DE SERVICIOS NO. CCS-20240193 ENTRE EL MUNICIPIO DE DUITAMA Y UT VISION DUITAMA, ACTA LIQUIDACION </t>
  </si>
  <si>
    <t>ID DEL PROCESO, ACTA LIQUIDACION, CONTRTO  MS-LP-352-2023 SUMINISTRO ENTRE EL MPIO DE SAMACA Y LA UT VISION SAMACÁ 2023-1</t>
  </si>
  <si>
    <t>ID DEL PROCESO, ACTA LIQUIDACION CONTRATO MS-LP-211-2023, CONTRATO SUMINISTRO SUSCRITO ENTRE EL MPIO DE SAMACÁ Y LA UT VISION SAMACA.</t>
  </si>
  <si>
    <t xml:space="preserve">CONTRATO PRESTACION DE SERVICIO NO. 003003202201 SUSCRITO ENTRE LA ALCALDIA DE ARJONA Y ASOCIACION JUVENIL VISISON FUTURA, </t>
  </si>
  <si>
    <t xml:space="preserve">CONTRATO PRESTACION DE SERVICIOS NO 000604202101 ENTRE LA ALCALDIA DE ARJONA Y ASOCIACION JUVENIL VISION FUTURA, ACTA FINAL, </t>
  </si>
  <si>
    <t>01/08//2020</t>
  </si>
  <si>
    <t xml:space="preserve">CONTRATO NO. 0022042001 ENTRE LA ALCALDIA ARJONA Y LA ASOCIACION JUVENIL VISION FUTURA, ACTA FINAL </t>
  </si>
  <si>
    <t>CUMPLE</t>
  </si>
  <si>
    <t>NHQ986</t>
  </si>
  <si>
    <t>JUAN DAVID HINCAPIE ATEHORTUA</t>
  </si>
  <si>
    <t>SEGUROS BOLIVAR VENCE 31/10/2025</t>
  </si>
  <si>
    <t>JUAN DAVID HINZAPIE ATEHORTUA</t>
  </si>
  <si>
    <t>WGX059</t>
  </si>
  <si>
    <t>SEGUROS DEL ESTAVO VENCE 31/01/2025</t>
  </si>
  <si>
    <t>ALBERTO ENRIQUE PAYARES BUSTAMANTE</t>
  </si>
  <si>
    <t>WILMAR GIRALDO JARAMILLO</t>
  </si>
  <si>
    <t>LZR652</t>
  </si>
  <si>
    <t>SEGUROS BOLIVAR VENCE 04/08/2025</t>
  </si>
  <si>
    <t>CANDELARIO JIMENEZ AGUILAR</t>
  </si>
  <si>
    <t>DIOS BENDICE NO.2</t>
  </si>
  <si>
    <t>Fotocopia Tarjeta Propiedad - Patente de navegacion</t>
  </si>
  <si>
    <t>25 TON</t>
  </si>
  <si>
    <t>YAMAHA  HP 150</t>
  </si>
  <si>
    <t>CANDELARIO JIMENEZ AGUILERA CC NO. 9.137.991</t>
  </si>
  <si>
    <t>PREVISORA VENCE 21/02/2025</t>
  </si>
  <si>
    <t>LA NIÑA GREIS</t>
  </si>
  <si>
    <t>EDER JESUS PORTELA AGAMEZ</t>
  </si>
  <si>
    <t>EDER JESUS PORTELA AGAMEZ CC NO. 9.141.276</t>
  </si>
  <si>
    <r>
      <t>b.</t>
    </r>
    <r>
      <rPr>
        <b/>
        <sz val="9"/>
        <color rgb="FF000000"/>
        <rFont val="Arial"/>
        <family val="2"/>
      </rPr>
      <t xml:space="preserve"> Proveedor Directo</t>
    </r>
    <r>
      <rPr>
        <sz val="9"/>
        <color rgb="FF000000"/>
        <rFont val="Arial"/>
        <family val="2"/>
      </rPr>
      <t>. Se asignará un seis por ciento (6%) adicional al oferente que también tenga la calidad de pequeño productor y/o productor de la Agricultura Campesina, Familiar Comunitaria y/o sus organizaciones. Condición que se acreditará a través del Registro Único Tributario - RUT, en el que se evidencie el registro de las actividades contempladas en la Sección A de agricultura, ganadería, caza, silvicultura y pesca de la Clasificación Industrial Internacional Uniforme (CIIU), excepto las actividades de apoyo a la agricultura y la ganadería.</t>
    </r>
  </si>
  <si>
    <r>
      <t xml:space="preserve">a. </t>
    </r>
    <r>
      <rPr>
        <b/>
        <sz val="9"/>
        <color rgb="FF000000"/>
        <rFont val="Arial"/>
        <family val="2"/>
      </rPr>
      <t>Cuota Parafiscal</t>
    </r>
    <r>
      <rPr>
        <sz val="9"/>
        <color rgb="FF000000"/>
        <rFont val="Arial"/>
        <family val="2"/>
      </rPr>
      <t>. Se asignará el seis por ciento (6%) de los puntos al oferente cuya mayoría de proveedores, indicados en el inciso 2.20.1.2.1 del Decreto 248 de 2021, esto es la mitad más uno, esté a paz y salvo con el pago de la respectiva cuota parafiscal, en el caso de los productos que cuenten con fondo parafiscal. Este criterio se acreditará a través de la certificación emitida por el Fondo Parafiscal respectivo o a través de factura de compra o venta a nombre del productor que acredite el descuento de la cuota parafiscal en su venta, o a través del documento que acredite el paz y salvo dispuesto por el respectivo Fondo</t>
    </r>
  </si>
  <si>
    <t>Aporta certificacion de la Asociacion Hortifruticola de Colombia en donde certifica que la ASOCIACION JUVENIL VISION FUTURA, relizo pagos Al fondo PARAFISCAL . Aporta certificacion de la FEDERACION NACIONAL DE ARROCEROS –FONDO NACIONAL DEL ARROZ, en donde Certifica que la Comercializadora del Sur Ltda, se encuentra sin obligaciones Pendientes.</t>
  </si>
  <si>
    <t>No cumple Vision Futura, los requisitos del pliego. No aporta PAZ Y SALVO expedido por el Fondo Parafiscal, No aporta Factura con descuentos a productores. Cumple Comercializadora del Sur. La mitad de dos es uno, mas uno es dos y solo cumple uno.</t>
  </si>
  <si>
    <t>Aporta certificacion de la  ASOCIACION JUVENIL VISION FUTURA, COMO PEQUEÑO Productor relizo pagos. . Aporta Contrato de Proveduria con la misma, como miembro de la UNION TEMPORAL VISION MOMPOX+LOBA, aporta RUT, Contrato de Arriendo. Certififcado de Libertad y tradicion.</t>
  </si>
  <si>
    <t xml:space="preserve">PUNTOS OBTENIDOS </t>
  </si>
  <si>
    <t xml:space="preserve">Acredita certificacion suscrita por el Representante legal de LAS ASOCIACION JUVENIL  VISION FUTURA de poseer mujeres en mas del cincuenta por cientos de los asociados </t>
  </si>
  <si>
    <t>CARTA DE COMPROMISO-31% APORTA CERTIFICACION SECRETARIA DE AGRICULTURA, ARRIENDO PREDIO, ACREDITA PROPIEDAD EXTRAPROCESO ANTE NOTARIO DE TALAIGUA  NUEVO, ACREDITA RUT CIUU 0121, 0113</t>
  </si>
  <si>
    <t xml:space="preserve">APORTA CONTRATO PROMESA DE PROVEDURIA CON LA ASOCIACION DE AGRICULTORES Y PESCADORES DEL CORREGIMIENTO DE ANCON MPIO DE MOMPOX. </t>
  </si>
  <si>
    <t>Carta de Compromiso, Aporta Promesa de proveeduria con la ASOCIACION DE AGRICULTORES Y PEQUEÑOS GANADEROS DEL RIO CHICAGUA, Mpio de Taligua, ACREDITA RUT CIIU 0121, 0113, 0122, Certificacion de la Secreratria de Agricultura, Acredita Contrato de Arriendo y propiedad extraproceso ante Notaria de Talaigua.</t>
  </si>
  <si>
    <t>Aporta Promesa de proveeduria con 1. la ASOCIACION DE AGRICULTORES Y PEQUEÑOS GANADEROS DEL RIO CHICAGUA, Mpio de Taligua, Aporta dos promesas de Proveduria 2. Promesa de Proveduria con a Asociacion de Pequeños Productores del Corregimiento de la Rinconada, Mpio de  Mompox.</t>
  </si>
  <si>
    <t>PONDERABLE ADICIONAL</t>
  </si>
  <si>
    <t>NO APORTÓ</t>
  </si>
  <si>
    <t>ANEXA CERTIFICACION ASOCIACION JUVENIL VISION FUTURA, ORGANIZACIÓN TIEMPOS DE PAZ Y LA UT VISION MOMPOX + LOBA</t>
  </si>
  <si>
    <t>10</t>
  </si>
  <si>
    <r>
      <t xml:space="preserve">ANEXA CARTA DE COMPROMISO - </t>
    </r>
    <r>
      <rPr>
        <b/>
        <sz val="9"/>
        <color rgb="FF000000"/>
        <rFont val="Arial"/>
        <family val="2"/>
      </rPr>
      <t>ASOCIACION JUVENIL VISION FUTURA</t>
    </r>
    <r>
      <rPr>
        <sz val="9"/>
        <color rgb="FF000000"/>
        <rFont val="Arial"/>
        <family val="2"/>
      </rPr>
      <t xml:space="preserve"> ( DE NO POSEER LICENCIA O PERSONERIA JURIDICA PARA PRESTACION DE SERVICIO DE ALIMENTACION ESCOLAR), CARTA COMPROMISO - </t>
    </r>
    <r>
      <rPr>
        <b/>
        <sz val="9"/>
        <color rgb="FF000000"/>
        <rFont val="Arial"/>
        <family val="2"/>
      </rPr>
      <t>ORGANIZACION TIEMPOS DE PAZ</t>
    </r>
    <r>
      <rPr>
        <sz val="9"/>
        <color rgb="FF000000"/>
        <rFont val="Arial"/>
        <family val="2"/>
      </rPr>
      <t xml:space="preserve"> (DECLARA DE NO POSEER LICENCIA O PERSONERIA JURIDICA PARA PRESTACION DE SERVICIO ALIMENTACION ESCOLAR)</t>
    </r>
  </si>
  <si>
    <t>POSITIVA (ASOCIACIOIN JUVENIL VISION FUTURA 96.75%),  AXA COLPATRIA ( ORGANIZACIÓN TIEMPOS DE PAZ 97,00%)</t>
  </si>
  <si>
    <t>ANEXO 1 DILIGENCIADO Y FIRMADO</t>
  </si>
  <si>
    <t xml:space="preserve">ANEXA CARTA DE COMPROMISO DONDE OFRECE:  COMIDA CALIENTE TRANSPORTADA en las Modalidades de Ración Complemento AM/PM o Ración Tipo
Almuerzo. El sitio de preparación será en una sede que esté preparando raciones preparadas en sitio y que cuente
con capacidad para las raciones adicionales que se pretendan preparar, para lo cual la UNION TEMPORAL VISION
MOMPOX+LOBA garantizará todos los elementos necesarios para dicha preparación, (tales como transporte, menaje,
y equipos) y que será usada para la preparación de los alimentos. ANEXA LICENCIA TRANSSITO  MOTOCARRO MODELO 2025, SOAT VENCE 05/05/2025, CEDULA CONDUCTOR, RUNT, CERTIFICADO DE HIGIENE Y MANIPULACION DE ALIMENTOS. </t>
  </si>
  <si>
    <t>La aceptación de los términos del compromiso de integridad se efectuará mediante la suscripción de la carta de presentación de la oferta.</t>
  </si>
  <si>
    <t>NO APORTÓ ( NO SE EVIDENCIA LOS DOCUMENTO ESTABLECIDO EN EL PLIEGO DE CONDICIONES)</t>
  </si>
  <si>
    <t>ANEXA CARTA COMPROMISO: Ofrecimiento  un porcentaje igual al 25% de neveras y/o congeladores para las sedes Educativas con modalidad industrializada. Debe indicarse el número de neveras y/o congeladores a entregar.  en calidad  qué va a ser la entrega (comodato).</t>
  </si>
  <si>
    <t>Compromiso de arrendamiento de bien inmueble, Nomenclatura urbana TV 7 # 7A-17 BG,</t>
  </si>
  <si>
    <t xml:space="preserve"> Número de
matrícula inmobiliaria 065-28702</t>
  </si>
  <si>
    <t xml:space="preserve"> Se encuentra ubicada en el municipio de Talaigua Nuevo, barrio 10 de abril carrera 7 Nº 13A 41 Lote y
Carrera 13 B N 7 – 39, del LOTE 3,</t>
  </si>
  <si>
    <t>ENGLOBE -DEPOSITO con extensión 368 Metros 5.000 Centimetros.</t>
  </si>
  <si>
    <t>SI</t>
  </si>
  <si>
    <t xml:space="preserve">SI </t>
  </si>
  <si>
    <t>Municipio de Mompós, dirección Carrera 2 # 24-129</t>
  </si>
  <si>
    <t>X (Compromiso de arrendamiento de bien inmueble (Bodega) FMI 065-28430)</t>
  </si>
  <si>
    <t>Matrícula: 065-28430</t>
  </si>
  <si>
    <t>Area total de 223 mt2</t>
  </si>
  <si>
    <t>La bodega cuenta con un área de 223 mt2, según el certificado de libertad y tradicion,  sin embargo el ofrecimiento del oferente dice que cuenta con un área total de 228,8 mt2, superior a los determinado en el registro de instrumentos publicos.. Se considera informacion inconsistente.</t>
  </si>
  <si>
    <t>GOBERNACION DEL MAGDALENA</t>
  </si>
  <si>
    <t>ALCALDIA MUNICIPAL DE ARJONA</t>
  </si>
  <si>
    <t>No tiene multas ni sanciones</t>
  </si>
  <si>
    <t>ORGANIZACIÓN TIEMPOS DE PAZ</t>
  </si>
  <si>
    <t>SUM 1252-2022</t>
  </si>
  <si>
    <t>VISION FUTURA</t>
  </si>
  <si>
    <t>PO</t>
  </si>
  <si>
    <t>CODIGOS</t>
  </si>
  <si>
    <t>CANASTILLAS PLASTICAS</t>
  </si>
  <si>
    <t xml:space="preserve">CONGELADORES NEVERAS Y </t>
  </si>
  <si>
    <t>TERMO HIGROMETRO</t>
  </si>
  <si>
    <t>Este requisito se acreditará mediante contrato(s) registrados en el RUP y aportados para la experiencia, en los cuales se debe identificar claramente haber suministrado diariamente el 50% de los complementos alimenticios diarios definidos para el lote a ofertar, de las modalidades tipo almuerzo y complemento am/pm e industrializada, para la acreditación del cumplimiento deberá anexar fotocopia del contrato, acta de liquidación . Estos documentos serán verificados en la plataforma SECOP, en caso de no estar publicados el proponente deberá aportarlos junto con la propuesta</t>
  </si>
  <si>
    <t>VALOR PARTICIPACION</t>
  </si>
  <si>
    <t>VALOR $</t>
  </si>
  <si>
    <t>PARTICIPACION</t>
  </si>
  <si>
    <t>QUIEN APORTA EXPERIENCIA</t>
  </si>
  <si>
    <t>NO CONTRATO</t>
  </si>
  <si>
    <t>ENTIDAD CONTRATANTE</t>
  </si>
  <si>
    <t>NUMERO</t>
  </si>
  <si>
    <t>El documento que acredita como pequeño Productor expedido por la Secretaria de Agricultura de Bolivar, organo competente para certificar dicha condicion presenta como representante legal a la ciudadana LINA KATERINE RESTREPO GAMBOA, identificada con la cedula de ciudadania No 1.102.823.582. La acreditacion de camara de comercio es como miembro de la Junta Directiva. La informacion se considera Inconsistente.</t>
  </si>
  <si>
    <t>NO ANEXA CERTIFICACION DE LA LIQUIDACION COMPENSACION DE LA OPERACIÓN</t>
  </si>
  <si>
    <t xml:space="preserve"> ACTA RECIBO FINAL O ACTA LIQUIDACION</t>
  </si>
  <si>
    <t>FALTA ACTA RECIBO FINAL O ACTA LIQUIDACION</t>
  </si>
  <si>
    <t>FALTA  ACTA RECIBO FINAL O ACTA LIQUIDACION</t>
  </si>
  <si>
    <t>FALTA ACTA RECIBO FINAL O ACTA LIQUIDACION.</t>
  </si>
  <si>
    <t xml:space="preserve">ID DEL PROCESO, CONTRATO PRESTACION DE SERVICIOS ENTRE MPIO PALMIRA Y LA UT NUTRIENDO PALMIRA, CERTIFICACION CUMPLIMIENTO CONTRACTUAL </t>
  </si>
  <si>
    <t xml:space="preserve">CERTIFICACIÓN, ID DEL PROCESO, ACTA LIQUIDACION, CONTRATO </t>
  </si>
  <si>
    <t>1155 DE 2023</t>
  </si>
  <si>
    <t>ANEXA ACTA LIQUIDACION, CONTRATO PRESTACION DE SERVICIOS</t>
  </si>
  <si>
    <t>413-2023</t>
  </si>
  <si>
    <t>ALCALDIA TUNJA</t>
  </si>
  <si>
    <t>340-2022</t>
  </si>
  <si>
    <t>125-2021</t>
  </si>
  <si>
    <t>681-2020</t>
  </si>
  <si>
    <t>098-2020</t>
  </si>
  <si>
    <t xml:space="preserve">CERTIFICACION ALCLADIA TUNJA, ACTA TERMINACION, </t>
  </si>
  <si>
    <t>CERTIFICACION ALCALDIA TUNJA, CONTRATO PRESTACION DE SERVICIOS</t>
  </si>
  <si>
    <t xml:space="preserve">CERTIFICACION ALCLADIA TUNJA, ACTA TERMINACION, CONTRTO PRESTACION DE SERVICIOS PROFESIONALES, </t>
  </si>
  <si>
    <t>NO APORTA ID DEL PROCESO</t>
  </si>
  <si>
    <t>ID DEL PROCESO, CONTRATO PRESTACION SERVICIOS NO. 354 MPIO DE PALMIRA Y FUNDACION FOMENTO SOCIAL, CONSTANCIA DE EJECUCION DEL CONTRATO- RECIBO A SATISFACCION.</t>
  </si>
  <si>
    <t>O</t>
  </si>
  <si>
    <t>UT NUTRIARMENIA 2024</t>
  </si>
  <si>
    <t>FUNDACION FOMENTO SOCIAL (UT  NUTRIARMENIA 2022)</t>
  </si>
  <si>
    <t>CERTIFICAICON FUNDACION FOMENTO SOCIAL, FICHA TECNICA DE NEGOCIACION COMPRA DE BIENES, PRODUCTOS Y/O SERVICIOS DE CARACTERÍSTICAS TÉCNICAS UNIFORMES Y DE COMÚN UTILIZACIÓN, OPERACION MERCADO ABIERTO, . CERTIFICACION BOLSA MERCANTIL.</t>
  </si>
  <si>
    <t>FUNDACION FOMENTO SOCIALB (UT NUTRIARMENIA 2021)</t>
  </si>
  <si>
    <t xml:space="preserve">CERTIFICACION FUNDACION FOMENTO SOCIAL, FICHA TECNICA DE NEGOCIACION COMPRA DE BIENES, PRODUCTOS Y/O SERVICIOS DE CARACTERÍSTICAS TÉCNICAS UNIFORMES Y DE COMÚN UTILIZACIÓN, OPERACIÓN MERCADO ABIERTO, CERTIFICACION BOLSA Y LA UT NUTRIARMENIA 2021, CERTIFICACION OPERACIÓN CON LA BOLSA, ID DEL PROCESO SECOP, </t>
  </si>
  <si>
    <t>FUNDACION FOMENTO SOCIAL (UT  NUTRIARMENIA 2023)</t>
  </si>
  <si>
    <t>CERTIFICACION FUNDACION FOMENTO SOCIAL, , FICHA TECNICA DE NEGOCIACION, FICHA TECNICA DE NEGOCIACION COMPRA DE BIENES, PRODUCTOS Y/O SERVICIOS DE
CARACTERÍSTICAS TÉCNICAS UNIFORMES Y DE COMÚN UTILIZACIÓN</t>
  </si>
  <si>
    <t>UNION TEMPORAL NUTRIARMENIA 2020</t>
  </si>
  <si>
    <t xml:space="preserve">CERTIFICACION UT NUTRIRMENIA- FICHA TECNICA DE NEGOCIACION COMPRA DE BIENES, PRODUCTOS Y/O SERVICIOS DE CARACTERÍSTICAS TÉCNICAS UNIFORMES Y DE COMÚN UTILIZACIÓN, OPERACIÓN MERCADO ABIERTO, CERTIFICACION BOLSA MERCANTIL - UT NUTRIARMENIA 2020, CERTIFICACION DE EJECUCION DE OPERACIÓN ALCALDIA ARMENIA Y UT NUTRIARMENIA, ID DEL PROCESO SECOP, CONTRATO COMISION 001 DE 2019, </t>
  </si>
  <si>
    <t>CERTFICACION UT PAE ARMENIA 2019, OPERACIÓN MERCDO ABIERTO, CERTIFICAICON BOLSA MERCANTIL Y LA UT PAE ARMENIA 2019, FICHA TECNICA DE NEGOCIACION COMPRA DE BIENES, PRODUCTOS Y/O SERVICIOS DE
CARACTERÍSTICAS TÉCNICAS UNIFORMES Y DE COMÚN UTILIZACIÓN, ID DEL PROCESO, CONTRATO COMISION 02 DE 2018</t>
  </si>
  <si>
    <t>CONSORCIO NUTRIARMENIA</t>
  </si>
  <si>
    <t>CERTIFICACION NUTRIARMENIA, FICHA TECNICA DE NEGOCIACION COMPRA DE BIENES, PRODUCTOS Y/O SERVICIOS DE CARACTERÍSTICAS TÉCNICAS UNIFORMES Y DE COMÚN UTILIZACIÓN, OOPERACION MERCADO  BIERTO, CERTIFICAICON BOLSA MERCANTIL Y EL CONSORCIO NUTRIARMENIA</t>
  </si>
  <si>
    <t>CERTIFICACION BOLSA, ID DEL PROCESO, FICHA TECNICA DE NEGOCIACION COMPRA DE BIENES</t>
  </si>
  <si>
    <t>LANCHA</t>
  </si>
  <si>
    <t>PROCESO  LIC-SED-004-2024</t>
  </si>
  <si>
    <t>NO. REQUISITOS TOTALES</t>
  </si>
  <si>
    <t>VALOR X REQUISITO</t>
  </si>
  <si>
    <t>REQUISITOS CUMPLIDOS</t>
  </si>
  <si>
    <t>CRITERIOS DE HABILITACION Y VERIFICACION TECNICA</t>
  </si>
  <si>
    <t>DETALLE FACTOR HABILITANTE</t>
  </si>
  <si>
    <t>ITEM</t>
  </si>
  <si>
    <t>Numero LOTE</t>
  </si>
  <si>
    <t>PROPONENTE</t>
  </si>
  <si>
    <t>ZODES</t>
  </si>
  <si>
    <t>EXPERIENCIA PROPONENTE: - Anexo 8</t>
  </si>
  <si>
    <t>Licencia o Registro</t>
  </si>
  <si>
    <t>Sistema de Gestión de Seguridad y Salud en el Trabajo SG-SST</t>
  </si>
  <si>
    <t>EQUIPO MINIMO</t>
  </si>
  <si>
    <t>CAPACIDAD INSTALADA</t>
  </si>
  <si>
    <t>Cumplimiento de Condiciones Técnicas del PAE.</t>
  </si>
  <si>
    <t>HABILITADO / NO HABILITADO</t>
  </si>
  <si>
    <t>ZODES DEPRESION MOMPOSINA LOBA</t>
  </si>
  <si>
    <t>HABILITADO</t>
  </si>
  <si>
    <t>JAVIER MAURICIO BARBOZA MARTINEZ</t>
  </si>
  <si>
    <t>PROFESIONAL UNIVERSITARIO -GRADO 7</t>
  </si>
  <si>
    <t>PROGRAMA DE ALIMENTACION ESCOLAR PAE BOLIVAR</t>
  </si>
  <si>
    <t>EVALUACION PRELIMINAR</t>
  </si>
  <si>
    <t xml:space="preserve">RESUMEN FACTOR DE CALIFICACION </t>
  </si>
  <si>
    <t>DETALLES FACTOR DE CALIDAD</t>
  </si>
  <si>
    <t>FACTOR DE EVALUACION</t>
  </si>
  <si>
    <t>PUNTOS A ASIGNAR</t>
  </si>
  <si>
    <t>CALIDAD DEL SERVICIO</t>
  </si>
  <si>
    <t>PROMOCION A LA INDUSTRIA NACIONAL</t>
  </si>
  <si>
    <t>CAPACIDAD INSTALADA ADICIONAL</t>
  </si>
  <si>
    <t>APOYO VINCULACION PERSONAL CON DISCAPACIDAD</t>
  </si>
  <si>
    <t>OFERTA DE COMPRAS LOCALES</t>
  </si>
  <si>
    <t>PARTICIPACION DE EMPRENDIMIENTO Y EMPRESAS DE MUJERES</t>
  </si>
  <si>
    <t>SUPERVISORES- OFRECIMIENTO 6 SUPERVISORES</t>
  </si>
  <si>
    <t>CUOTA PARAFISCAL</t>
  </si>
  <si>
    <t>PROVEEDOR DIRECTO</t>
  </si>
  <si>
    <t>COORDINADOR ZONA</t>
  </si>
  <si>
    <t>EVALUACION ECONOMICA</t>
  </si>
  <si>
    <t>NUTRICIONISTA</t>
  </si>
  <si>
    <t>TOTAL PUNTOS</t>
  </si>
  <si>
    <t>INGENIERO DE ALIMENTOS</t>
  </si>
  <si>
    <t>OFRECIMIENTO DE MANIPULADORAS % 30</t>
  </si>
  <si>
    <t>PLAN DE CALIDAD &gt; Mejoramiento</t>
  </si>
  <si>
    <t>CADENA DE FRIO</t>
  </si>
  <si>
    <t>SOLUCION TECNOLOGICA</t>
  </si>
  <si>
    <r>
      <t>Modalidad</t>
    </r>
    <r>
      <rPr>
        <sz val="12"/>
        <color rgb="FF000000"/>
        <rFont val="Centaur"/>
        <family val="1"/>
      </rPr>
      <t xml:space="preserve"> Comida Caliente Transportada</t>
    </r>
  </si>
  <si>
    <t>TOTAL FACTOR CALIDAD</t>
  </si>
  <si>
    <t>EVALUADOR</t>
  </si>
  <si>
    <t>UT VISION  MOMPOX + LOBA</t>
  </si>
  <si>
    <t>PROPONENTE :UT VISION MOMPOX + LOBA</t>
  </si>
  <si>
    <t>UT VISION MOMPOX + LOBA</t>
  </si>
  <si>
    <t>PATRICIA EDITH MEJIA  LOPEZ</t>
  </si>
  <si>
    <t xml:space="preserve">OMARIS CARPIO DURAN </t>
  </si>
  <si>
    <t xml:space="preserve">MARIA DEL CARMEN SOLANO CHACON </t>
  </si>
  <si>
    <t xml:space="preserve">LAUDIT KATHERINE PEREZ RUIZ  </t>
  </si>
  <si>
    <t>BARBARA ROSA DAVILA BASTIDAS</t>
  </si>
  <si>
    <t xml:space="preserve">YACQUELINE TAPIA MEDRANO </t>
  </si>
  <si>
    <t>PAOLA GUZMAN ORTIZ</t>
  </si>
  <si>
    <t xml:space="preserve">ANGIE PAOLA ARQUEZ HERRERA </t>
  </si>
  <si>
    <t xml:space="preserve">LOZAINA ISABEL ARDILA BAENA </t>
  </si>
  <si>
    <t xml:space="preserve">DELYS YOHANA FUENTES ARDILA </t>
  </si>
  <si>
    <t>CORINE RABELO MENDOZA</t>
  </si>
  <si>
    <t xml:space="preserve">DEIRIS MERCEDEZ GARCIA PALMEIRIS </t>
  </si>
  <si>
    <t>YOHANA MARCELA CORRALES MORALES</t>
  </si>
  <si>
    <t xml:space="preserve">LUCIANA MARIA RODRIGUEZ MONROY </t>
  </si>
  <si>
    <t>LINA MARIA SAENZ CASTILLO</t>
  </si>
  <si>
    <t>ADRIANA ELVIRA TURIZO TORRES</t>
  </si>
  <si>
    <t xml:space="preserve">YANEIDIS BASTIDAS TURIZO </t>
  </si>
  <si>
    <t xml:space="preserve">DIANA LUCIA PRASCA PALENCIA </t>
  </si>
  <si>
    <t>MARYURIS ABIGAIL ROJAS TORRES</t>
  </si>
  <si>
    <t xml:space="preserve">ELEVIS DEL CARMEN GUTIERREZ CERRO </t>
  </si>
  <si>
    <t>LEONELA DIFILIPO CERVANTES</t>
  </si>
  <si>
    <t>AMADA CORRALES JIMENEZ</t>
  </si>
  <si>
    <t xml:space="preserve">YARIS PATRICIA AREVALO </t>
  </si>
  <si>
    <t>AURIZ ESTER BARRIONUEVO MENDEZ</t>
  </si>
  <si>
    <t>DANYS ARCE MUÑOZ</t>
  </si>
  <si>
    <t>YOLIMA ALFARO MUÑOZ</t>
  </si>
  <si>
    <t>DEXI RUBIO MANCILLA</t>
  </si>
  <si>
    <t xml:space="preserve">LUZ MILENA RUBIO MANCILLA </t>
  </si>
  <si>
    <t>IBET LINDO ALFARO</t>
  </si>
  <si>
    <t>MERY OLIVEROS BETANCOURT</t>
  </si>
  <si>
    <t>ALEMARCE MONTERO TORREJANO</t>
  </si>
  <si>
    <t xml:space="preserve">MAGALIS ECHAVEZ TOBAR </t>
  </si>
  <si>
    <t xml:space="preserve">TATIANA PAOLA DAVID ALVEAR </t>
  </si>
  <si>
    <t xml:space="preserve">MONICA VASQUEZ ARMENTO </t>
  </si>
  <si>
    <t>ELIZABETH ALVAREZ TUNDENO</t>
  </si>
  <si>
    <t xml:space="preserve">BLANCA ROSA PAVA OSPNA </t>
  </si>
  <si>
    <t>ELIZABETH CASTRO JIMENEZ</t>
  </si>
  <si>
    <t>LUZ ESTELA BELEÑO GONZALES</t>
  </si>
  <si>
    <t xml:space="preserve">MARIBEL PALENCIA AMARIS </t>
  </si>
  <si>
    <t xml:space="preserve">MARIA ALEJANDRA AVEDAÑO BAÑOS </t>
  </si>
  <si>
    <t>MILENA MORA LOPEZ, DOCUMENTO</t>
  </si>
  <si>
    <t xml:space="preserve">EDNNA PEDROZO CHACON </t>
  </si>
  <si>
    <t xml:space="preserve">MELICKSA OLIVEROS ARENILLA </t>
  </si>
  <si>
    <t xml:space="preserve">ANGIE TATIANA ANGULO QUIROZ </t>
  </si>
  <si>
    <t xml:space="preserve">KELY JOHANA CENTENO GIL </t>
  </si>
  <si>
    <t xml:space="preserve">KELLY JOHANA OBREGON CHACON </t>
  </si>
  <si>
    <t xml:space="preserve">KATHERINE QUIROZ ARDILA </t>
  </si>
  <si>
    <t xml:space="preserve">LUIS ENEIDIZ CHACON CASTRO </t>
  </si>
  <si>
    <t xml:space="preserve">ISAURA ISABEL PALENCIA SOTO </t>
  </si>
  <si>
    <t xml:space="preserve">CLAUDIA PATRICIA QUIROZ HERRERA </t>
  </si>
  <si>
    <t>DAVIS ALVAREZ TUNDENO</t>
  </si>
  <si>
    <t>MARTA CUENTAS ARIAS</t>
  </si>
  <si>
    <t xml:space="preserve">ANDRY LORENA MEDINA VILLALOBOS </t>
  </si>
  <si>
    <t xml:space="preserve">MILEIDIS MOLINA ZAMUDIO </t>
  </si>
  <si>
    <t>INGRIT PAOLA MORA JIMENEZ</t>
  </si>
  <si>
    <t>MARIA CAMILA MENDOZA</t>
  </si>
  <si>
    <t>MARITZA PABON GOMES</t>
  </si>
  <si>
    <t xml:space="preserve">YEIMIS MARTINEZ DUQUE </t>
  </si>
  <si>
    <t xml:space="preserve">YENIS LORENA MARTINEZ ROJAS </t>
  </si>
  <si>
    <t>30,088,505</t>
  </si>
  <si>
    <t>ILEGIBLE</t>
  </si>
  <si>
    <t>A1</t>
  </si>
  <si>
    <t>A2</t>
  </si>
  <si>
    <t>B1</t>
  </si>
  <si>
    <t>A3</t>
  </si>
  <si>
    <t>A5</t>
  </si>
  <si>
    <t>A4</t>
  </si>
  <si>
    <t>B5</t>
  </si>
  <si>
    <t>B2</t>
  </si>
  <si>
    <t xml:space="preserve">B3 </t>
  </si>
  <si>
    <t>B6</t>
  </si>
  <si>
    <t>20 MESES, 24 DIAS</t>
  </si>
  <si>
    <t xml:space="preserve">20 MESES, 1 DIA </t>
  </si>
  <si>
    <t>18 MESES, 10 DIAS</t>
  </si>
  <si>
    <t>17 MESES, 22 DIAS</t>
  </si>
  <si>
    <t>No.</t>
  </si>
  <si>
    <t>FECHA DE INGRESO</t>
  </si>
  <si>
    <t>FECHA RETIRO</t>
  </si>
  <si>
    <t>OBSERVACONES</t>
  </si>
  <si>
    <t>56 DE 2020</t>
  </si>
  <si>
    <t>03 DE FEBRERO DE 2020</t>
  </si>
  <si>
    <t>31 DE JULIO DE 2020</t>
  </si>
  <si>
    <t>1180 DE 2019</t>
  </si>
  <si>
    <t xml:space="preserve">CONSORCIO ALIMENTANDO EL FUTURO DE BOLIVAR </t>
  </si>
  <si>
    <t>11 DE MARZO DE 2019</t>
  </si>
  <si>
    <t>29 DE NOVIEMBRE DE 2019</t>
  </si>
  <si>
    <t>2487 DE 2018</t>
  </si>
  <si>
    <t xml:space="preserve">CONSORCIO PRIMERO LOS NIÑOS DE BOLIVAR </t>
  </si>
  <si>
    <t>3 DE SEPTIEMBRE DE 2018</t>
  </si>
  <si>
    <t>30 DE NOVIEMBRE DE 2018</t>
  </si>
  <si>
    <t>2285 DE 2018</t>
  </si>
  <si>
    <t xml:space="preserve">CONSORCIO POR LOS NIÑOS DE BOLIVAR </t>
  </si>
  <si>
    <t>9 DE FEBRERO DE 2018</t>
  </si>
  <si>
    <t>31 DE AGOSTO DE 2018</t>
  </si>
  <si>
    <t>23 MESES, 22 DIAS</t>
  </si>
  <si>
    <t>209 DE 2017</t>
  </si>
  <si>
    <t xml:space="preserve">UNION TEMPORAL INFANCIA FELIZ BOLIVAR </t>
  </si>
  <si>
    <t>13 DE FEBRERO DE 2017</t>
  </si>
  <si>
    <t>17 DE NOVIEMBRE DE 2017</t>
  </si>
  <si>
    <t>26 MESES, 24 DIAS</t>
  </si>
  <si>
    <t>26 MESES, 1 DIA</t>
  </si>
  <si>
    <t>24 MESES, 10 DIA</t>
  </si>
  <si>
    <t xml:space="preserve">REQUISITOS PLIEGO </t>
  </si>
  <si>
    <t>TOTAL REQUISITOS</t>
  </si>
  <si>
    <t>VALOR CADA REQUISITO</t>
  </si>
  <si>
    <t>MANIPULADORAS PONDERABLES</t>
  </si>
  <si>
    <t>LIC-SED-004-2024</t>
  </si>
  <si>
    <r>
      <rPr>
        <b/>
        <sz val="8"/>
        <color rgb="FF000000"/>
        <rFont val="Arial"/>
        <family val="2"/>
      </rPr>
      <t>APORTA</t>
    </r>
    <r>
      <rPr>
        <sz val="8"/>
        <color rgb="FF000000"/>
        <rFont val="Arial"/>
        <family val="2"/>
      </rPr>
      <t xml:space="preserve"> : LICENCIA DE CESIÓN DE DERECHOS DE USO de la Solución Tecnológica INFOPAE Versión 2024 al oferente UNION TEMPORAL VISION MOMPOX+LOBA, con el objetivo de cumplir con el requerimiento llamado: “SOLUCIÓN TECNOLÓGICA BASADA EN CLOUD COMPUTING”, relacionado en el Pliego de condiciones de la Licitación LIC-SED-004-2024 del Departamento de Bolívar – Secretaría de Educación.</t>
    </r>
  </si>
  <si>
    <t>24 MESES, 1 DIA</t>
  </si>
  <si>
    <t xml:space="preserve">TOTAL PUNTOS OBTENIDOS TRANSPORTE </t>
  </si>
  <si>
    <t>FECHA DE EMISION DEL DOCUMENTO</t>
  </si>
  <si>
    <t>SUBSANÓ</t>
  </si>
  <si>
    <t>EL ACTA DE INSPECCION SANITARIA APORTADO POR LA UT NO CUMPLE  EN CUANTO EL PORCENTAJE OFRECIDO EN EL MISMO,  EL PLIEGO DEBE SER SUPERIOR AL 90%</t>
  </si>
  <si>
    <t>ACTA INICIO 10/04/223</t>
  </si>
  <si>
    <t>PRESENTA INCONSISTENCIA EN EL DOCUMENTO DENOMINADO TERMINOS Y CONDICIONES DE ARRENDAMIENTO RURAL  ( EL NOMBRE  DEL ARRENDATARIO  NO CORRESPONDE CON EL NOMBRE EN LOS DEMAS DOCUMENTOS)</t>
  </si>
  <si>
    <t>CUMPLE -  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</si>
</sst>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_-;\-* #,##0_-;_-* &quot;-&quot;??_-;_-@_-"/>
    <numFmt numFmtId="165" formatCode="#.##"/>
    <numFmt numFmtId="166" formatCode="_-[$$-240A]\ * #,##0.00_-;\-[$$-240A]\ * #,##0.00_-;_-[$$-240A]\ * &quot;-&quot;??_-;_-@_-"/>
    <numFmt numFmtId="168" formatCode="0.000"/>
    <numFmt numFmtId="169" formatCode="0.0000"/>
    <numFmt numFmtId="170" formatCode="dd/mm/yyyy;@"/>
  </numFmts>
  <fonts count="80" x14ac:knownFonts="1">
    <font>
      <sz val="11"/>
      <color theme="1"/>
      <name val="Calibri"/>
      <family val="2"/>
      <scheme val="minor"/>
    </font>
    <font>
      <b/>
      <sz val="11"/>
      <color theme="1"/>
      <name val="Agency FB"/>
      <family val="2"/>
    </font>
    <font>
      <sz val="11"/>
      <color theme="1"/>
      <name val="Agency FB"/>
      <family val="2"/>
    </font>
    <font>
      <b/>
      <sz val="14"/>
      <color theme="1"/>
      <name val="Agency FB"/>
      <family val="2"/>
    </font>
    <font>
      <sz val="9"/>
      <color theme="1"/>
      <name val="Agency FB"/>
      <family val="2"/>
    </font>
    <font>
      <sz val="11"/>
      <color theme="1"/>
      <name val="Calibri"/>
      <family val="2"/>
      <scheme val="minor"/>
    </font>
    <font>
      <sz val="11"/>
      <color rgb="FFFF0000"/>
      <name val="Agency FB"/>
      <family val="2"/>
    </font>
    <font>
      <sz val="11"/>
      <color rgb="FFFF0000"/>
      <name val="Calibri"/>
      <family val="2"/>
      <scheme val="minor"/>
    </font>
    <font>
      <sz val="11"/>
      <color theme="1"/>
      <name val="Arial"/>
      <family val="2"/>
    </font>
    <font>
      <sz val="9"/>
      <color theme="1"/>
      <name val="Arial"/>
      <family val="2"/>
    </font>
    <font>
      <sz val="9"/>
      <name val="Arial"/>
      <family val="2"/>
    </font>
    <font>
      <sz val="9"/>
      <color rgb="FF000000"/>
      <name val="Arial"/>
      <family val="2"/>
    </font>
    <font>
      <sz val="9"/>
      <color rgb="FFFF0000"/>
      <name val="Arial"/>
      <family val="2"/>
    </font>
    <font>
      <b/>
      <sz val="9"/>
      <color theme="1"/>
      <name val="Arial"/>
      <family val="2"/>
    </font>
    <font>
      <b/>
      <sz val="9"/>
      <color rgb="FF000000"/>
      <name val="Arial"/>
      <family val="2"/>
    </font>
    <font>
      <b/>
      <sz val="9"/>
      <color rgb="FF000000"/>
      <name val="Centaur"/>
      <family val="1"/>
    </font>
    <font>
      <sz val="9"/>
      <color rgb="FF000000"/>
      <name val="Centaur"/>
      <family val="1"/>
    </font>
    <font>
      <b/>
      <sz val="8"/>
      <color rgb="FF000000"/>
      <name val="Arial"/>
      <family val="2"/>
    </font>
    <font>
      <sz val="8"/>
      <color rgb="FF000000"/>
      <name val="Arial"/>
      <family val="2"/>
    </font>
    <font>
      <b/>
      <sz val="11"/>
      <color theme="1"/>
      <name val="Arial"/>
      <family val="2"/>
    </font>
    <font>
      <b/>
      <sz val="6"/>
      <color rgb="FF000000"/>
      <name val="Arial"/>
      <family val="2"/>
    </font>
    <font>
      <sz val="6"/>
      <color rgb="FF000000"/>
      <name val="Arial"/>
      <family val="2"/>
    </font>
    <font>
      <sz val="8"/>
      <color theme="1"/>
      <name val="Arial"/>
      <family val="2"/>
    </font>
    <font>
      <vertAlign val="subscript"/>
      <sz val="8"/>
      <color rgb="FF000000"/>
      <name val="Arial"/>
      <family val="2"/>
    </font>
    <font>
      <b/>
      <vertAlign val="subscript"/>
      <sz val="8"/>
      <color rgb="FF000000"/>
      <name val="Arial"/>
      <family val="2"/>
    </font>
    <font>
      <b/>
      <sz val="8"/>
      <color theme="1"/>
      <name val="Arial"/>
      <family val="2"/>
    </font>
    <font>
      <sz val="8"/>
      <color rgb="FFFF0000"/>
      <name val="Arial"/>
      <family val="2"/>
    </font>
    <font>
      <b/>
      <sz val="14"/>
      <color theme="1"/>
      <name val="Arial"/>
      <family val="2"/>
    </font>
    <font>
      <sz val="8"/>
      <name val="Arial"/>
      <family val="2"/>
    </font>
    <font>
      <b/>
      <i/>
      <sz val="9"/>
      <color theme="1"/>
      <name val="Arial"/>
      <family val="2"/>
    </font>
    <font>
      <sz val="10"/>
      <color rgb="FF000000"/>
      <name val="Symbol"/>
      <family val="1"/>
      <charset val="2"/>
    </font>
    <font>
      <sz val="7"/>
      <color rgb="FF000000"/>
      <name val="Times New Roman"/>
      <family val="1"/>
    </font>
    <font>
      <b/>
      <sz val="11"/>
      <color theme="1"/>
      <name val="Calibri"/>
      <family val="2"/>
      <scheme val="minor"/>
    </font>
    <font>
      <b/>
      <sz val="9"/>
      <name val="Arial"/>
      <family val="2"/>
    </font>
    <font>
      <sz val="9"/>
      <color rgb="FFC00000"/>
      <name val="Arial"/>
      <family val="2"/>
    </font>
    <font>
      <b/>
      <sz val="8"/>
      <color rgb="FFE40000"/>
      <name val="Arial"/>
      <family val="2"/>
    </font>
    <font>
      <sz val="8"/>
      <color theme="1"/>
      <name val="Calibri"/>
      <family val="2"/>
      <scheme val="minor"/>
    </font>
    <font>
      <sz val="8"/>
      <color rgb="FFFF0000"/>
      <name val="Calibri"/>
      <family val="2"/>
      <scheme val="minor"/>
    </font>
    <font>
      <sz val="10"/>
      <color theme="1"/>
      <name val="Calibri"/>
      <family val="2"/>
      <scheme val="minor"/>
    </font>
    <font>
      <b/>
      <u/>
      <sz val="10"/>
      <color theme="1"/>
      <name val="Calibri"/>
      <family val="2"/>
      <scheme val="minor"/>
    </font>
    <font>
      <b/>
      <sz val="10"/>
      <color theme="1"/>
      <name val="Calibri"/>
      <family val="2"/>
      <scheme val="minor"/>
    </font>
    <font>
      <sz val="7"/>
      <color theme="1"/>
      <name val="Arial"/>
      <family val="2"/>
    </font>
    <font>
      <b/>
      <sz val="9"/>
      <color rgb="FFFF0000"/>
      <name val="Arial"/>
      <family val="2"/>
    </font>
    <font>
      <b/>
      <sz val="16"/>
      <color theme="1"/>
      <name val="Arial"/>
      <family val="2"/>
    </font>
    <font>
      <sz val="12"/>
      <color rgb="FF000000"/>
      <name val="Arial"/>
      <family val="2"/>
    </font>
    <font>
      <b/>
      <sz val="10"/>
      <color theme="1"/>
      <name val="Arial"/>
      <family val="2"/>
    </font>
    <font>
      <b/>
      <sz val="12"/>
      <color theme="1"/>
      <name val="Arial"/>
      <family val="2"/>
    </font>
    <font>
      <b/>
      <sz val="12"/>
      <color theme="1"/>
      <name val="Calibri"/>
      <family val="2"/>
      <scheme val="minor"/>
    </font>
    <font>
      <b/>
      <sz val="14"/>
      <color theme="1"/>
      <name val="Calibri"/>
      <family val="2"/>
      <scheme val="minor"/>
    </font>
    <font>
      <b/>
      <sz val="11"/>
      <color rgb="FF000000"/>
      <name val="Arial"/>
      <family val="2"/>
    </font>
    <font>
      <b/>
      <sz val="8"/>
      <color rgb="FFFF0000"/>
      <name val="Arial"/>
      <family val="2"/>
    </font>
    <font>
      <sz val="9"/>
      <color theme="0"/>
      <name val="Arial"/>
      <family val="2"/>
    </font>
    <font>
      <b/>
      <sz val="16"/>
      <color theme="1"/>
      <name val="Calibri"/>
      <family val="2"/>
      <scheme val="minor"/>
    </font>
    <font>
      <b/>
      <sz val="8"/>
      <color rgb="FFFF0000"/>
      <name val="Calibri"/>
      <family val="2"/>
      <scheme val="minor"/>
    </font>
    <font>
      <sz val="11"/>
      <color rgb="FFE40000"/>
      <name val="Calibri"/>
      <family val="2"/>
      <scheme val="minor"/>
    </font>
    <font>
      <sz val="9"/>
      <color rgb="FFE40000"/>
      <name val="Arial"/>
      <family val="2"/>
    </font>
    <font>
      <sz val="9"/>
      <color rgb="FFE40000"/>
      <name val="Calibri"/>
      <family val="2"/>
      <scheme val="minor"/>
    </font>
    <font>
      <b/>
      <sz val="16"/>
      <name val="Arial"/>
      <family val="2"/>
    </font>
    <font>
      <b/>
      <sz val="16"/>
      <color rgb="FF000000"/>
      <name val="Centaur"/>
      <family val="1"/>
    </font>
    <font>
      <b/>
      <sz val="11"/>
      <color rgb="FFC00000"/>
      <name val="Calibri"/>
      <family val="2"/>
      <scheme val="minor"/>
    </font>
    <font>
      <b/>
      <sz val="8"/>
      <color rgb="FFC00000"/>
      <name val="Calibri"/>
      <family val="2"/>
      <scheme val="minor"/>
    </font>
    <font>
      <sz val="11"/>
      <name val="Calibri"/>
      <family val="2"/>
      <scheme val="minor"/>
    </font>
    <font>
      <b/>
      <sz val="11"/>
      <name val="Arial"/>
      <family val="2"/>
    </font>
    <font>
      <b/>
      <sz val="12"/>
      <color theme="1"/>
      <name val="Centaur"/>
      <family val="1"/>
    </font>
    <font>
      <sz val="11"/>
      <color theme="1"/>
      <name val="Centaur"/>
      <family val="1"/>
    </font>
    <font>
      <b/>
      <sz val="11"/>
      <color theme="1"/>
      <name val="Centaur"/>
      <family val="1"/>
    </font>
    <font>
      <b/>
      <sz val="12"/>
      <name val="Calibri"/>
      <family val="2"/>
      <scheme val="minor"/>
    </font>
    <font>
      <sz val="12"/>
      <color rgb="FF000000"/>
      <name val="Centaur"/>
      <family val="1"/>
    </font>
    <font>
      <sz val="12"/>
      <color theme="1"/>
      <name val="Agency FB"/>
      <family val="2"/>
    </font>
    <font>
      <b/>
      <sz val="12"/>
      <color rgb="FF000000"/>
      <name val="Agency FB"/>
      <family val="2"/>
    </font>
    <font>
      <b/>
      <sz val="12"/>
      <color theme="1"/>
      <name val="Agency FB"/>
      <family val="2"/>
    </font>
    <font>
      <sz val="12"/>
      <color rgb="FF000000"/>
      <name val="Agency FB"/>
      <family val="2"/>
    </font>
    <font>
      <sz val="12"/>
      <color rgb="FFE40000"/>
      <name val="Agency FB"/>
      <family val="2"/>
    </font>
    <font>
      <sz val="12"/>
      <name val="Agency FB"/>
      <family val="2"/>
    </font>
    <font>
      <sz val="16"/>
      <color rgb="FF000000"/>
      <name val="Arial"/>
      <family val="2"/>
    </font>
    <font>
      <b/>
      <sz val="18"/>
      <color theme="1"/>
      <name val="Calibri"/>
      <family val="2"/>
      <scheme val="minor"/>
    </font>
    <font>
      <sz val="11"/>
      <name val="Centaur"/>
      <family val="1"/>
    </font>
    <font>
      <sz val="18"/>
      <color theme="1"/>
      <name val="Arial"/>
      <family val="2"/>
    </font>
    <font>
      <sz val="14"/>
      <color rgb="FF000000"/>
      <name val="Arial"/>
      <family val="2"/>
    </font>
    <font>
      <b/>
      <sz val="14"/>
      <color rgb="FFFF0000"/>
      <name val="Arial"/>
      <family val="2"/>
    </font>
  </fonts>
  <fills count="18">
    <fill>
      <patternFill patternType="none"/>
    </fill>
    <fill>
      <patternFill patternType="gray125"/>
    </fill>
    <fill>
      <patternFill patternType="solid">
        <fgColor rgb="FFFFFFFF"/>
        <bgColor indexed="64"/>
      </patternFill>
    </fill>
    <fill>
      <patternFill patternType="solid">
        <fgColor rgb="FFD9D9D9"/>
        <bgColor indexed="64"/>
      </patternFill>
    </fill>
    <fill>
      <patternFill patternType="solid">
        <fgColor rgb="FFA5A5A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66"/>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6" tint="0.39997558519241921"/>
        <bgColor indexed="64"/>
      </patternFill>
    </fill>
    <fill>
      <patternFill patternType="solid">
        <fgColor theme="8" tint="0.39997558519241921"/>
        <bgColor indexed="64"/>
      </patternFill>
    </fill>
  </fills>
  <borders count="3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right/>
      <top style="medium">
        <color indexed="64"/>
      </top>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s>
  <cellStyleXfs count="3">
    <xf numFmtId="0" fontId="0" fillId="0" borderId="0"/>
    <xf numFmtId="43" fontId="5" fillId="0" borderId="0" applyFont="0" applyFill="0" applyBorder="0" applyAlignment="0" applyProtection="0"/>
    <xf numFmtId="9" fontId="5" fillId="0" borderId="0" applyFont="0" applyFill="0" applyBorder="0" applyAlignment="0" applyProtection="0"/>
  </cellStyleXfs>
  <cellXfs count="569">
    <xf numFmtId="0" fontId="0" fillId="0" borderId="0" xfId="0"/>
    <xf numFmtId="0" fontId="2" fillId="0" borderId="0" xfId="0" applyFont="1"/>
    <xf numFmtId="0" fontId="3" fillId="0" borderId="0" xfId="0" applyFont="1"/>
    <xf numFmtId="0" fontId="0" fillId="0" borderId="2" xfId="0" applyBorder="1"/>
    <xf numFmtId="0" fontId="1" fillId="0" borderId="0" xfId="0" applyFont="1" applyAlignment="1">
      <alignment horizontal="center"/>
    </xf>
    <xf numFmtId="0" fontId="1" fillId="0" borderId="0" xfId="0" applyFont="1"/>
    <xf numFmtId="0" fontId="2" fillId="0" borderId="0" xfId="0" applyFont="1" applyAlignment="1">
      <alignment horizontal="left"/>
    </xf>
    <xf numFmtId="0" fontId="4" fillId="0" borderId="0" xfId="0" applyFont="1" applyAlignment="1">
      <alignment vertical="justify"/>
    </xf>
    <xf numFmtId="0" fontId="4" fillId="0" borderId="0" xfId="0" applyFont="1"/>
    <xf numFmtId="0" fontId="6" fillId="0" borderId="0" xfId="0" applyFont="1"/>
    <xf numFmtId="0" fontId="7" fillId="0" borderId="0" xfId="0" applyFont="1"/>
    <xf numFmtId="164" fontId="4" fillId="0" borderId="0" xfId="1" applyNumberFormat="1" applyFont="1"/>
    <xf numFmtId="0" fontId="4" fillId="0" borderId="0" xfId="0" applyFont="1" applyAlignment="1">
      <alignment horizontal="center" vertical="center"/>
    </xf>
    <xf numFmtId="0" fontId="9" fillId="0" borderId="2" xfId="0" applyFont="1" applyBorder="1" applyAlignment="1">
      <alignment horizontal="left" vertical="justify"/>
    </xf>
    <xf numFmtId="0" fontId="9" fillId="0" borderId="2" xfId="0" applyFont="1" applyBorder="1" applyAlignment="1">
      <alignment horizontal="center" vertical="justify"/>
    </xf>
    <xf numFmtId="0" fontId="9" fillId="0" borderId="2" xfId="0" applyFont="1" applyBorder="1" applyAlignment="1">
      <alignment vertical="justify"/>
    </xf>
    <xf numFmtId="0" fontId="11" fillId="0" borderId="2" xfId="0" applyFont="1" applyBorder="1" applyAlignment="1">
      <alignment horizontal="justify" vertical="center"/>
    </xf>
    <xf numFmtId="0" fontId="13" fillId="0" borderId="0" xfId="0" applyFont="1" applyAlignment="1">
      <alignment horizontal="center"/>
    </xf>
    <xf numFmtId="0" fontId="9" fillId="0" borderId="2" xfId="0" applyFont="1" applyBorder="1" applyAlignment="1">
      <alignment horizontal="center"/>
    </xf>
    <xf numFmtId="0" fontId="9" fillId="0" borderId="2" xfId="0" applyFont="1" applyBorder="1"/>
    <xf numFmtId="9" fontId="9" fillId="0" borderId="2" xfId="0" applyNumberFormat="1" applyFont="1" applyBorder="1" applyAlignment="1">
      <alignment horizontal="center"/>
    </xf>
    <xf numFmtId="3" fontId="9" fillId="0" borderId="2" xfId="0" applyNumberFormat="1" applyFont="1" applyBorder="1"/>
    <xf numFmtId="0" fontId="9" fillId="0" borderId="2" xfId="0" applyFont="1" applyBorder="1" applyAlignment="1">
      <alignment horizontal="center" vertical="center"/>
    </xf>
    <xf numFmtId="0" fontId="10" fillId="0" borderId="2" xfId="0" applyFont="1" applyBorder="1" applyAlignment="1">
      <alignment horizontal="center" vertical="center"/>
    </xf>
    <xf numFmtId="0" fontId="12" fillId="0" borderId="2" xfId="0" applyFont="1" applyBorder="1" applyAlignment="1">
      <alignment vertical="justify"/>
    </xf>
    <xf numFmtId="2" fontId="9" fillId="0" borderId="2" xfId="0" applyNumberFormat="1" applyFont="1" applyBorder="1"/>
    <xf numFmtId="43" fontId="9" fillId="0" borderId="2" xfId="0" applyNumberFormat="1" applyFont="1" applyBorder="1" applyAlignment="1">
      <alignment vertical="justify"/>
    </xf>
    <xf numFmtId="0" fontId="8" fillId="0" borderId="0" xfId="0" applyFont="1"/>
    <xf numFmtId="0" fontId="13" fillId="0" borderId="0" xfId="0" applyFont="1"/>
    <xf numFmtId="0" fontId="9" fillId="0" borderId="0" xfId="0" applyFont="1"/>
    <xf numFmtId="0" fontId="12" fillId="0" borderId="0" xfId="0" applyFont="1"/>
    <xf numFmtId="43" fontId="9" fillId="0" borderId="0" xfId="0" applyNumberFormat="1" applyFont="1"/>
    <xf numFmtId="9" fontId="9" fillId="0" borderId="0" xfId="0" applyNumberFormat="1" applyFont="1"/>
    <xf numFmtId="0" fontId="11" fillId="0" borderId="2" xfId="0" applyFont="1" applyBorder="1" applyAlignment="1">
      <alignment horizontal="justify" vertical="center" wrapText="1"/>
    </xf>
    <xf numFmtId="0" fontId="11" fillId="0" borderId="0" xfId="0" applyFont="1" applyAlignment="1">
      <alignment horizontal="justify" vertical="center"/>
    </xf>
    <xf numFmtId="0" fontId="10" fillId="0" borderId="2" xfId="0" applyFont="1" applyBorder="1" applyAlignment="1">
      <alignment horizontal="left" vertical="center" wrapText="1"/>
    </xf>
    <xf numFmtId="0" fontId="10" fillId="0" borderId="2" xfId="0" applyFont="1" applyBorder="1" applyAlignment="1">
      <alignment horizontal="center" vertical="center" wrapText="1"/>
    </xf>
    <xf numFmtId="0" fontId="9" fillId="0" borderId="2" xfId="0" applyFont="1" applyBorder="1" applyAlignment="1">
      <alignment vertical="center" wrapText="1"/>
    </xf>
    <xf numFmtId="0" fontId="14" fillId="3" borderId="2"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11" fillId="0" borderId="2" xfId="0" applyFont="1" applyBorder="1" applyAlignment="1">
      <alignment horizontal="left" vertical="center" wrapText="1"/>
    </xf>
    <xf numFmtId="0" fontId="11" fillId="0" borderId="2" xfId="0" applyFont="1" applyBorder="1" applyAlignment="1">
      <alignment horizontal="left" vertical="center" wrapText="1" indent="1"/>
    </xf>
    <xf numFmtId="0" fontId="1" fillId="0" borderId="8" xfId="0" applyFont="1" applyBorder="1"/>
    <xf numFmtId="0" fontId="9" fillId="0" borderId="0" xfId="0" applyFont="1" applyAlignment="1">
      <alignment vertical="justify"/>
    </xf>
    <xf numFmtId="0" fontId="10" fillId="0" borderId="0" xfId="0" applyFont="1" applyAlignment="1">
      <alignment horizontal="left" vertical="center" wrapText="1"/>
    </xf>
    <xf numFmtId="0" fontId="10" fillId="0" borderId="0" xfId="0" applyFont="1" applyAlignment="1">
      <alignment horizontal="left" vertical="center" wrapText="1" indent="1"/>
    </xf>
    <xf numFmtId="0" fontId="15" fillId="3" borderId="2" xfId="0" applyFont="1" applyFill="1" applyBorder="1" applyAlignment="1">
      <alignment horizontal="center" vertical="center" wrapText="1"/>
    </xf>
    <xf numFmtId="0" fontId="16" fillId="0" borderId="2" xfId="0" applyFont="1" applyBorder="1" applyAlignment="1">
      <alignment horizontal="center" vertical="center" wrapText="1"/>
    </xf>
    <xf numFmtId="0" fontId="0" fillId="0" borderId="2" xfId="0" applyBorder="1" applyAlignment="1">
      <alignment wrapText="1"/>
    </xf>
    <xf numFmtId="0" fontId="17" fillId="3" borderId="2" xfId="0" applyFont="1" applyFill="1" applyBorder="1" applyAlignment="1">
      <alignment horizontal="center" vertical="center" wrapText="1"/>
    </xf>
    <xf numFmtId="0" fontId="18" fillId="0" borderId="2" xfId="0" applyFont="1" applyBorder="1" applyAlignment="1">
      <alignment horizontal="left" vertical="center" wrapText="1"/>
    </xf>
    <xf numFmtId="0" fontId="18" fillId="0" borderId="2" xfId="0" applyFont="1" applyBorder="1" applyAlignment="1">
      <alignment horizontal="justify" vertical="center" wrapText="1"/>
    </xf>
    <xf numFmtId="0" fontId="18" fillId="0" borderId="2" xfId="0" applyFont="1" applyBorder="1" applyAlignment="1">
      <alignment horizontal="center" vertical="center" wrapText="1"/>
    </xf>
    <xf numFmtId="0" fontId="17" fillId="3" borderId="2" xfId="0" applyFont="1" applyFill="1" applyBorder="1" applyAlignment="1">
      <alignment horizontal="center" vertical="center"/>
    </xf>
    <xf numFmtId="0" fontId="17" fillId="0" borderId="2" xfId="0" applyFont="1" applyBorder="1" applyAlignment="1">
      <alignment horizontal="center" vertical="center"/>
    </xf>
    <xf numFmtId="0" fontId="18" fillId="0" borderId="2" xfId="0" applyFont="1" applyBorder="1" applyAlignment="1">
      <alignment horizontal="center" vertical="center"/>
    </xf>
    <xf numFmtId="0" fontId="14" fillId="0" borderId="0" xfId="0" applyFont="1" applyAlignment="1">
      <alignment horizontal="justify" vertical="center"/>
    </xf>
    <xf numFmtId="0" fontId="21" fillId="0" borderId="20" xfId="0" applyFont="1" applyBorder="1" applyAlignment="1">
      <alignment horizontal="left" vertical="center" wrapText="1"/>
    </xf>
    <xf numFmtId="0" fontId="21" fillId="0" borderId="20" xfId="0" applyFont="1" applyBorder="1" applyAlignment="1">
      <alignment horizontal="center" vertical="center" wrapText="1"/>
    </xf>
    <xf numFmtId="0" fontId="21" fillId="0" borderId="20" xfId="0" applyFont="1" applyBorder="1" applyAlignment="1">
      <alignment horizontal="justify" vertical="center" wrapText="1"/>
    </xf>
    <xf numFmtId="0" fontId="20" fillId="4" borderId="19" xfId="0" applyFont="1" applyFill="1" applyBorder="1" applyAlignment="1">
      <alignment horizontal="center" vertical="center"/>
    </xf>
    <xf numFmtId="0" fontId="21" fillId="0" borderId="19" xfId="0" applyFont="1" applyBorder="1" applyAlignment="1">
      <alignment horizontal="center" vertical="center" wrapText="1"/>
    </xf>
    <xf numFmtId="0" fontId="17" fillId="3" borderId="2" xfId="0" applyFont="1" applyFill="1" applyBorder="1" applyAlignment="1">
      <alignment horizontal="left" vertical="center" wrapText="1" indent="14"/>
    </xf>
    <xf numFmtId="0" fontId="22" fillId="0" borderId="2" xfId="0" applyFont="1" applyBorder="1" applyAlignment="1">
      <alignment horizontal="center" vertical="justify"/>
    </xf>
    <xf numFmtId="0" fontId="22" fillId="0" borderId="2" xfId="0" applyFont="1" applyBorder="1"/>
    <xf numFmtId="0" fontId="22" fillId="0" borderId="2" xfId="0" applyFont="1" applyBorder="1" applyAlignment="1">
      <alignment horizontal="center"/>
    </xf>
    <xf numFmtId="0" fontId="9" fillId="0" borderId="2" xfId="0" applyFont="1" applyBorder="1" applyAlignment="1">
      <alignment vertical="center"/>
    </xf>
    <xf numFmtId="0" fontId="9" fillId="0" borderId="0" xfId="0" applyFont="1" applyAlignment="1">
      <alignment vertical="center"/>
    </xf>
    <xf numFmtId="0" fontId="22" fillId="0" borderId="2" xfId="0" applyFont="1" applyBorder="1" applyAlignment="1">
      <alignment vertical="center" wrapText="1"/>
    </xf>
    <xf numFmtId="0" fontId="26" fillId="0" borderId="2" xfId="0" applyFont="1" applyBorder="1" applyAlignment="1">
      <alignment vertical="center" wrapText="1"/>
    </xf>
    <xf numFmtId="9" fontId="9" fillId="0" borderId="2" xfId="0" applyNumberFormat="1" applyFont="1" applyBorder="1" applyAlignment="1">
      <alignment horizontal="center" vertical="center"/>
    </xf>
    <xf numFmtId="3" fontId="9" fillId="0" borderId="2" xfId="0" applyNumberFormat="1" applyFont="1" applyBorder="1" applyAlignment="1">
      <alignment vertical="center"/>
    </xf>
    <xf numFmtId="9" fontId="9" fillId="0" borderId="2" xfId="0" applyNumberFormat="1" applyFont="1" applyBorder="1" applyAlignment="1">
      <alignment horizontal="center" vertical="center" wrapText="1"/>
    </xf>
    <xf numFmtId="3" fontId="9" fillId="0" borderId="2" xfId="0" applyNumberFormat="1" applyFont="1" applyBorder="1" applyAlignment="1">
      <alignment vertical="center" wrapText="1"/>
    </xf>
    <xf numFmtId="165" fontId="9" fillId="0" borderId="2" xfId="0" applyNumberFormat="1" applyFont="1" applyBorder="1" applyAlignment="1">
      <alignment vertical="center" wrapText="1"/>
    </xf>
    <xf numFmtId="0" fontId="27" fillId="0" borderId="0" xfId="0" applyFont="1"/>
    <xf numFmtId="0" fontId="28" fillId="0" borderId="2" xfId="0" applyFont="1" applyBorder="1" applyAlignment="1">
      <alignment vertical="justify"/>
    </xf>
    <xf numFmtId="0" fontId="9" fillId="0" borderId="5" xfId="0" applyFont="1" applyBorder="1" applyAlignment="1">
      <alignment horizontal="left" vertical="center" wrapText="1"/>
    </xf>
    <xf numFmtId="14" fontId="9" fillId="0" borderId="2" xfId="0" applyNumberFormat="1" applyFont="1" applyBorder="1" applyAlignment="1">
      <alignment horizontal="left"/>
    </xf>
    <xf numFmtId="0" fontId="9" fillId="0" borderId="2" xfId="0" applyFont="1" applyBorder="1" applyAlignment="1">
      <alignment horizontal="left"/>
    </xf>
    <xf numFmtId="0" fontId="9" fillId="0" borderId="1" xfId="0" applyFont="1" applyBorder="1" applyAlignment="1">
      <alignment horizontal="left"/>
    </xf>
    <xf numFmtId="0" fontId="13" fillId="0" borderId="4" xfId="0" applyFont="1" applyBorder="1" applyAlignment="1">
      <alignment horizontal="left" vertical="center" wrapText="1"/>
    </xf>
    <xf numFmtId="0" fontId="0" fillId="0" borderId="2" xfId="0" applyBorder="1" applyAlignment="1">
      <alignment horizontal="center" vertical="center" wrapText="1"/>
    </xf>
    <xf numFmtId="0" fontId="18" fillId="0" borderId="2" xfId="0" applyFont="1" applyBorder="1" applyAlignment="1">
      <alignment horizontal="justify" vertical="center"/>
    </xf>
    <xf numFmtId="0" fontId="30" fillId="0" borderId="2" xfId="0" applyFont="1" applyBorder="1" applyAlignment="1">
      <alignment horizontal="justify" vertical="center"/>
    </xf>
    <xf numFmtId="0" fontId="0" fillId="0" borderId="2" xfId="0" applyBorder="1" applyAlignment="1">
      <alignment vertical="center"/>
    </xf>
    <xf numFmtId="0" fontId="30" fillId="0" borderId="2" xfId="0" applyFont="1" applyBorder="1" applyAlignment="1">
      <alignment horizontal="left" vertical="center"/>
    </xf>
    <xf numFmtId="0" fontId="23" fillId="0" borderId="2" xfId="0" applyFont="1" applyBorder="1" applyAlignment="1">
      <alignment horizontal="justify" vertical="center" wrapText="1"/>
    </xf>
    <xf numFmtId="0" fontId="0" fillId="0" borderId="2" xfId="0" applyBorder="1" applyAlignment="1">
      <alignment vertical="top" wrapText="1"/>
    </xf>
    <xf numFmtId="0" fontId="23" fillId="0" borderId="2" xfId="0" applyFont="1" applyBorder="1" applyAlignment="1">
      <alignment horizontal="left" vertical="center" wrapText="1"/>
    </xf>
    <xf numFmtId="14" fontId="9" fillId="0" borderId="2" xfId="0" applyNumberFormat="1" applyFont="1" applyBorder="1" applyAlignment="1">
      <alignment horizontal="center" vertical="center"/>
    </xf>
    <xf numFmtId="0" fontId="12" fillId="0" borderId="5" xfId="0" applyFont="1" applyBorder="1" applyAlignment="1">
      <alignment vertical="center" wrapText="1"/>
    </xf>
    <xf numFmtId="0" fontId="9" fillId="0" borderId="5" xfId="0" applyFont="1" applyBorder="1" applyAlignment="1">
      <alignment horizontal="center" vertical="center" wrapText="1"/>
    </xf>
    <xf numFmtId="0" fontId="0" fillId="0" borderId="0" xfId="0" applyAlignment="1">
      <alignment vertical="center"/>
    </xf>
    <xf numFmtId="0" fontId="9" fillId="0" borderId="0" xfId="0" applyFont="1" applyAlignment="1">
      <alignment horizontal="center" vertical="center" wrapText="1"/>
    </xf>
    <xf numFmtId="0" fontId="9" fillId="0" borderId="2" xfId="0" applyFont="1" applyBorder="1" applyAlignment="1">
      <alignment horizontal="center" vertical="center" wrapText="1"/>
    </xf>
    <xf numFmtId="0" fontId="0" fillId="0" borderId="0" xfId="0" applyAlignment="1">
      <alignment horizontal="center" vertical="center" wrapText="1"/>
    </xf>
    <xf numFmtId="164" fontId="9" fillId="0" borderId="2" xfId="1" applyNumberFormat="1" applyFont="1" applyBorder="1" applyAlignment="1">
      <alignment horizontal="center" vertical="center"/>
    </xf>
    <xf numFmtId="0" fontId="0" fillId="0" borderId="0" xfId="0" applyAlignment="1">
      <alignment horizontal="center" vertical="center"/>
    </xf>
    <xf numFmtId="0" fontId="13" fillId="6" borderId="2" xfId="0" applyFont="1" applyFill="1" applyBorder="1" applyAlignment="1">
      <alignment horizontal="center" vertical="center" wrapText="1"/>
    </xf>
    <xf numFmtId="0" fontId="32" fillId="0" borderId="0" xfId="0" applyFont="1" applyAlignment="1">
      <alignment horizontal="center" vertical="center" wrapText="1"/>
    </xf>
    <xf numFmtId="0" fontId="13" fillId="0" borderId="0" xfId="0" applyFont="1" applyAlignment="1">
      <alignment horizontal="center" vertical="center"/>
    </xf>
    <xf numFmtId="14" fontId="9" fillId="0" borderId="2" xfId="0" applyNumberFormat="1" applyFont="1" applyBorder="1" applyAlignment="1">
      <alignment horizontal="center" vertical="center" wrapText="1"/>
    </xf>
    <xf numFmtId="0" fontId="1" fillId="0" borderId="0" xfId="0" applyFont="1" applyAlignment="1">
      <alignment horizontal="center" vertical="center"/>
    </xf>
    <xf numFmtId="14" fontId="9" fillId="0" borderId="2" xfId="0" applyNumberFormat="1" applyFont="1" applyBorder="1" applyAlignment="1">
      <alignment horizontal="center" vertical="justify"/>
    </xf>
    <xf numFmtId="0" fontId="9" fillId="0" borderId="5" xfId="0" applyFont="1" applyBorder="1" applyAlignment="1">
      <alignment horizontal="center" vertical="justify"/>
    </xf>
    <xf numFmtId="0" fontId="9" fillId="0" borderId="5" xfId="0" applyFont="1" applyBorder="1" applyAlignment="1">
      <alignment horizontal="center" vertical="center"/>
    </xf>
    <xf numFmtId="14" fontId="10" fillId="0" borderId="2" xfId="0" applyNumberFormat="1" applyFont="1" applyBorder="1" applyAlignment="1">
      <alignment horizontal="center" vertical="center"/>
    </xf>
    <xf numFmtId="14" fontId="10" fillId="0" borderId="2" xfId="0" applyNumberFormat="1" applyFont="1" applyBorder="1" applyAlignment="1">
      <alignment horizontal="center" vertical="justify"/>
    </xf>
    <xf numFmtId="0" fontId="32" fillId="0" borderId="2" xfId="0" applyFont="1" applyBorder="1" applyAlignment="1">
      <alignment horizontal="center" vertical="center"/>
    </xf>
    <xf numFmtId="0" fontId="32" fillId="0" borderId="2" xfId="0" applyFont="1" applyBorder="1" applyAlignment="1">
      <alignment horizontal="center"/>
    </xf>
    <xf numFmtId="0" fontId="10" fillId="0" borderId="2" xfId="0" applyFont="1" applyBorder="1" applyAlignment="1">
      <alignment horizontal="left"/>
    </xf>
    <xf numFmtId="0" fontId="13" fillId="6" borderId="5" xfId="0" applyFont="1" applyFill="1" applyBorder="1" applyAlignment="1">
      <alignment horizontal="center" vertical="center" wrapText="1"/>
    </xf>
    <xf numFmtId="0" fontId="9" fillId="0" borderId="5" xfId="0" applyFont="1" applyBorder="1" applyAlignment="1">
      <alignment horizontal="center" wrapText="1"/>
    </xf>
    <xf numFmtId="0" fontId="10" fillId="0" borderId="5" xfId="0" applyFont="1" applyBorder="1" applyAlignment="1">
      <alignment horizontal="center" vertical="center"/>
    </xf>
    <xf numFmtId="0" fontId="10" fillId="0" borderId="1" xfId="0" applyFont="1" applyBorder="1" applyAlignment="1">
      <alignment horizontal="center" vertical="center"/>
    </xf>
    <xf numFmtId="14" fontId="9" fillId="0" borderId="5" xfId="0" applyNumberFormat="1" applyFont="1" applyBorder="1" applyAlignment="1">
      <alignment horizontal="center" vertical="center"/>
    </xf>
    <xf numFmtId="14" fontId="9" fillId="0" borderId="5" xfId="0" applyNumberFormat="1" applyFont="1" applyBorder="1" applyAlignment="1">
      <alignment horizontal="center" vertical="center" wrapText="1"/>
    </xf>
    <xf numFmtId="0" fontId="22" fillId="0" borderId="5" xfId="0" applyFont="1" applyBorder="1" applyAlignment="1">
      <alignment horizontal="left" vertical="center" wrapText="1"/>
    </xf>
    <xf numFmtId="0" fontId="28" fillId="0" borderId="2" xfId="0" applyFont="1" applyBorder="1" applyAlignment="1">
      <alignment horizontal="left" vertical="center" wrapText="1"/>
    </xf>
    <xf numFmtId="0" fontId="14" fillId="3" borderId="4" xfId="0" applyFont="1" applyFill="1" applyBorder="1" applyAlignment="1">
      <alignment horizontal="center" vertical="center" wrapText="1"/>
    </xf>
    <xf numFmtId="164" fontId="9" fillId="0" borderId="2" xfId="1" applyNumberFormat="1" applyFont="1" applyBorder="1" applyAlignment="1">
      <alignment horizontal="center" vertical="center" wrapText="1"/>
    </xf>
    <xf numFmtId="0" fontId="13" fillId="0" borderId="2" xfId="0" applyFont="1" applyBorder="1" applyAlignment="1">
      <alignment horizontal="center" vertical="center" wrapText="1"/>
    </xf>
    <xf numFmtId="0" fontId="13" fillId="8" borderId="2" xfId="0" applyFont="1" applyFill="1" applyBorder="1" applyAlignment="1">
      <alignment horizontal="center" vertical="center" wrapText="1"/>
    </xf>
    <xf numFmtId="0" fontId="13" fillId="8" borderId="5" xfId="0" applyFont="1" applyFill="1" applyBorder="1" applyAlignment="1">
      <alignment horizontal="center" vertical="center" wrapText="1"/>
    </xf>
    <xf numFmtId="0" fontId="29"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10" fillId="0" borderId="9" xfId="0" applyFont="1" applyBorder="1" applyAlignment="1">
      <alignment horizontal="center" vertical="center" wrapText="1"/>
    </xf>
    <xf numFmtId="14" fontId="10" fillId="0" borderId="2" xfId="0" applyNumberFormat="1" applyFont="1" applyBorder="1" applyAlignment="1">
      <alignment horizontal="center" vertical="center" wrapText="1"/>
    </xf>
    <xf numFmtId="0" fontId="7" fillId="0" borderId="0" xfId="0" applyFont="1" applyAlignment="1">
      <alignment horizontal="center" vertical="center" wrapText="1"/>
    </xf>
    <xf numFmtId="0" fontId="10" fillId="0" borderId="5" xfId="0" applyFont="1" applyBorder="1" applyAlignment="1">
      <alignment horizontal="center" vertical="center" wrapText="1"/>
    </xf>
    <xf numFmtId="0" fontId="22" fillId="0" borderId="2" xfId="0" applyFont="1" applyBorder="1" applyAlignment="1">
      <alignment horizontal="left" vertical="center" wrapText="1"/>
    </xf>
    <xf numFmtId="0" fontId="13" fillId="10" borderId="2" xfId="0" applyFont="1" applyFill="1" applyBorder="1" applyAlignment="1">
      <alignment horizontal="center" vertical="center" wrapText="1"/>
    </xf>
    <xf numFmtId="0" fontId="34" fillId="7" borderId="9" xfId="0" applyFont="1" applyFill="1" applyBorder="1" applyAlignment="1">
      <alignment horizontal="center" vertical="center" wrapText="1"/>
    </xf>
    <xf numFmtId="2" fontId="10" fillId="0" borderId="2" xfId="0" applyNumberFormat="1" applyFont="1" applyBorder="1" applyAlignment="1">
      <alignment horizontal="center" vertical="center" wrapText="1"/>
    </xf>
    <xf numFmtId="0" fontId="0" fillId="0" borderId="2" xfId="0" applyBorder="1" applyAlignment="1">
      <alignment horizontal="center" vertical="center"/>
    </xf>
    <xf numFmtId="0" fontId="33" fillId="11" borderId="2" xfId="0" applyFont="1" applyFill="1" applyBorder="1" applyAlignment="1">
      <alignment horizontal="center" vertical="center" wrapText="1"/>
    </xf>
    <xf numFmtId="0" fontId="35" fillId="7" borderId="5" xfId="0" applyFont="1" applyFill="1" applyBorder="1" applyAlignment="1">
      <alignment horizontal="center" vertical="center" wrapText="1"/>
    </xf>
    <xf numFmtId="0" fontId="13" fillId="6" borderId="3" xfId="0" applyFont="1" applyFill="1" applyBorder="1" applyAlignment="1">
      <alignment horizontal="center" vertical="center" wrapText="1"/>
    </xf>
    <xf numFmtId="0" fontId="32" fillId="0" borderId="21" xfId="0" applyFont="1" applyBorder="1" applyAlignment="1">
      <alignment horizontal="center" vertical="center"/>
    </xf>
    <xf numFmtId="0" fontId="22" fillId="0" borderId="2" xfId="0" applyFont="1" applyBorder="1" applyAlignment="1">
      <alignment horizontal="center" vertical="center" wrapText="1"/>
    </xf>
    <xf numFmtId="0" fontId="32" fillId="0" borderId="22" xfId="0" applyFont="1" applyBorder="1" applyAlignment="1">
      <alignment horizontal="center" vertical="center"/>
    </xf>
    <xf numFmtId="0" fontId="32" fillId="0" borderId="24" xfId="0" applyFont="1" applyBorder="1" applyAlignment="1">
      <alignment horizontal="center" vertical="center"/>
    </xf>
    <xf numFmtId="0" fontId="7" fillId="7" borderId="2" xfId="0" applyFont="1" applyFill="1" applyBorder="1" applyAlignment="1">
      <alignment horizontal="center" vertical="center" wrapText="1"/>
    </xf>
    <xf numFmtId="0" fontId="36" fillId="0" borderId="2" xfId="0" applyFont="1" applyBorder="1" applyAlignment="1">
      <alignment horizontal="center" vertical="center" wrapText="1"/>
    </xf>
    <xf numFmtId="0" fontId="37" fillId="7" borderId="2" xfId="0" applyFont="1" applyFill="1" applyBorder="1" applyAlignment="1">
      <alignment horizontal="center" vertical="center" wrapText="1"/>
    </xf>
    <xf numFmtId="0" fontId="32" fillId="6" borderId="2" xfId="0" applyFont="1" applyFill="1" applyBorder="1" applyAlignment="1">
      <alignment horizontal="center"/>
    </xf>
    <xf numFmtId="0" fontId="32" fillId="6" borderId="2" xfId="0" applyFont="1" applyFill="1" applyBorder="1" applyAlignment="1">
      <alignment horizontal="center" vertical="center"/>
    </xf>
    <xf numFmtId="0" fontId="41" fillId="0" borderId="1" xfId="0" applyFont="1" applyBorder="1" applyAlignment="1">
      <alignment horizontal="center" vertical="center" wrapText="1"/>
    </xf>
    <xf numFmtId="0" fontId="12" fillId="7" borderId="2" xfId="0" applyFont="1" applyFill="1" applyBorder="1" applyAlignment="1">
      <alignment horizontal="center" vertical="center" wrapText="1"/>
    </xf>
    <xf numFmtId="0" fontId="13" fillId="12" borderId="2" xfId="0" applyFont="1" applyFill="1" applyBorder="1" applyAlignment="1">
      <alignment horizontal="center" vertical="center" wrapText="1"/>
    </xf>
    <xf numFmtId="0" fontId="32" fillId="11" borderId="2" xfId="0" applyFont="1" applyFill="1" applyBorder="1" applyAlignment="1">
      <alignment horizontal="center"/>
    </xf>
    <xf numFmtId="49" fontId="10" fillId="0" borderId="2" xfId="0" applyNumberFormat="1" applyFont="1" applyBorder="1" applyAlignment="1">
      <alignment horizontal="center" vertical="center" wrapText="1"/>
    </xf>
    <xf numFmtId="0" fontId="42" fillId="7" borderId="2" xfId="0" applyFont="1" applyFill="1" applyBorder="1" applyAlignment="1">
      <alignment horizontal="center" vertical="center" wrapText="1"/>
    </xf>
    <xf numFmtId="49" fontId="9" fillId="0" borderId="2" xfId="0" applyNumberFormat="1" applyFont="1" applyBorder="1" applyAlignment="1">
      <alignment horizontal="center" vertical="center" wrapText="1"/>
    </xf>
    <xf numFmtId="0" fontId="11" fillId="0" borderId="4" xfId="0" applyFont="1" applyBorder="1" applyAlignment="1">
      <alignment horizontal="center" vertical="center" wrapText="1"/>
    </xf>
    <xf numFmtId="0" fontId="9" fillId="0" borderId="4" xfId="0" applyFont="1" applyBorder="1" applyAlignment="1">
      <alignment horizontal="center" vertical="center" wrapText="1"/>
    </xf>
    <xf numFmtId="0" fontId="0" fillId="0" borderId="2" xfId="0" applyBorder="1" applyAlignment="1">
      <alignment horizontal="center"/>
    </xf>
    <xf numFmtId="0" fontId="22" fillId="0" borderId="4" xfId="0" applyFont="1" applyBorder="1" applyAlignment="1">
      <alignment horizontal="center" vertical="center" wrapText="1"/>
    </xf>
    <xf numFmtId="0" fontId="0" fillId="0" borderId="0" xfId="0" applyAlignment="1">
      <alignment horizontal="center"/>
    </xf>
    <xf numFmtId="0" fontId="10" fillId="0" borderId="4" xfId="0" applyFont="1" applyBorder="1" applyAlignment="1">
      <alignment horizontal="left" vertical="center" wrapText="1"/>
    </xf>
    <xf numFmtId="0" fontId="4" fillId="0" borderId="0" xfId="0" applyFont="1" applyAlignment="1">
      <alignment horizontal="center" vertical="center" wrapText="1"/>
    </xf>
    <xf numFmtId="0" fontId="13" fillId="12" borderId="4" xfId="0" applyFont="1" applyFill="1" applyBorder="1" applyAlignment="1">
      <alignment horizontal="center" vertical="center" wrapText="1"/>
    </xf>
    <xf numFmtId="0" fontId="9" fillId="7" borderId="2" xfId="0" applyFont="1" applyFill="1" applyBorder="1" applyAlignment="1">
      <alignment horizontal="center" vertical="center" wrapText="1"/>
    </xf>
    <xf numFmtId="14" fontId="9" fillId="13" borderId="2" xfId="0" applyNumberFormat="1" applyFont="1" applyFill="1" applyBorder="1" applyAlignment="1">
      <alignment horizontal="center" vertical="center" wrapText="1"/>
    </xf>
    <xf numFmtId="0" fontId="9" fillId="13" borderId="2" xfId="0" applyFont="1" applyFill="1" applyBorder="1" applyAlignment="1">
      <alignment horizontal="center" vertical="center" wrapText="1"/>
    </xf>
    <xf numFmtId="0" fontId="9" fillId="13" borderId="0" xfId="0" applyFont="1" applyFill="1"/>
    <xf numFmtId="0" fontId="4" fillId="13" borderId="0" xfId="0" applyFont="1" applyFill="1"/>
    <xf numFmtId="0" fontId="0" fillId="13" borderId="0" xfId="0" applyFill="1"/>
    <xf numFmtId="0" fontId="14" fillId="0" borderId="2" xfId="0" applyFont="1" applyBorder="1" applyAlignment="1">
      <alignment horizontal="center" vertical="center"/>
    </xf>
    <xf numFmtId="0" fontId="44" fillId="0" borderId="2" xfId="0" applyFont="1" applyBorder="1" applyAlignment="1">
      <alignment horizontal="center" vertical="center" wrapText="1"/>
    </xf>
    <xf numFmtId="0" fontId="25" fillId="6" borderId="2" xfId="0" applyFont="1" applyFill="1" applyBorder="1" applyAlignment="1">
      <alignment horizontal="center" vertical="center"/>
    </xf>
    <xf numFmtId="49" fontId="46" fillId="0" borderId="2" xfId="0" applyNumberFormat="1" applyFont="1" applyBorder="1" applyAlignment="1">
      <alignment horizontal="center" vertical="center"/>
    </xf>
    <xf numFmtId="0" fontId="13" fillId="6" borderId="4" xfId="0" applyFont="1" applyFill="1" applyBorder="1" applyAlignment="1">
      <alignment horizontal="center" vertical="center" wrapText="1"/>
    </xf>
    <xf numFmtId="0" fontId="48" fillId="0" borderId="0" xfId="0" applyFont="1"/>
    <xf numFmtId="0" fontId="10" fillId="0" borderId="2" xfId="0" applyFont="1" applyBorder="1" applyAlignment="1">
      <alignment vertical="center" wrapText="1"/>
    </xf>
    <xf numFmtId="0" fontId="11" fillId="0" borderId="0" xfId="0" applyFont="1" applyAlignment="1">
      <alignment vertical="center"/>
    </xf>
    <xf numFmtId="0" fontId="17" fillId="3" borderId="4" xfId="0" applyFont="1" applyFill="1" applyBorder="1" applyAlignment="1">
      <alignment horizontal="center" vertical="center"/>
    </xf>
    <xf numFmtId="9" fontId="17" fillId="3" borderId="4" xfId="0" applyNumberFormat="1" applyFont="1" applyFill="1" applyBorder="1" applyAlignment="1">
      <alignment horizontal="center" vertical="center"/>
    </xf>
    <xf numFmtId="14" fontId="9" fillId="7" borderId="2" xfId="0" applyNumberFormat="1" applyFont="1" applyFill="1" applyBorder="1" applyAlignment="1">
      <alignment horizontal="center" vertical="center" wrapText="1"/>
    </xf>
    <xf numFmtId="49" fontId="9" fillId="0" borderId="2" xfId="0" applyNumberFormat="1" applyFont="1" applyBorder="1" applyAlignment="1">
      <alignment horizontal="center" vertical="center"/>
    </xf>
    <xf numFmtId="165" fontId="9" fillId="0" borderId="2" xfId="0" applyNumberFormat="1" applyFont="1" applyBorder="1" applyAlignment="1">
      <alignment vertical="center"/>
    </xf>
    <xf numFmtId="43" fontId="9" fillId="0" borderId="2" xfId="1" applyFont="1" applyBorder="1" applyAlignment="1">
      <alignment vertical="center" wrapText="1"/>
    </xf>
    <xf numFmtId="43" fontId="9" fillId="0" borderId="2" xfId="1" applyFont="1" applyBorder="1" applyAlignment="1">
      <alignment vertical="center"/>
    </xf>
    <xf numFmtId="0" fontId="51" fillId="0" borderId="2" xfId="0" applyFont="1" applyBorder="1"/>
    <xf numFmtId="43" fontId="13" fillId="0" borderId="2" xfId="1" applyFont="1" applyBorder="1"/>
    <xf numFmtId="166" fontId="9" fillId="0" borderId="2" xfId="0" applyNumberFormat="1" applyFont="1" applyBorder="1" applyAlignment="1">
      <alignment vertical="center" wrapText="1"/>
    </xf>
    <xf numFmtId="166" fontId="9" fillId="0" borderId="2" xfId="0" applyNumberFormat="1" applyFont="1" applyBorder="1" applyAlignment="1">
      <alignment vertical="center"/>
    </xf>
    <xf numFmtId="166" fontId="13" fillId="0" borderId="2" xfId="0" applyNumberFormat="1" applyFont="1" applyBorder="1"/>
    <xf numFmtId="0" fontId="9" fillId="0" borderId="2" xfId="0" applyFont="1" applyBorder="1" applyAlignment="1">
      <alignment horizontal="center" vertical="top" wrapText="1"/>
    </xf>
    <xf numFmtId="0" fontId="11" fillId="0" borderId="0" xfId="0" applyFont="1" applyAlignment="1">
      <alignment horizontal="left" wrapText="1"/>
    </xf>
    <xf numFmtId="0" fontId="13" fillId="0" borderId="21" xfId="0" applyFont="1" applyBorder="1" applyAlignment="1">
      <alignment horizontal="center" vertical="center"/>
    </xf>
    <xf numFmtId="0" fontId="13" fillId="0" borderId="21"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4" xfId="0" applyFont="1" applyBorder="1" applyAlignment="1">
      <alignment vertical="center" wrapText="1"/>
    </xf>
    <xf numFmtId="0" fontId="13" fillId="6" borderId="25" xfId="0" applyFont="1" applyFill="1" applyBorder="1" applyAlignment="1">
      <alignment horizontal="center" vertical="center" wrapText="1"/>
    </xf>
    <xf numFmtId="0" fontId="13" fillId="6" borderId="26" xfId="0" applyFont="1" applyFill="1" applyBorder="1" applyAlignment="1">
      <alignment horizontal="center" vertical="center" wrapText="1"/>
    </xf>
    <xf numFmtId="0" fontId="13" fillId="6" borderId="27" xfId="0" applyFont="1" applyFill="1" applyBorder="1" applyAlignment="1">
      <alignment horizontal="center" vertical="center" wrapText="1"/>
    </xf>
    <xf numFmtId="14" fontId="9" fillId="0" borderId="4" xfId="0" applyNumberFormat="1" applyFont="1" applyBorder="1" applyAlignment="1">
      <alignment horizontal="center" vertical="center" wrapText="1"/>
    </xf>
    <xf numFmtId="0" fontId="12" fillId="0" borderId="10" xfId="0" applyFont="1" applyBorder="1" applyAlignment="1">
      <alignment vertical="justify"/>
    </xf>
    <xf numFmtId="0" fontId="9" fillId="0" borderId="10" xfId="0" applyFont="1" applyBorder="1" applyAlignment="1">
      <alignment horizontal="center"/>
    </xf>
    <xf numFmtId="43" fontId="13" fillId="0" borderId="10" xfId="1" applyFont="1" applyBorder="1"/>
    <xf numFmtId="9" fontId="13" fillId="0" borderId="10" xfId="2" applyFont="1" applyBorder="1"/>
    <xf numFmtId="0" fontId="51" fillId="0" borderId="10" xfId="0" applyFont="1" applyBorder="1"/>
    <xf numFmtId="9" fontId="9" fillId="0" borderId="10" xfId="0" applyNumberFormat="1" applyFont="1" applyBorder="1" applyAlignment="1">
      <alignment horizontal="center"/>
    </xf>
    <xf numFmtId="3" fontId="9" fillId="0" borderId="10" xfId="0" applyNumberFormat="1" applyFont="1" applyBorder="1"/>
    <xf numFmtId="43" fontId="9" fillId="0" borderId="10" xfId="0" applyNumberFormat="1" applyFont="1" applyBorder="1" applyAlignment="1">
      <alignment vertical="justify"/>
    </xf>
    <xf numFmtId="0" fontId="9" fillId="0" borderId="10" xfId="0" applyFont="1" applyBorder="1" applyAlignment="1">
      <alignment horizontal="center" vertical="center"/>
    </xf>
    <xf numFmtId="0" fontId="9" fillId="0" borderId="10" xfId="0" applyFont="1" applyBorder="1"/>
    <xf numFmtId="9" fontId="13" fillId="0" borderId="2" xfId="2" applyFont="1" applyBorder="1" applyAlignment="1">
      <alignment horizontal="center"/>
    </xf>
    <xf numFmtId="0" fontId="14" fillId="0" borderId="21" xfId="0" applyFont="1" applyBorder="1" applyAlignment="1">
      <alignment horizontal="center" vertical="center" wrapText="1"/>
    </xf>
    <xf numFmtId="0" fontId="14" fillId="3" borderId="4" xfId="0" applyFont="1" applyFill="1" applyBorder="1" applyAlignment="1">
      <alignment horizontal="left" vertical="center" wrapText="1"/>
    </xf>
    <xf numFmtId="0" fontId="25" fillId="5" borderId="2" xfId="0" applyFont="1" applyFill="1" applyBorder="1" applyAlignment="1">
      <alignment horizontal="center" vertical="center"/>
    </xf>
    <xf numFmtId="0" fontId="14" fillId="3" borderId="1" xfId="0" applyFont="1" applyFill="1" applyBorder="1" applyAlignment="1">
      <alignment horizontal="center" vertical="center" wrapText="1"/>
    </xf>
    <xf numFmtId="0" fontId="22" fillId="0" borderId="4" xfId="0" applyFont="1" applyBorder="1" applyAlignment="1">
      <alignment horizontal="center" wrapText="1"/>
    </xf>
    <xf numFmtId="0" fontId="15" fillId="3" borderId="4" xfId="0" applyFont="1" applyFill="1" applyBorder="1" applyAlignment="1">
      <alignment horizontal="center" vertical="center" wrapText="1"/>
    </xf>
    <xf numFmtId="0" fontId="52" fillId="7" borderId="2" xfId="0" applyFont="1" applyFill="1" applyBorder="1" applyAlignment="1">
      <alignment horizontal="center" vertical="center"/>
    </xf>
    <xf numFmtId="0" fontId="13" fillId="12" borderId="2" xfId="0" applyFont="1" applyFill="1" applyBorder="1" applyAlignment="1">
      <alignment horizontal="center"/>
    </xf>
    <xf numFmtId="0" fontId="42" fillId="7" borderId="1" xfId="0" applyFont="1" applyFill="1" applyBorder="1" applyAlignment="1">
      <alignment horizontal="center" vertical="justify"/>
    </xf>
    <xf numFmtId="0" fontId="50" fillId="9" borderId="2" xfId="0" applyFont="1" applyFill="1" applyBorder="1" applyAlignment="1">
      <alignment horizontal="center" vertical="center" wrapText="1"/>
    </xf>
    <xf numFmtId="0" fontId="0" fillId="12" borderId="2" xfId="0" applyFill="1" applyBorder="1" applyAlignment="1">
      <alignment horizontal="center" vertical="center" wrapText="1"/>
    </xf>
    <xf numFmtId="0" fontId="37" fillId="0" borderId="2" xfId="0" applyFont="1" applyBorder="1" applyAlignment="1">
      <alignment horizontal="center" vertical="center" wrapText="1"/>
    </xf>
    <xf numFmtId="0" fontId="53" fillId="7" borderId="2" xfId="0" applyFont="1" applyFill="1" applyBorder="1" applyAlignment="1">
      <alignment horizontal="center" vertical="center" wrapText="1"/>
    </xf>
    <xf numFmtId="0" fontId="9" fillId="0" borderId="2" xfId="0" applyFont="1" applyBorder="1" applyAlignment="1">
      <alignment horizontal="left" vertical="center"/>
    </xf>
    <xf numFmtId="0" fontId="54" fillId="7" borderId="2" xfId="0" applyFont="1" applyFill="1" applyBorder="1" applyAlignment="1">
      <alignment horizontal="center" vertical="center" wrapText="1"/>
    </xf>
    <xf numFmtId="0" fontId="56" fillId="7" borderId="2" xfId="0" applyFont="1" applyFill="1" applyBorder="1" applyAlignment="1">
      <alignment horizontal="center" vertical="center" wrapText="1"/>
    </xf>
    <xf numFmtId="0" fontId="10" fillId="14" borderId="2" xfId="0" applyFont="1" applyFill="1" applyBorder="1" applyAlignment="1">
      <alignment horizontal="center" vertical="center"/>
    </xf>
    <xf numFmtId="0" fontId="33" fillId="0" borderId="2" xfId="0" applyFont="1" applyBorder="1" applyAlignment="1">
      <alignment horizontal="center" vertical="center"/>
    </xf>
    <xf numFmtId="0" fontId="0" fillId="15" borderId="2" xfId="0" applyFill="1" applyBorder="1" applyAlignment="1">
      <alignment horizontal="center" vertical="center"/>
    </xf>
    <xf numFmtId="0" fontId="9" fillId="12" borderId="2" xfId="0" applyFont="1" applyFill="1" applyBorder="1" applyAlignment="1">
      <alignment horizontal="center" vertical="center" wrapText="1"/>
    </xf>
    <xf numFmtId="0" fontId="0" fillId="16" borderId="2" xfId="0" applyFill="1" applyBorder="1" applyAlignment="1">
      <alignment horizontal="center" vertical="center" wrapText="1"/>
    </xf>
    <xf numFmtId="0" fontId="59" fillId="7" borderId="2" xfId="0" applyFont="1" applyFill="1" applyBorder="1" applyAlignment="1">
      <alignment horizontal="center" vertical="center" wrapText="1"/>
    </xf>
    <xf numFmtId="0" fontId="10" fillId="6" borderId="2" xfId="0" applyFont="1" applyFill="1" applyBorder="1" applyAlignment="1">
      <alignment horizontal="center" vertical="center"/>
    </xf>
    <xf numFmtId="0" fontId="32" fillId="0" borderId="0" xfId="0" applyFont="1" applyAlignment="1">
      <alignment horizontal="center"/>
    </xf>
    <xf numFmtId="0" fontId="0" fillId="12" borderId="2" xfId="0" applyFill="1" applyBorder="1" applyAlignment="1">
      <alignment horizontal="center" vertical="center"/>
    </xf>
    <xf numFmtId="0" fontId="13" fillId="0" borderId="2" xfId="0" applyFont="1" applyBorder="1" applyAlignment="1">
      <alignment horizontal="center" vertical="center"/>
    </xf>
    <xf numFmtId="0" fontId="9" fillId="0" borderId="0" xfId="0" applyFont="1" applyAlignment="1">
      <alignment vertical="center" wrapText="1"/>
    </xf>
    <xf numFmtId="0" fontId="48" fillId="12" borderId="2" xfId="0" applyFont="1" applyFill="1" applyBorder="1" applyAlignment="1">
      <alignment horizontal="center"/>
    </xf>
    <xf numFmtId="0" fontId="28" fillId="7" borderId="2" xfId="0" applyFont="1" applyFill="1" applyBorder="1" applyAlignment="1">
      <alignment horizontal="left" vertical="center" wrapText="1"/>
    </xf>
    <xf numFmtId="0" fontId="60" fillId="0" borderId="2" xfId="0" applyFont="1" applyBorder="1" applyAlignment="1">
      <alignment horizontal="center" vertical="center" wrapText="1"/>
    </xf>
    <xf numFmtId="0" fontId="32" fillId="0" borderId="0" xfId="0" applyFont="1"/>
    <xf numFmtId="0" fontId="10" fillId="0" borderId="0" xfId="0" applyFont="1" applyAlignment="1">
      <alignment horizontal="center" vertical="center" wrapText="1"/>
    </xf>
    <xf numFmtId="14" fontId="9" fillId="0" borderId="0" xfId="0" applyNumberFormat="1" applyFont="1" applyAlignment="1">
      <alignment horizontal="center" vertical="center" wrapText="1"/>
    </xf>
    <xf numFmtId="169" fontId="9" fillId="0" borderId="2" xfId="0" applyNumberFormat="1" applyFont="1" applyBorder="1" applyAlignment="1">
      <alignment horizontal="center" vertical="center" wrapText="1"/>
    </xf>
    <xf numFmtId="169" fontId="13" fillId="12" borderId="2" xfId="0" applyNumberFormat="1" applyFont="1" applyFill="1" applyBorder="1" applyAlignment="1">
      <alignment horizontal="center" vertical="center" wrapText="1"/>
    </xf>
    <xf numFmtId="2" fontId="13" fillId="12" borderId="2" xfId="0" applyNumberFormat="1" applyFont="1" applyFill="1" applyBorder="1" applyAlignment="1">
      <alignment horizontal="center" vertical="center" wrapText="1"/>
    </xf>
    <xf numFmtId="0" fontId="65" fillId="0" borderId="0" xfId="0" applyFont="1"/>
    <xf numFmtId="0" fontId="47" fillId="5" borderId="2" xfId="0" applyFont="1" applyFill="1" applyBorder="1" applyAlignment="1">
      <alignment horizontal="center" vertical="center" wrapText="1"/>
    </xf>
    <xf numFmtId="0" fontId="63" fillId="5" borderId="2" xfId="0" applyFont="1" applyFill="1" applyBorder="1" applyAlignment="1">
      <alignment horizontal="center" vertical="center" wrapText="1"/>
    </xf>
    <xf numFmtId="0" fontId="63" fillId="5" borderId="2" xfId="0" applyFont="1" applyFill="1" applyBorder="1" applyAlignment="1">
      <alignment horizontal="center" vertical="center"/>
    </xf>
    <xf numFmtId="0" fontId="65" fillId="0" borderId="2" xfId="0" applyFont="1" applyBorder="1" applyAlignment="1">
      <alignment horizontal="center" vertical="center" wrapText="1"/>
    </xf>
    <xf numFmtId="0" fontId="65" fillId="0" borderId="2" xfId="0" applyFont="1" applyBorder="1" applyAlignment="1">
      <alignment horizontal="center" vertical="center"/>
    </xf>
    <xf numFmtId="0" fontId="64" fillId="0" borderId="2" xfId="0" applyFont="1" applyBorder="1" applyAlignment="1">
      <alignment horizontal="center" wrapText="1"/>
    </xf>
    <xf numFmtId="0" fontId="64" fillId="0" borderId="1" xfId="0" applyFont="1" applyBorder="1" applyAlignment="1">
      <alignment horizontal="left" vertical="center"/>
    </xf>
    <xf numFmtId="0" fontId="65" fillId="0" borderId="0" xfId="0" applyFont="1" applyAlignment="1">
      <alignment vertical="center"/>
    </xf>
    <xf numFmtId="0" fontId="64" fillId="0" borderId="0" xfId="0" applyFont="1" applyAlignment="1">
      <alignment vertical="center"/>
    </xf>
    <xf numFmtId="0" fontId="63" fillId="0" borderId="0" xfId="0" applyFont="1" applyAlignment="1">
      <alignment vertical="center"/>
    </xf>
    <xf numFmtId="0" fontId="48" fillId="5" borderId="2" xfId="0" applyFont="1" applyFill="1" applyBorder="1" applyAlignment="1">
      <alignment horizontal="center" vertical="center"/>
    </xf>
    <xf numFmtId="0" fontId="48" fillId="5" borderId="2" xfId="0" applyFont="1" applyFill="1" applyBorder="1" applyAlignment="1">
      <alignment horizontal="center" vertical="center" wrapText="1"/>
    </xf>
    <xf numFmtId="0" fontId="47" fillId="0" borderId="2" xfId="0" applyFont="1" applyBorder="1" applyAlignment="1">
      <alignment horizontal="center" vertical="center"/>
    </xf>
    <xf numFmtId="2" fontId="66" fillId="0" borderId="2" xfId="0" applyNumberFormat="1" applyFont="1" applyBorder="1" applyAlignment="1">
      <alignment horizontal="center" vertical="center"/>
    </xf>
    <xf numFmtId="2" fontId="47" fillId="13" borderId="2" xfId="0" applyNumberFormat="1" applyFont="1" applyFill="1" applyBorder="1" applyAlignment="1">
      <alignment horizontal="center" vertical="center"/>
    </xf>
    <xf numFmtId="0" fontId="0" fillId="0" borderId="2" xfId="0" applyBorder="1" applyAlignment="1">
      <alignment vertical="center" wrapText="1"/>
    </xf>
    <xf numFmtId="0" fontId="66" fillId="0" borderId="2" xfId="0" applyFont="1" applyBorder="1" applyAlignment="1">
      <alignment horizontal="center" vertical="center"/>
    </xf>
    <xf numFmtId="0" fontId="47" fillId="13" borderId="2" xfId="0" applyFont="1" applyFill="1" applyBorder="1" applyAlignment="1">
      <alignment horizontal="center" vertical="center"/>
    </xf>
    <xf numFmtId="2" fontId="0" fillId="0" borderId="0" xfId="0" applyNumberFormat="1"/>
    <xf numFmtId="0" fontId="47" fillId="13" borderId="2" xfId="0" applyFont="1" applyFill="1" applyBorder="1" applyAlignment="1">
      <alignment horizontal="center" vertical="center" wrapText="1"/>
    </xf>
    <xf numFmtId="168" fontId="0" fillId="0" borderId="0" xfId="0" applyNumberFormat="1"/>
    <xf numFmtId="0" fontId="47" fillId="5" borderId="2" xfId="0" applyFont="1" applyFill="1" applyBorder="1" applyAlignment="1">
      <alignment horizontal="center" vertical="center"/>
    </xf>
    <xf numFmtId="2" fontId="47" fillId="5" borderId="2" xfId="0" applyNumberFormat="1" applyFont="1" applyFill="1" applyBorder="1" applyAlignment="1">
      <alignment horizontal="center" vertical="center"/>
    </xf>
    <xf numFmtId="0" fontId="65" fillId="0" borderId="2" xfId="0" applyFont="1" applyBorder="1"/>
    <xf numFmtId="0" fontId="68" fillId="0" borderId="0" xfId="0" applyFont="1"/>
    <xf numFmtId="0" fontId="68" fillId="0" borderId="0" xfId="0" applyFont="1" applyAlignment="1">
      <alignment horizontal="center" vertical="center"/>
    </xf>
    <xf numFmtId="0" fontId="68" fillId="0" borderId="0" xfId="0" applyFont="1" applyAlignment="1">
      <alignment horizontal="center" vertical="center" wrapText="1"/>
    </xf>
    <xf numFmtId="0" fontId="69" fillId="5" borderId="15" xfId="0" applyFont="1" applyFill="1" applyBorder="1" applyAlignment="1">
      <alignment horizontal="center" vertical="center"/>
    </xf>
    <xf numFmtId="0" fontId="69" fillId="5" borderId="16" xfId="0" applyFont="1" applyFill="1" applyBorder="1" applyAlignment="1">
      <alignment horizontal="center" vertical="center" wrapText="1"/>
    </xf>
    <xf numFmtId="0" fontId="70" fillId="5" borderId="2" xfId="0" applyFont="1" applyFill="1" applyBorder="1" applyAlignment="1">
      <alignment horizontal="center" wrapText="1"/>
    </xf>
    <xf numFmtId="0" fontId="70" fillId="5" borderId="2" xfId="0" applyFont="1" applyFill="1" applyBorder="1" applyAlignment="1">
      <alignment horizontal="center" vertical="center" wrapText="1"/>
    </xf>
    <xf numFmtId="0" fontId="70" fillId="5" borderId="1" xfId="0" applyFont="1" applyFill="1" applyBorder="1" applyAlignment="1">
      <alignment horizontal="center" vertical="center" wrapText="1"/>
    </xf>
    <xf numFmtId="0" fontId="70" fillId="0" borderId="0" xfId="0" applyFont="1" applyAlignment="1">
      <alignment horizontal="center"/>
    </xf>
    <xf numFmtId="0" fontId="71" fillId="2" borderId="2" xfId="0" applyFont="1" applyFill="1" applyBorder="1" applyAlignment="1">
      <alignment horizontal="center" vertical="center"/>
    </xf>
    <xf numFmtId="0" fontId="71" fillId="0" borderId="2" xfId="0" applyFont="1" applyBorder="1" applyAlignment="1">
      <alignment horizontal="justify" vertical="center"/>
    </xf>
    <xf numFmtId="0" fontId="71" fillId="0" borderId="2" xfId="0" applyFont="1" applyBorder="1" applyAlignment="1">
      <alignment horizontal="justify" vertical="center" wrapText="1"/>
    </xf>
    <xf numFmtId="0" fontId="68" fillId="0" borderId="2" xfId="0" applyFont="1" applyBorder="1" applyAlignment="1">
      <alignment horizontal="center" vertical="center" wrapText="1"/>
    </xf>
    <xf numFmtId="0" fontId="68" fillId="0" borderId="1" xfId="0" applyFont="1" applyBorder="1" applyAlignment="1">
      <alignment horizontal="center" vertical="center" wrapText="1"/>
    </xf>
    <xf numFmtId="164" fontId="71" fillId="0" borderId="2" xfId="1" applyNumberFormat="1" applyFont="1" applyBorder="1" applyAlignment="1">
      <alignment horizontal="left" vertical="center"/>
    </xf>
    <xf numFmtId="164" fontId="71" fillId="0" borderId="2" xfId="1" applyNumberFormat="1" applyFont="1" applyBorder="1" applyAlignment="1">
      <alignment horizontal="left" vertical="center" wrapText="1"/>
    </xf>
    <xf numFmtId="164" fontId="68" fillId="0" borderId="2" xfId="1" applyNumberFormat="1" applyFont="1" applyFill="1" applyBorder="1" applyAlignment="1">
      <alignment horizontal="center" vertical="center" wrapText="1"/>
    </xf>
    <xf numFmtId="164" fontId="68" fillId="0" borderId="2" xfId="1" applyNumberFormat="1" applyFont="1" applyFill="1" applyBorder="1" applyAlignment="1">
      <alignment horizontal="center" vertical="center"/>
    </xf>
    <xf numFmtId="164" fontId="68" fillId="0" borderId="1" xfId="1" applyNumberFormat="1" applyFont="1" applyFill="1" applyBorder="1" applyAlignment="1">
      <alignment horizontal="center" vertical="center"/>
    </xf>
    <xf numFmtId="164" fontId="68" fillId="0" borderId="2" xfId="1" applyNumberFormat="1" applyFont="1" applyBorder="1" applyAlignment="1">
      <alignment horizontal="center" vertical="center" wrapText="1"/>
    </xf>
    <xf numFmtId="164" fontId="68" fillId="0" borderId="0" xfId="1" applyNumberFormat="1" applyFont="1"/>
    <xf numFmtId="0" fontId="68" fillId="0" borderId="2" xfId="0" applyFont="1" applyBorder="1" applyAlignment="1">
      <alignment horizontal="center" vertical="center"/>
    </xf>
    <xf numFmtId="0" fontId="68" fillId="0" borderId="1" xfId="0" applyFont="1" applyBorder="1" applyAlignment="1">
      <alignment horizontal="center" vertical="center"/>
    </xf>
    <xf numFmtId="0" fontId="72" fillId="0" borderId="2" xfId="0" applyFont="1" applyBorder="1" applyAlignment="1">
      <alignment horizontal="center" vertical="center" wrapText="1"/>
    </xf>
    <xf numFmtId="0" fontId="73" fillId="0" borderId="1" xfId="0" applyFont="1" applyBorder="1" applyAlignment="1">
      <alignment horizontal="center" vertical="center" wrapText="1"/>
    </xf>
    <xf numFmtId="0" fontId="71" fillId="0" borderId="2" xfId="0" applyFont="1" applyBorder="1" applyAlignment="1">
      <alignment horizontal="left" vertical="center" wrapText="1"/>
    </xf>
    <xf numFmtId="0" fontId="73" fillId="0" borderId="2" xfId="0" applyFont="1" applyBorder="1" applyAlignment="1">
      <alignment horizontal="center" vertical="center" wrapText="1"/>
    </xf>
    <xf numFmtId="0" fontId="71" fillId="0" borderId="2" xfId="0" applyFont="1" applyBorder="1" applyAlignment="1">
      <alignment vertical="center" wrapText="1"/>
    </xf>
    <xf numFmtId="0" fontId="68" fillId="2" borderId="2" xfId="0" applyFont="1" applyFill="1" applyBorder="1" applyAlignment="1">
      <alignment vertical="center"/>
    </xf>
    <xf numFmtId="9" fontId="71" fillId="0" borderId="2" xfId="0" applyNumberFormat="1" applyFont="1" applyBorder="1" applyAlignment="1">
      <alignment horizontal="center" vertical="center" wrapText="1"/>
    </xf>
    <xf numFmtId="0" fontId="68" fillId="0" borderId="2" xfId="0" applyFont="1" applyBorder="1"/>
    <xf numFmtId="0" fontId="70" fillId="0" borderId="0" xfId="0" applyFont="1"/>
    <xf numFmtId="0" fontId="69" fillId="3" borderId="2" xfId="0" applyFont="1" applyFill="1" applyBorder="1" applyAlignment="1">
      <alignment horizontal="center" vertical="center" wrapText="1"/>
    </xf>
    <xf numFmtId="0" fontId="68" fillId="0" borderId="2" xfId="0" applyFont="1" applyBorder="1" applyAlignment="1">
      <alignment horizontal="center"/>
    </xf>
    <xf numFmtId="0" fontId="68" fillId="0" borderId="0" xfId="0" applyFont="1" applyAlignment="1">
      <alignment horizontal="center"/>
    </xf>
    <xf numFmtId="0" fontId="71" fillId="0" borderId="2" xfId="0" applyFont="1" applyBorder="1" applyAlignment="1">
      <alignment horizontal="center" vertical="center" wrapText="1"/>
    </xf>
    <xf numFmtId="0" fontId="71" fillId="0" borderId="5" xfId="0" applyFont="1" applyBorder="1" applyAlignment="1">
      <alignment horizontal="center" vertical="center" wrapText="1"/>
    </xf>
    <xf numFmtId="14" fontId="71" fillId="0" borderId="4" xfId="0" applyNumberFormat="1" applyFont="1" applyBorder="1" applyAlignment="1">
      <alignment horizontal="center" vertical="center" wrapText="1"/>
    </xf>
    <xf numFmtId="0" fontId="69" fillId="0" borderId="2" xfId="0" applyFont="1" applyBorder="1" applyAlignment="1">
      <alignment horizontal="center" vertical="center" wrapText="1"/>
    </xf>
    <xf numFmtId="0" fontId="68" fillId="0" borderId="5" xfId="0" applyFont="1" applyBorder="1" applyAlignment="1">
      <alignment horizontal="center" vertical="center"/>
    </xf>
    <xf numFmtId="0" fontId="68" fillId="0" borderId="5" xfId="0" applyFont="1" applyBorder="1" applyAlignment="1">
      <alignment horizontal="center" vertical="center" wrapText="1"/>
    </xf>
    <xf numFmtId="14" fontId="68" fillId="0" borderId="4" xfId="0" applyNumberFormat="1" applyFont="1" applyBorder="1" applyAlignment="1">
      <alignment horizontal="center" vertical="center" wrapText="1"/>
    </xf>
    <xf numFmtId="43" fontId="70" fillId="0" borderId="2" xfId="1" applyFont="1" applyFill="1" applyBorder="1" applyAlignment="1">
      <alignment horizontal="center" vertical="center"/>
    </xf>
    <xf numFmtId="14" fontId="73" fillId="0" borderId="2" xfId="0" applyNumberFormat="1" applyFont="1" applyBorder="1" applyAlignment="1">
      <alignment horizontal="center" vertical="center"/>
    </xf>
    <xf numFmtId="14" fontId="73" fillId="0" borderId="2" xfId="0" applyNumberFormat="1" applyFont="1" applyBorder="1" applyAlignment="1">
      <alignment horizontal="center" vertical="center" wrapText="1"/>
    </xf>
    <xf numFmtId="0" fontId="70" fillId="17" borderId="2" xfId="0" applyFont="1" applyFill="1" applyBorder="1" applyAlignment="1">
      <alignment horizontal="center" vertical="center"/>
    </xf>
    <xf numFmtId="0" fontId="70" fillId="0" borderId="2" xfId="0" applyFont="1" applyBorder="1"/>
    <xf numFmtId="0" fontId="68" fillId="0" borderId="5" xfId="0" applyFont="1" applyBorder="1" applyAlignment="1">
      <alignment vertical="center"/>
    </xf>
    <xf numFmtId="0" fontId="68" fillId="0" borderId="2" xfId="0" applyFont="1" applyBorder="1" applyAlignment="1">
      <alignment vertical="center" wrapText="1"/>
    </xf>
    <xf numFmtId="14" fontId="0" fillId="0" borderId="0" xfId="0" applyNumberFormat="1"/>
    <xf numFmtId="0" fontId="68" fillId="0" borderId="8" xfId="0" applyFont="1" applyBorder="1" applyAlignment="1">
      <alignment horizontal="center" vertical="center"/>
    </xf>
    <xf numFmtId="0" fontId="0" fillId="0" borderId="1" xfId="0" applyBorder="1" applyAlignment="1">
      <alignment horizontal="center" vertical="center"/>
    </xf>
    <xf numFmtId="0" fontId="48" fillId="0" borderId="21" xfId="0" applyFont="1" applyBorder="1" applyAlignment="1">
      <alignment horizontal="center" vertical="center"/>
    </xf>
    <xf numFmtId="169" fontId="0" fillId="0" borderId="2" xfId="0" applyNumberFormat="1" applyBorder="1" applyAlignment="1">
      <alignment horizontal="center" vertical="center"/>
    </xf>
    <xf numFmtId="164" fontId="0" fillId="0" borderId="2" xfId="1" applyNumberFormat="1" applyFont="1" applyBorder="1" applyAlignment="1">
      <alignment horizontal="center" vertical="center"/>
    </xf>
    <xf numFmtId="0" fontId="70" fillId="0" borderId="2" xfId="0" applyFont="1" applyBorder="1" applyAlignment="1">
      <alignment horizontal="center" vertical="center" wrapText="1"/>
    </xf>
    <xf numFmtId="0" fontId="70" fillId="0" borderId="1" xfId="0" applyFont="1" applyBorder="1" applyAlignment="1">
      <alignment horizontal="center" vertical="center" wrapText="1"/>
    </xf>
    <xf numFmtId="0" fontId="32" fillId="5" borderId="2" xfId="0" applyFont="1" applyFill="1" applyBorder="1" applyAlignment="1">
      <alignment horizontal="center" vertical="center" wrapText="1"/>
    </xf>
    <xf numFmtId="0" fontId="66" fillId="13" borderId="2" xfId="0" applyFont="1" applyFill="1" applyBorder="1" applyAlignment="1">
      <alignment horizontal="center" vertical="center"/>
    </xf>
    <xf numFmtId="0" fontId="62" fillId="13" borderId="2" xfId="0" applyFont="1" applyFill="1" applyBorder="1" applyAlignment="1">
      <alignment horizontal="center" vertical="center"/>
    </xf>
    <xf numFmtId="0" fontId="14" fillId="0" borderId="2" xfId="0" applyFont="1" applyBorder="1" applyAlignment="1">
      <alignment horizontal="justify" vertical="center" wrapText="1"/>
    </xf>
    <xf numFmtId="0" fontId="64" fillId="0" borderId="1" xfId="0" applyFont="1" applyBorder="1" applyAlignment="1">
      <alignment horizontal="center" vertical="center" wrapText="1"/>
    </xf>
    <xf numFmtId="0" fontId="76" fillId="0" borderId="2" xfId="0" applyFont="1" applyBorder="1" applyAlignment="1">
      <alignment horizontal="center" vertical="center"/>
    </xf>
    <xf numFmtId="0" fontId="64" fillId="0" borderId="2" xfId="0" applyFont="1" applyBorder="1" applyAlignment="1">
      <alignment horizontal="center" vertical="center" wrapText="1"/>
    </xf>
    <xf numFmtId="0" fontId="32" fillId="5" borderId="2" xfId="0" applyFont="1" applyFill="1" applyBorder="1" applyAlignment="1">
      <alignment horizontal="center" vertical="center"/>
    </xf>
    <xf numFmtId="2" fontId="66" fillId="5" borderId="2" xfId="0" applyNumberFormat="1" applyFont="1" applyFill="1" applyBorder="1" applyAlignment="1">
      <alignment horizontal="center" vertical="center"/>
    </xf>
    <xf numFmtId="0" fontId="70" fillId="0" borderId="2" xfId="0" applyFont="1" applyBorder="1" applyAlignment="1">
      <alignment horizontal="center"/>
    </xf>
    <xf numFmtId="170" fontId="68" fillId="0" borderId="4" xfId="0" applyNumberFormat="1" applyFont="1" applyBorder="1" applyAlignment="1">
      <alignment horizontal="center" vertical="center" wrapText="1"/>
    </xf>
    <xf numFmtId="169" fontId="0" fillId="0" borderId="0" xfId="0" applyNumberFormat="1"/>
    <xf numFmtId="0" fontId="42" fillId="7" borderId="1" xfId="0" applyFont="1" applyFill="1" applyBorder="1" applyAlignment="1">
      <alignment horizontal="center" vertical="center" wrapText="1"/>
    </xf>
    <xf numFmtId="0" fontId="77" fillId="7" borderId="21" xfId="0" applyFont="1" applyFill="1" applyBorder="1" applyAlignment="1">
      <alignment horizontal="center" vertical="center" wrapText="1"/>
    </xf>
    <xf numFmtId="2" fontId="13" fillId="17" borderId="2" xfId="0" applyNumberFormat="1" applyFont="1" applyFill="1" applyBorder="1" applyAlignment="1">
      <alignment horizontal="center" vertical="center" wrapText="1"/>
    </xf>
    <xf numFmtId="0" fontId="27" fillId="0" borderId="0" xfId="0" applyFont="1" applyAlignment="1">
      <alignment horizontal="center"/>
    </xf>
    <xf numFmtId="9" fontId="9" fillId="7" borderId="2" xfId="0" applyNumberFormat="1" applyFont="1" applyFill="1" applyBorder="1" applyAlignment="1">
      <alignment horizontal="center" vertical="center" wrapText="1"/>
    </xf>
    <xf numFmtId="9" fontId="42" fillId="7" borderId="2" xfId="0" applyNumberFormat="1" applyFont="1" applyFill="1" applyBorder="1" applyAlignment="1">
      <alignment horizontal="center" vertical="center" wrapText="1"/>
    </xf>
    <xf numFmtId="0" fontId="33" fillId="7" borderId="2" xfId="0" applyFont="1" applyFill="1" applyBorder="1" applyAlignment="1">
      <alignment horizontal="center" vertical="center" wrapText="1"/>
    </xf>
    <xf numFmtId="0" fontId="13" fillId="6" borderId="30" xfId="0" applyFont="1" applyFill="1" applyBorder="1" applyAlignment="1">
      <alignment horizontal="center" vertical="center" wrapText="1"/>
    </xf>
    <xf numFmtId="0" fontId="10" fillId="0" borderId="1" xfId="0" applyFont="1" applyBorder="1" applyAlignment="1">
      <alignment horizontal="center" vertical="center" wrapText="1"/>
    </xf>
    <xf numFmtId="0" fontId="33" fillId="0" borderId="4" xfId="0" applyFont="1" applyBorder="1" applyAlignment="1">
      <alignment horizontal="center" vertical="center" wrapText="1"/>
    </xf>
    <xf numFmtId="0" fontId="12" fillId="0" borderId="4" xfId="0" applyFont="1" applyBorder="1" applyAlignment="1">
      <alignment horizontal="center" vertical="center" wrapText="1"/>
    </xf>
    <xf numFmtId="0" fontId="37" fillId="13" borderId="2" xfId="0" applyFont="1" applyFill="1" applyBorder="1" applyAlignment="1">
      <alignment horizontal="center" vertical="center" wrapText="1"/>
    </xf>
    <xf numFmtId="0" fontId="0" fillId="13" borderId="2" xfId="0" applyFill="1" applyBorder="1"/>
    <xf numFmtId="0" fontId="0" fillId="7" borderId="2" xfId="0" applyFill="1" applyBorder="1" applyAlignment="1">
      <alignment horizontal="center" vertical="center" wrapText="1"/>
    </xf>
    <xf numFmtId="0" fontId="27" fillId="0" borderId="8" xfId="0" applyFont="1" applyBorder="1" applyAlignment="1">
      <alignment horizontal="center"/>
    </xf>
    <xf numFmtId="0" fontId="27" fillId="0" borderId="0" xfId="0" applyFont="1" applyAlignment="1">
      <alignment horizontal="center"/>
    </xf>
    <xf numFmtId="0" fontId="19" fillId="0" borderId="8" xfId="0" applyFont="1" applyBorder="1" applyAlignment="1">
      <alignment horizontal="center"/>
    </xf>
    <xf numFmtId="0" fontId="19" fillId="0" borderId="0" xfId="0" applyFont="1" applyAlignment="1">
      <alignment horizontal="center"/>
    </xf>
    <xf numFmtId="0" fontId="22" fillId="0" borderId="0" xfId="0" applyFont="1" applyAlignment="1">
      <alignment horizontal="center"/>
    </xf>
    <xf numFmtId="0" fontId="14" fillId="0" borderId="0" xfId="0" applyFont="1" applyAlignment="1">
      <alignment horizontal="center"/>
    </xf>
    <xf numFmtId="0" fontId="8" fillId="0" borderId="0" xfId="0" applyFont="1" applyAlignment="1">
      <alignment horizontal="left" wrapText="1"/>
    </xf>
    <xf numFmtId="0" fontId="8" fillId="0" borderId="0" xfId="0" applyFont="1" applyAlignment="1">
      <alignment horizontal="left"/>
    </xf>
    <xf numFmtId="0" fontId="18" fillId="0" borderId="2" xfId="0" applyFont="1" applyBorder="1" applyAlignment="1">
      <alignment horizontal="justify" vertical="center" wrapText="1"/>
    </xf>
    <xf numFmtId="0" fontId="18" fillId="0" borderId="5"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4" xfId="0" applyFont="1" applyBorder="1" applyAlignment="1">
      <alignment horizontal="center" vertical="center" wrapText="1"/>
    </xf>
    <xf numFmtId="0" fontId="8" fillId="0" borderId="5" xfId="0" applyFont="1" applyBorder="1" applyAlignment="1">
      <alignment horizontal="center"/>
    </xf>
    <xf numFmtId="0" fontId="8" fillId="0" borderId="14" xfId="0" applyFont="1" applyBorder="1" applyAlignment="1">
      <alignment horizontal="center"/>
    </xf>
    <xf numFmtId="0" fontId="8" fillId="0" borderId="4" xfId="0" applyFont="1" applyBorder="1" applyAlignment="1">
      <alignment horizontal="center"/>
    </xf>
    <xf numFmtId="0" fontId="38" fillId="7" borderId="2" xfId="0" applyFont="1" applyFill="1" applyBorder="1" applyAlignment="1">
      <alignment horizontal="left" vertical="top" wrapText="1"/>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Border="1" applyAlignment="1">
      <alignment horizontal="justify" vertical="center" wrapText="1"/>
    </xf>
    <xf numFmtId="0" fontId="13" fillId="0" borderId="0" xfId="0" applyFont="1" applyAlignment="1">
      <alignment horizontal="center"/>
    </xf>
    <xf numFmtId="0" fontId="13" fillId="0" borderId="22" xfId="0" applyFont="1" applyBorder="1" applyAlignment="1">
      <alignment horizontal="center" vertical="center"/>
    </xf>
    <xf numFmtId="0" fontId="13" fillId="0" borderId="23" xfId="0" applyFont="1" applyBorder="1" applyAlignment="1">
      <alignment horizontal="center" vertical="center"/>
    </xf>
    <xf numFmtId="0" fontId="45" fillId="0" borderId="8" xfId="0" applyFont="1" applyBorder="1" applyAlignment="1">
      <alignment horizontal="center"/>
    </xf>
    <xf numFmtId="0" fontId="45" fillId="0" borderId="0" xfId="0" applyFont="1" applyAlignment="1">
      <alignment horizontal="center"/>
    </xf>
    <xf numFmtId="0" fontId="52" fillId="7" borderId="5" xfId="0" applyFont="1" applyFill="1" applyBorder="1" applyAlignment="1">
      <alignment horizontal="center" vertical="center"/>
    </xf>
    <xf numFmtId="0" fontId="52" fillId="7" borderId="14" xfId="0" applyFont="1" applyFill="1" applyBorder="1" applyAlignment="1">
      <alignment horizontal="center" vertical="center"/>
    </xf>
    <xf numFmtId="0" fontId="52" fillId="7" borderId="4" xfId="0" applyFont="1" applyFill="1" applyBorder="1" applyAlignment="1">
      <alignment horizontal="center" vertical="center"/>
    </xf>
    <xf numFmtId="0" fontId="0" fillId="0" borderId="2" xfId="0" applyBorder="1" applyAlignment="1">
      <alignment horizontal="center" vertical="center" wrapText="1"/>
    </xf>
    <xf numFmtId="0" fontId="32" fillId="0" borderId="5" xfId="0" applyFont="1" applyBorder="1" applyAlignment="1">
      <alignment horizontal="center" vertical="center"/>
    </xf>
    <xf numFmtId="0" fontId="32" fillId="0" borderId="14" xfId="0" applyFont="1" applyBorder="1" applyAlignment="1">
      <alignment horizontal="center" vertical="center"/>
    </xf>
    <xf numFmtId="0" fontId="32" fillId="0" borderId="4" xfId="0" applyFont="1" applyBorder="1" applyAlignment="1">
      <alignment horizontal="center" vertical="center"/>
    </xf>
    <xf numFmtId="0" fontId="16" fillId="0" borderId="2" xfId="0" applyFont="1" applyBorder="1" applyAlignment="1">
      <alignment horizontal="center" vertical="center" wrapText="1"/>
    </xf>
    <xf numFmtId="0" fontId="55" fillId="7" borderId="2" xfId="0" applyFont="1" applyFill="1" applyBorder="1" applyAlignment="1">
      <alignment horizontal="center" vertical="center" wrapText="1"/>
    </xf>
    <xf numFmtId="0" fontId="46" fillId="0" borderId="22" xfId="0" applyFont="1" applyBorder="1" applyAlignment="1">
      <alignment horizontal="center" vertical="center"/>
    </xf>
    <xf numFmtId="0" fontId="46" fillId="0" borderId="23" xfId="0" applyFont="1" applyBorder="1" applyAlignment="1">
      <alignment horizontal="center" vertical="center"/>
    </xf>
    <xf numFmtId="0" fontId="57" fillId="0" borderId="5" xfId="0" applyFont="1" applyBorder="1" applyAlignment="1">
      <alignment horizontal="center" vertical="center" wrapText="1"/>
    </xf>
    <xf numFmtId="0" fontId="57" fillId="0" borderId="14" xfId="0" applyFont="1" applyBorder="1" applyAlignment="1">
      <alignment horizontal="center" vertical="center" wrapText="1"/>
    </xf>
    <xf numFmtId="0" fontId="57" fillId="0" borderId="4" xfId="0" applyFont="1" applyBorder="1" applyAlignment="1">
      <alignment horizontal="center" vertical="center" wrapText="1"/>
    </xf>
    <xf numFmtId="0" fontId="58" fillId="0" borderId="2" xfId="0" applyFont="1" applyBorder="1" applyAlignment="1">
      <alignment horizontal="center" vertical="center" wrapText="1"/>
    </xf>
    <xf numFmtId="0" fontId="13" fillId="0" borderId="1" xfId="0" applyFont="1" applyBorder="1" applyAlignment="1">
      <alignment horizontal="center" vertical="center"/>
    </xf>
    <xf numFmtId="0" fontId="13" fillId="0" borderId="3" xfId="0" applyFont="1" applyBorder="1" applyAlignment="1">
      <alignment horizontal="center" vertical="center"/>
    </xf>
    <xf numFmtId="0" fontId="49" fillId="0" borderId="22" xfId="0" applyFont="1" applyBorder="1" applyAlignment="1">
      <alignment horizontal="center" vertical="center" wrapText="1"/>
    </xf>
    <xf numFmtId="0" fontId="49" fillId="0" borderId="23" xfId="0" applyFont="1" applyBorder="1" applyAlignment="1">
      <alignment horizontal="center" vertical="center" wrapText="1"/>
    </xf>
    <xf numFmtId="0" fontId="0" fillId="7" borderId="2" xfId="0" applyFill="1" applyBorder="1" applyAlignment="1">
      <alignment horizontal="left" vertical="center" wrapText="1"/>
    </xf>
    <xf numFmtId="0" fontId="28" fillId="0" borderId="5" xfId="0" applyFont="1" applyBorder="1" applyAlignment="1">
      <alignment horizontal="left" vertical="center" wrapText="1"/>
    </xf>
    <xf numFmtId="0" fontId="28" fillId="0" borderId="4" xfId="0" applyFont="1" applyBorder="1" applyAlignment="1">
      <alignment horizontal="left" vertical="center" wrapText="1"/>
    </xf>
    <xf numFmtId="0" fontId="9" fillId="0" borderId="5" xfId="0" applyFont="1" applyBorder="1" applyAlignment="1">
      <alignment horizontal="center" vertical="center"/>
    </xf>
    <xf numFmtId="0" fontId="9" fillId="0" borderId="14" xfId="0" applyFont="1" applyBorder="1" applyAlignment="1">
      <alignment horizontal="center" vertical="center"/>
    </xf>
    <xf numFmtId="0" fontId="9" fillId="0" borderId="5"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5" xfId="0" applyFont="1" applyBorder="1" applyAlignment="1">
      <alignment horizontal="center" vertical="center"/>
    </xf>
    <xf numFmtId="0" fontId="10" fillId="0" borderId="4" xfId="0" applyFont="1" applyBorder="1" applyAlignment="1">
      <alignment horizontal="center" vertical="center"/>
    </xf>
    <xf numFmtId="0" fontId="9" fillId="0" borderId="4" xfId="0" applyFont="1" applyBorder="1" applyAlignment="1">
      <alignment horizontal="center" vertical="center"/>
    </xf>
    <xf numFmtId="0" fontId="13" fillId="0" borderId="8" xfId="0" applyFont="1" applyBorder="1" applyAlignment="1">
      <alignment horizontal="center"/>
    </xf>
    <xf numFmtId="0" fontId="11" fillId="0" borderId="2" xfId="0" applyFont="1" applyBorder="1" applyAlignment="1">
      <alignment horizontal="left" vertical="center" wrapText="1"/>
    </xf>
    <xf numFmtId="0" fontId="19" fillId="0" borderId="22" xfId="0" applyFont="1" applyBorder="1" applyAlignment="1">
      <alignment horizontal="center" vertical="center"/>
    </xf>
    <xf numFmtId="0" fontId="19" fillId="0" borderId="23" xfId="0" applyFont="1" applyBorder="1" applyAlignment="1">
      <alignment horizontal="center" vertical="center"/>
    </xf>
    <xf numFmtId="0" fontId="22" fillId="0" borderId="5" xfId="0" applyFont="1" applyBorder="1" applyAlignment="1">
      <alignment horizontal="left" vertical="center" wrapText="1"/>
    </xf>
    <xf numFmtId="0" fontId="22" fillId="0" borderId="4" xfId="0" applyFont="1" applyBorder="1" applyAlignment="1">
      <alignment horizontal="left" vertical="center" wrapText="1"/>
    </xf>
    <xf numFmtId="0" fontId="42" fillId="7" borderId="5" xfId="0" applyFont="1" applyFill="1" applyBorder="1" applyAlignment="1">
      <alignment horizontal="center" vertical="center" wrapText="1"/>
    </xf>
    <xf numFmtId="0" fontId="42" fillId="7" borderId="4" xfId="0" applyFont="1" applyFill="1" applyBorder="1" applyAlignment="1">
      <alignment horizontal="center" vertical="center" wrapText="1"/>
    </xf>
    <xf numFmtId="0" fontId="13"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4" xfId="0" applyFont="1" applyBorder="1" applyAlignment="1">
      <alignment horizontal="center" vertical="center" wrapText="1"/>
    </xf>
    <xf numFmtId="0" fontId="52" fillId="0" borderId="5" xfId="0" applyFont="1" applyBorder="1" applyAlignment="1">
      <alignment horizontal="center" vertical="center"/>
    </xf>
    <xf numFmtId="0" fontId="52" fillId="0" borderId="14" xfId="0" applyFont="1" applyBorder="1" applyAlignment="1">
      <alignment horizontal="center" vertical="center"/>
    </xf>
    <xf numFmtId="0" fontId="52" fillId="0" borderId="4" xfId="0" applyFont="1" applyBorder="1" applyAlignment="1">
      <alignment horizontal="center" vertical="center"/>
    </xf>
    <xf numFmtId="0" fontId="11" fillId="0" borderId="14" xfId="0" applyFont="1" applyBorder="1" applyAlignment="1">
      <alignment horizontal="center" vertical="center" wrapText="1"/>
    </xf>
    <xf numFmtId="0" fontId="11" fillId="0" borderId="5" xfId="0" applyFont="1" applyBorder="1" applyAlignment="1">
      <alignment horizontal="center" vertical="center"/>
    </xf>
    <xf numFmtId="0" fontId="11" fillId="0" borderId="14" xfId="0" applyFont="1" applyBorder="1" applyAlignment="1">
      <alignment horizontal="center" vertical="center"/>
    </xf>
    <xf numFmtId="0" fontId="11" fillId="0" borderId="4" xfId="0" applyFont="1" applyBorder="1" applyAlignment="1">
      <alignment horizontal="center" vertical="center"/>
    </xf>
    <xf numFmtId="0" fontId="61" fillId="0" borderId="5" xfId="0" applyFont="1" applyBorder="1" applyAlignment="1">
      <alignment horizontal="center" vertical="center" wrapText="1"/>
    </xf>
    <xf numFmtId="0" fontId="61" fillId="0" borderId="14" xfId="0" applyFont="1" applyBorder="1" applyAlignment="1">
      <alignment horizontal="center" vertical="center" wrapText="1"/>
    </xf>
    <xf numFmtId="0" fontId="61" fillId="0" borderId="4" xfId="0" applyFont="1" applyBorder="1" applyAlignment="1">
      <alignment horizontal="center" vertical="center" wrapText="1"/>
    </xf>
    <xf numFmtId="0" fontId="13" fillId="5" borderId="22" xfId="0" applyFont="1" applyFill="1" applyBorder="1" applyAlignment="1">
      <alignment horizontal="center" vertical="center"/>
    </xf>
    <xf numFmtId="0" fontId="13" fillId="5" borderId="23" xfId="0" applyFont="1" applyFill="1" applyBorder="1" applyAlignment="1">
      <alignment horizontal="center" vertical="center"/>
    </xf>
    <xf numFmtId="0" fontId="13" fillId="0" borderId="9" xfId="0" applyFont="1" applyBorder="1" applyAlignment="1">
      <alignment horizontal="center"/>
    </xf>
    <xf numFmtId="0" fontId="13" fillId="0" borderId="10" xfId="0" applyFont="1" applyBorder="1" applyAlignment="1">
      <alignment horizont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0" borderId="6" xfId="0" applyFont="1" applyBorder="1" applyAlignment="1">
      <alignment horizontal="center"/>
    </xf>
    <xf numFmtId="0" fontId="27" fillId="0" borderId="5" xfId="0" applyFont="1" applyBorder="1" applyAlignment="1">
      <alignment horizontal="center" vertical="center"/>
    </xf>
    <xf numFmtId="0" fontId="27" fillId="0" borderId="14" xfId="0" applyFont="1" applyBorder="1" applyAlignment="1">
      <alignment horizontal="center" vertical="center"/>
    </xf>
    <xf numFmtId="0" fontId="27" fillId="0" borderId="4" xfId="0" applyFont="1" applyBorder="1" applyAlignment="1">
      <alignment horizontal="center" vertical="center"/>
    </xf>
    <xf numFmtId="0" fontId="22" fillId="0" borderId="5" xfId="0" applyFont="1" applyBorder="1" applyAlignment="1">
      <alignment horizontal="center" vertical="center"/>
    </xf>
    <xf numFmtId="0" fontId="22" fillId="0" borderId="14" xfId="0" applyFont="1" applyBorder="1" applyAlignment="1">
      <alignment horizontal="center" vertical="center"/>
    </xf>
    <xf numFmtId="0" fontId="22" fillId="0" borderId="4" xfId="0" applyFont="1" applyBorder="1" applyAlignment="1">
      <alignment horizontal="center" vertical="center"/>
    </xf>
    <xf numFmtId="0" fontId="25" fillId="0" borderId="0" xfId="0" applyFont="1" applyAlignment="1">
      <alignment horizontal="center"/>
    </xf>
    <xf numFmtId="0" fontId="14" fillId="6" borderId="2" xfId="0" applyFont="1" applyFill="1" applyBorder="1" applyAlignment="1">
      <alignment horizontal="center" vertical="center"/>
    </xf>
    <xf numFmtId="0" fontId="50" fillId="7" borderId="5" xfId="0" applyFont="1" applyFill="1" applyBorder="1" applyAlignment="1">
      <alignment horizontal="center" vertical="center" wrapText="1"/>
    </xf>
    <xf numFmtId="0" fontId="50" fillId="7" borderId="14" xfId="0" applyFont="1" applyFill="1" applyBorder="1" applyAlignment="1">
      <alignment horizontal="center" vertical="center" wrapText="1"/>
    </xf>
    <xf numFmtId="0" fontId="50" fillId="7" borderId="4" xfId="0" applyFont="1" applyFill="1" applyBorder="1" applyAlignment="1">
      <alignment horizontal="center" vertical="center" wrapText="1"/>
    </xf>
    <xf numFmtId="0" fontId="22" fillId="0" borderId="2" xfId="0" applyFont="1" applyBorder="1" applyAlignment="1">
      <alignment horizontal="center" vertical="center"/>
    </xf>
    <xf numFmtId="0" fontId="0" fillId="0" borderId="5" xfId="0" applyBorder="1" applyAlignment="1">
      <alignment horizontal="center" vertical="center"/>
    </xf>
    <xf numFmtId="0" fontId="0" fillId="0" borderId="14" xfId="0" applyBorder="1" applyAlignment="1">
      <alignment horizontal="center" vertical="center"/>
    </xf>
    <xf numFmtId="0" fontId="0" fillId="0" borderId="4" xfId="0" applyBorder="1" applyAlignment="1">
      <alignment horizontal="center" vertical="center"/>
    </xf>
    <xf numFmtId="0" fontId="27" fillId="0" borderId="22" xfId="0" applyFont="1" applyBorder="1" applyAlignment="1">
      <alignment horizontal="center"/>
    </xf>
    <xf numFmtId="0" fontId="27" fillId="0" borderId="24" xfId="0" applyFont="1" applyBorder="1" applyAlignment="1">
      <alignment horizontal="center"/>
    </xf>
    <xf numFmtId="0" fontId="27" fillId="0" borderId="23" xfId="0" applyFont="1" applyBorder="1" applyAlignment="1">
      <alignment horizontal="center"/>
    </xf>
    <xf numFmtId="0" fontId="49" fillId="0" borderId="22" xfId="0" applyFont="1" applyBorder="1" applyAlignment="1">
      <alignment horizontal="center" vertical="center"/>
    </xf>
    <xf numFmtId="0" fontId="49" fillId="0" borderId="24" xfId="0" applyFont="1" applyBorder="1" applyAlignment="1">
      <alignment horizontal="center" vertical="center"/>
    </xf>
    <xf numFmtId="0" fontId="49" fillId="0" borderId="23" xfId="0" applyFont="1" applyBorder="1" applyAlignment="1">
      <alignment horizontal="center" vertical="center"/>
    </xf>
    <xf numFmtId="0" fontId="49" fillId="0" borderId="0" xfId="0" applyFont="1" applyAlignment="1">
      <alignment horizontal="center"/>
    </xf>
    <xf numFmtId="0" fontId="22" fillId="0" borderId="5"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4" xfId="0" applyFont="1" applyBorder="1" applyAlignment="1">
      <alignment horizontal="center" vertical="center" wrapText="1"/>
    </xf>
    <xf numFmtId="0" fontId="13" fillId="0" borderId="7" xfId="0" applyFont="1" applyBorder="1" applyAlignment="1">
      <alignment horizontal="center" vertical="center"/>
    </xf>
    <xf numFmtId="0" fontId="46" fillId="0" borderId="0" xfId="0" applyFont="1" applyAlignment="1">
      <alignment horizontal="center"/>
    </xf>
    <xf numFmtId="0" fontId="11" fillId="0" borderId="22" xfId="0" applyFont="1" applyBorder="1" applyAlignment="1">
      <alignment horizontal="left" vertical="center" wrapText="1"/>
    </xf>
    <xf numFmtId="0" fontId="11" fillId="0" borderId="24" xfId="0" applyFont="1" applyBorder="1" applyAlignment="1">
      <alignment horizontal="left" vertical="center" wrapText="1"/>
    </xf>
    <xf numFmtId="0" fontId="11" fillId="0" borderId="23" xfId="0" applyFont="1" applyBorder="1" applyAlignment="1">
      <alignment horizontal="left" vertical="center" wrapText="1"/>
    </xf>
    <xf numFmtId="0" fontId="71" fillId="0" borderId="5" xfId="0" applyFont="1" applyBorder="1" applyAlignment="1">
      <alignment horizontal="center" vertical="center" wrapText="1"/>
    </xf>
    <xf numFmtId="0" fontId="71" fillId="0" borderId="4" xfId="0" applyFont="1" applyBorder="1" applyAlignment="1">
      <alignment horizontal="center" vertical="center" wrapText="1"/>
    </xf>
    <xf numFmtId="0" fontId="71" fillId="0" borderId="5" xfId="0" applyFont="1" applyBorder="1" applyAlignment="1">
      <alignment horizontal="left" vertical="center" wrapText="1"/>
    </xf>
    <xf numFmtId="0" fontId="71" fillId="0" borderId="4" xfId="0" applyFont="1" applyBorder="1" applyAlignment="1">
      <alignment horizontal="left" vertical="center" wrapText="1"/>
    </xf>
    <xf numFmtId="0" fontId="52" fillId="0" borderId="0" xfId="0" applyFont="1" applyAlignment="1">
      <alignment horizontal="center"/>
    </xf>
    <xf numFmtId="0" fontId="32" fillId="0" borderId="8" xfId="0" applyFont="1" applyBorder="1" applyAlignment="1">
      <alignment horizontal="center"/>
    </xf>
    <xf numFmtId="0" fontId="32" fillId="0" borderId="0" xfId="0" applyFont="1" applyAlignment="1">
      <alignment horizontal="center"/>
    </xf>
    <xf numFmtId="0" fontId="70" fillId="0" borderId="0" xfId="0" applyFont="1" applyAlignment="1">
      <alignment horizontal="left" wrapText="1"/>
    </xf>
    <xf numFmtId="0" fontId="71" fillId="2" borderId="2" xfId="0" applyFont="1" applyFill="1" applyBorder="1" applyAlignment="1">
      <alignment horizontal="center" vertical="center"/>
    </xf>
    <xf numFmtId="0" fontId="71" fillId="0" borderId="2" xfId="0" applyFont="1" applyBorder="1" applyAlignment="1">
      <alignment horizontal="justify" vertical="center"/>
    </xf>
    <xf numFmtId="0" fontId="32" fillId="0" borderId="2" xfId="0" applyFont="1" applyBorder="1" applyAlignment="1">
      <alignment horizontal="center"/>
    </xf>
    <xf numFmtId="0" fontId="52" fillId="0" borderId="13" xfId="0" applyFont="1" applyBorder="1" applyAlignment="1">
      <alignment horizontal="center"/>
    </xf>
    <xf numFmtId="0" fontId="32" fillId="0" borderId="10" xfId="0" applyFont="1" applyBorder="1" applyAlignment="1">
      <alignment horizontal="center"/>
    </xf>
    <xf numFmtId="0" fontId="68" fillId="0" borderId="5" xfId="0" applyFont="1" applyBorder="1" applyAlignment="1">
      <alignment horizontal="center" vertical="center"/>
    </xf>
    <xf numFmtId="0" fontId="68" fillId="0" borderId="4" xfId="0" applyFont="1" applyBorder="1" applyAlignment="1">
      <alignment horizontal="center" vertical="center"/>
    </xf>
    <xf numFmtId="0" fontId="68" fillId="0" borderId="5" xfId="0" applyFont="1" applyBorder="1" applyAlignment="1">
      <alignment horizontal="center" vertical="center" wrapText="1"/>
    </xf>
    <xf numFmtId="0" fontId="68" fillId="0" borderId="4" xfId="0" applyFont="1" applyBorder="1" applyAlignment="1">
      <alignment horizontal="center" vertical="center" wrapText="1"/>
    </xf>
    <xf numFmtId="0" fontId="48" fillId="0" borderId="0" xfId="0" applyFont="1" applyAlignment="1">
      <alignment horizontal="center"/>
    </xf>
    <xf numFmtId="0" fontId="49" fillId="0" borderId="0" xfId="0" applyFont="1" applyAlignment="1">
      <alignment horizontal="center" vertical="center"/>
    </xf>
    <xf numFmtId="0" fontId="18" fillId="0" borderId="2" xfId="0" applyFont="1" applyBorder="1" applyAlignment="1">
      <alignment horizontal="center" vertical="center" wrapText="1"/>
    </xf>
    <xf numFmtId="0" fontId="47" fillId="0" borderId="5" xfId="0" applyFont="1" applyBorder="1" applyAlignment="1">
      <alignment horizontal="center" vertical="center"/>
    </xf>
    <xf numFmtId="0" fontId="47" fillId="0" borderId="14" xfId="0" applyFont="1" applyBorder="1" applyAlignment="1">
      <alignment horizontal="center" vertical="center"/>
    </xf>
    <xf numFmtId="0" fontId="47" fillId="0" borderId="4" xfId="0" applyFont="1" applyBorder="1" applyAlignment="1">
      <alignment horizontal="center" vertical="center"/>
    </xf>
    <xf numFmtId="0" fontId="74" fillId="0" borderId="5" xfId="0" applyFont="1" applyBorder="1" applyAlignment="1">
      <alignment horizontal="center" vertical="center"/>
    </xf>
    <xf numFmtId="0" fontId="74" fillId="0" borderId="14" xfId="0" applyFont="1" applyBorder="1" applyAlignment="1">
      <alignment horizontal="center" vertical="center"/>
    </xf>
    <xf numFmtId="0" fontId="74" fillId="0" borderId="4" xfId="0" applyFont="1" applyBorder="1" applyAlignment="1">
      <alignment horizontal="center" vertical="center"/>
    </xf>
    <xf numFmtId="0" fontId="75" fillId="0" borderId="5" xfId="0" applyFont="1" applyBorder="1" applyAlignment="1">
      <alignment horizontal="center" vertical="center"/>
    </xf>
    <xf numFmtId="0" fontId="75" fillId="0" borderId="14" xfId="0" applyFont="1" applyBorder="1" applyAlignment="1">
      <alignment horizontal="center" vertical="center"/>
    </xf>
    <xf numFmtId="0" fontId="75" fillId="0" borderId="4" xfId="0" applyFont="1" applyBorder="1" applyAlignment="1">
      <alignment horizontal="center" vertical="center"/>
    </xf>
    <xf numFmtId="0" fontId="21" fillId="0" borderId="17" xfId="0" applyFont="1" applyBorder="1" applyAlignment="1">
      <alignment horizontal="center" vertical="center" wrapText="1"/>
    </xf>
    <xf numFmtId="0" fontId="21" fillId="0" borderId="19" xfId="0" applyFont="1" applyBorder="1" applyAlignment="1">
      <alignment horizontal="center" vertical="center" wrapText="1"/>
    </xf>
    <xf numFmtId="0" fontId="20" fillId="4" borderId="17" xfId="0" applyFont="1" applyFill="1" applyBorder="1" applyAlignment="1">
      <alignment horizontal="center" vertical="center"/>
    </xf>
    <xf numFmtId="0" fontId="20" fillId="4" borderId="19" xfId="0" applyFont="1" applyFill="1" applyBorder="1" applyAlignment="1">
      <alignment horizontal="center" vertical="center"/>
    </xf>
    <xf numFmtId="0" fontId="21" fillId="0" borderId="17" xfId="0" applyFont="1" applyBorder="1" applyAlignment="1">
      <alignment horizontal="left" vertical="center" wrapText="1"/>
    </xf>
    <xf numFmtId="0" fontId="21" fillId="0" borderId="19" xfId="0" applyFont="1" applyBorder="1" applyAlignment="1">
      <alignment horizontal="left" vertical="center" wrapText="1"/>
    </xf>
    <xf numFmtId="0" fontId="20" fillId="3" borderId="17" xfId="0" applyFont="1" applyFill="1" applyBorder="1" applyAlignment="1">
      <alignment horizontal="center" vertical="center" wrapText="1"/>
    </xf>
    <xf numFmtId="0" fontId="20" fillId="3" borderId="18" xfId="0" applyFont="1" applyFill="1" applyBorder="1" applyAlignment="1">
      <alignment horizontal="center" vertical="center" wrapText="1"/>
    </xf>
    <xf numFmtId="0" fontId="20" fillId="3" borderId="19" xfId="0" applyFont="1" applyFill="1" applyBorder="1" applyAlignment="1">
      <alignment horizontal="center" vertical="center" wrapText="1"/>
    </xf>
    <xf numFmtId="0" fontId="21" fillId="0" borderId="17" xfId="0" applyFont="1" applyBorder="1" applyAlignment="1">
      <alignment horizontal="justify" vertical="center" wrapText="1"/>
    </xf>
    <xf numFmtId="0" fontId="21" fillId="0" borderId="19" xfId="0" applyFont="1" applyBorder="1" applyAlignment="1">
      <alignment horizontal="justify" vertical="center" wrapText="1"/>
    </xf>
    <xf numFmtId="0" fontId="48" fillId="0" borderId="2" xfId="0" applyFont="1" applyBorder="1" applyAlignment="1">
      <alignment horizontal="center" vertical="center"/>
    </xf>
    <xf numFmtId="0" fontId="20" fillId="4" borderId="18" xfId="0" applyFont="1" applyFill="1" applyBorder="1" applyAlignment="1">
      <alignment horizontal="center" vertical="center"/>
    </xf>
    <xf numFmtId="0" fontId="21" fillId="0" borderId="18" xfId="0" applyFont="1" applyBorder="1" applyAlignment="1">
      <alignment horizontal="left" vertical="center" wrapText="1"/>
    </xf>
    <xf numFmtId="0" fontId="21" fillId="0" borderId="18" xfId="0" applyFont="1" applyBorder="1" applyAlignment="1">
      <alignment horizontal="justify" vertical="center" wrapText="1"/>
    </xf>
    <xf numFmtId="0" fontId="12" fillId="0" borderId="5"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4" xfId="0" applyFont="1" applyBorder="1" applyAlignment="1">
      <alignment horizontal="center" vertical="center" wrapText="1"/>
    </xf>
    <xf numFmtId="0" fontId="48" fillId="0" borderId="5" xfId="0" applyFont="1" applyBorder="1" applyAlignment="1">
      <alignment horizontal="center" vertical="center"/>
    </xf>
    <xf numFmtId="0" fontId="48" fillId="0" borderId="14" xfId="0" applyFont="1" applyBorder="1" applyAlignment="1">
      <alignment horizontal="center" vertical="center"/>
    </xf>
    <xf numFmtId="0" fontId="48" fillId="0" borderId="4" xfId="0" applyFont="1" applyBorder="1" applyAlignment="1">
      <alignment horizontal="center" vertical="center"/>
    </xf>
    <xf numFmtId="0" fontId="9" fillId="0" borderId="5" xfId="0" applyFont="1" applyBorder="1" applyAlignment="1">
      <alignment horizontal="center" vertical="top" wrapText="1"/>
    </xf>
    <xf numFmtId="0" fontId="9" fillId="0" borderId="14" xfId="0" applyFont="1" applyBorder="1" applyAlignment="1">
      <alignment horizontal="center" vertical="top" wrapText="1"/>
    </xf>
    <xf numFmtId="0" fontId="9" fillId="0" borderId="4" xfId="0" applyFont="1" applyBorder="1" applyAlignment="1">
      <alignment horizontal="center" vertical="top" wrapText="1"/>
    </xf>
    <xf numFmtId="0" fontId="43" fillId="0" borderId="0" xfId="0" applyFont="1" applyAlignment="1">
      <alignment horizontal="center"/>
    </xf>
    <xf numFmtId="0" fontId="13" fillId="0" borderId="24" xfId="0" applyFont="1" applyBorder="1" applyAlignment="1">
      <alignment horizontal="center" vertical="center"/>
    </xf>
    <xf numFmtId="0" fontId="35" fillId="7" borderId="5" xfId="0" applyFont="1" applyFill="1" applyBorder="1" applyAlignment="1">
      <alignment horizontal="center" vertical="center" wrapText="1"/>
    </xf>
    <xf numFmtId="0" fontId="35" fillId="7" borderId="4" xfId="0" applyFont="1" applyFill="1" applyBorder="1" applyAlignment="1">
      <alignment horizontal="center" vertical="center" wrapText="1"/>
    </xf>
    <xf numFmtId="0" fontId="10" fillId="0" borderId="5" xfId="0" applyFont="1" applyBorder="1" applyAlignment="1">
      <alignment horizontal="left" vertical="center" wrapText="1"/>
    </xf>
    <xf numFmtId="0" fontId="10" fillId="0" borderId="14" xfId="0" applyFont="1" applyBorder="1" applyAlignment="1">
      <alignment horizontal="left" vertical="center" wrapText="1"/>
    </xf>
    <xf numFmtId="0" fontId="10" fillId="0" borderId="4" xfId="0" applyFont="1" applyBorder="1" applyAlignment="1">
      <alignment horizontal="left" vertical="center" wrapText="1"/>
    </xf>
    <xf numFmtId="0" fontId="27" fillId="0" borderId="2" xfId="0" applyFont="1" applyBorder="1" applyAlignment="1">
      <alignment horizontal="center"/>
    </xf>
    <xf numFmtId="0" fontId="13" fillId="0" borderId="28" xfId="0" applyFont="1" applyBorder="1" applyAlignment="1">
      <alignment horizontal="center" vertical="center"/>
    </xf>
    <xf numFmtId="0" fontId="13" fillId="0" borderId="29" xfId="0" applyFont="1" applyBorder="1" applyAlignment="1">
      <alignment horizontal="center" vertical="center"/>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63" fillId="0" borderId="0" xfId="0" applyFont="1" applyAlignment="1">
      <alignment horizontal="center"/>
    </xf>
    <xf numFmtId="0" fontId="63" fillId="0" borderId="0" xfId="0" applyFont="1" applyAlignment="1">
      <alignment horizontal="center" vertical="center"/>
    </xf>
    <xf numFmtId="0" fontId="65" fillId="0" borderId="0" xfId="0" applyFont="1" applyAlignment="1">
      <alignment horizontal="center" vertical="center"/>
    </xf>
    <xf numFmtId="0" fontId="65" fillId="0" borderId="13" xfId="0" applyFont="1" applyBorder="1" applyAlignment="1">
      <alignment horizontal="center" vertical="center"/>
    </xf>
    <xf numFmtId="0" fontId="32" fillId="0" borderId="0" xfId="0" applyFont="1" applyAlignment="1">
      <alignment horizontal="left" wrapText="1"/>
    </xf>
    <xf numFmtId="0" fontId="0" fillId="0" borderId="5" xfId="0" applyBorder="1" applyAlignment="1">
      <alignment horizontal="left" wrapText="1"/>
    </xf>
    <xf numFmtId="0" fontId="0" fillId="0" borderId="4" xfId="0" applyBorder="1" applyAlignment="1">
      <alignment horizontal="left" wrapText="1"/>
    </xf>
    <xf numFmtId="0" fontId="47" fillId="0" borderId="22" xfId="0" applyFont="1" applyBorder="1" applyAlignment="1">
      <alignment horizontal="center" vertical="center"/>
    </xf>
    <xf numFmtId="0" fontId="47" fillId="0" borderId="24" xfId="0" applyFont="1" applyBorder="1" applyAlignment="1">
      <alignment horizontal="center" vertical="center"/>
    </xf>
    <xf numFmtId="0" fontId="47" fillId="0" borderId="23" xfId="0" applyFont="1" applyBorder="1" applyAlignment="1">
      <alignment horizontal="center" vertical="center"/>
    </xf>
    <xf numFmtId="0" fontId="47" fillId="0" borderId="16" xfId="0" applyFont="1" applyBorder="1" applyAlignment="1">
      <alignment horizontal="center"/>
    </xf>
    <xf numFmtId="0" fontId="47" fillId="0" borderId="0" xfId="0" applyFont="1" applyAlignment="1">
      <alignment horizontal="center"/>
    </xf>
    <xf numFmtId="0" fontId="47" fillId="0" borderId="13" xfId="0" applyFont="1" applyBorder="1" applyAlignment="1">
      <alignment horizontal="center"/>
    </xf>
    <xf numFmtId="0" fontId="22" fillId="7" borderId="5"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22" fillId="7" borderId="4" xfId="0" applyFont="1" applyFill="1" applyBorder="1" applyAlignment="1">
      <alignment horizontal="center" vertical="center" wrapText="1"/>
    </xf>
    <xf numFmtId="0" fontId="32" fillId="7" borderId="5" xfId="0" applyFont="1" applyFill="1" applyBorder="1" applyAlignment="1">
      <alignment horizontal="center" vertical="center"/>
    </xf>
    <xf numFmtId="0" fontId="32" fillId="7" borderId="14" xfId="0" applyFont="1" applyFill="1" applyBorder="1" applyAlignment="1">
      <alignment horizontal="center" vertical="center"/>
    </xf>
    <xf numFmtId="0" fontId="32" fillId="7" borderId="4" xfId="0" applyFont="1" applyFill="1" applyBorder="1" applyAlignment="1">
      <alignment horizontal="center" vertical="center"/>
    </xf>
    <xf numFmtId="0" fontId="78" fillId="0" borderId="2" xfId="0" applyFont="1" applyBorder="1" applyAlignment="1">
      <alignment horizontal="center" vertical="center" wrapText="1"/>
    </xf>
    <xf numFmtId="0" fontId="78" fillId="0" borderId="5" xfId="0" applyFont="1" applyBorder="1" applyAlignment="1">
      <alignment horizontal="center" vertical="center" wrapText="1"/>
    </xf>
    <xf numFmtId="0" fontId="78" fillId="0" borderId="14" xfId="0" applyFont="1" applyBorder="1" applyAlignment="1">
      <alignment horizontal="center" vertical="center" wrapText="1"/>
    </xf>
    <xf numFmtId="0" fontId="78" fillId="0" borderId="4" xfId="0" applyFont="1" applyBorder="1" applyAlignment="1">
      <alignment horizontal="center" vertical="center" wrapText="1"/>
    </xf>
    <xf numFmtId="0" fontId="0" fillId="7" borderId="2" xfId="0" applyFill="1" applyBorder="1" applyAlignment="1">
      <alignment horizontal="center" vertical="center"/>
    </xf>
    <xf numFmtId="0" fontId="13" fillId="7" borderId="2" xfId="0" applyFont="1" applyFill="1" applyBorder="1" applyAlignment="1">
      <alignment horizontal="center" vertical="center" wrapText="1"/>
    </xf>
    <xf numFmtId="0" fontId="10" fillId="7" borderId="2" xfId="0" applyFont="1" applyFill="1" applyBorder="1" applyAlignment="1">
      <alignment horizontal="left" vertical="center"/>
    </xf>
    <xf numFmtId="0" fontId="10" fillId="7" borderId="2" xfId="0" applyFont="1" applyFill="1" applyBorder="1" applyAlignment="1">
      <alignment horizontal="left"/>
    </xf>
    <xf numFmtId="0" fontId="57" fillId="7" borderId="5" xfId="0" applyFont="1" applyFill="1" applyBorder="1" applyAlignment="1">
      <alignment horizontal="center" vertical="center" wrapText="1"/>
    </xf>
    <xf numFmtId="0" fontId="57" fillId="7" borderId="4" xfId="0" applyFont="1" applyFill="1" applyBorder="1" applyAlignment="1">
      <alignment horizontal="center" vertical="center" wrapText="1"/>
    </xf>
    <xf numFmtId="0" fontId="79" fillId="7" borderId="5" xfId="0" applyFont="1" applyFill="1" applyBorder="1" applyAlignment="1">
      <alignment horizontal="center" vertical="center"/>
    </xf>
    <xf numFmtId="0" fontId="79" fillId="7" borderId="14" xfId="0" applyFont="1" applyFill="1" applyBorder="1" applyAlignment="1">
      <alignment horizontal="center" vertical="center"/>
    </xf>
    <xf numFmtId="0" fontId="79" fillId="7" borderId="4" xfId="0" applyFont="1" applyFill="1" applyBorder="1" applyAlignment="1">
      <alignment horizontal="center" vertical="center"/>
    </xf>
    <xf numFmtId="0" fontId="48" fillId="7" borderId="2" xfId="0" applyFont="1" applyFill="1" applyBorder="1" applyAlignment="1">
      <alignment horizontal="center" vertical="center"/>
    </xf>
    <xf numFmtId="0" fontId="47" fillId="7" borderId="2" xfId="0" applyFont="1" applyFill="1" applyBorder="1" applyAlignment="1">
      <alignment horizontal="center" vertical="center"/>
    </xf>
    <xf numFmtId="0" fontId="66" fillId="7" borderId="2" xfId="0" applyFont="1" applyFill="1" applyBorder="1" applyAlignment="1">
      <alignment horizontal="center" vertical="center"/>
    </xf>
  </cellXfs>
  <cellStyles count="3">
    <cellStyle name="Millares" xfId="1" builtinId="3"/>
    <cellStyle name="Normal" xfId="0" builtinId="0"/>
    <cellStyle name="Porcentaje" xfId="2" builtinId="5"/>
  </cellStyles>
  <dxfs count="0"/>
  <tableStyles count="0" defaultTableStyle="TableStyleMedium9" defaultPivotStyle="PivotStyleLight16"/>
  <colors>
    <mruColors>
      <color rgb="FFFFFF00"/>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4</xdr:col>
      <xdr:colOff>2421611</xdr:colOff>
      <xdr:row>21</xdr:row>
      <xdr:rowOff>48434</xdr:rowOff>
    </xdr:from>
    <xdr:to>
      <xdr:col>7</xdr:col>
      <xdr:colOff>129152</xdr:colOff>
      <xdr:row>21</xdr:row>
      <xdr:rowOff>1323814</xdr:rowOff>
    </xdr:to>
    <xdr:pic>
      <xdr:nvPicPr>
        <xdr:cNvPr id="2" name="Imagen 1">
          <a:extLst>
            <a:ext uri="{FF2B5EF4-FFF2-40B4-BE49-F238E27FC236}">
              <a16:creationId xmlns:a16="http://schemas.microsoft.com/office/drawing/2014/main" id="{212A3EE6-F4AF-648C-6D61-B1755AAA8B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80636" y="11018328"/>
          <a:ext cx="3293389" cy="12753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419100</xdr:colOff>
      <xdr:row>14</xdr:row>
      <xdr:rowOff>476250</xdr:rowOff>
    </xdr:from>
    <xdr:to>
      <xdr:col>10</xdr:col>
      <xdr:colOff>977265</xdr:colOff>
      <xdr:row>23</xdr:row>
      <xdr:rowOff>150495</xdr:rowOff>
    </xdr:to>
    <xdr:pic>
      <xdr:nvPicPr>
        <xdr:cNvPr id="2" name="Imagen 1">
          <a:extLst>
            <a:ext uri="{FF2B5EF4-FFF2-40B4-BE49-F238E27FC236}">
              <a16:creationId xmlns:a16="http://schemas.microsoft.com/office/drawing/2014/main" id="{FC508180-98FA-6AD3-20A4-335AD9B81C2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24775" y="4895850"/>
          <a:ext cx="3891915" cy="1817370"/>
        </a:xfrm>
        <a:prstGeom prst="rect">
          <a:avLst/>
        </a:prstGeom>
        <a:noFill/>
        <a:ln>
          <a:noFill/>
        </a:ln>
      </xdr:spPr>
    </xdr:pic>
    <xdr:clientData/>
  </xdr:twoCellAnchor>
  <xdr:twoCellAnchor editAs="oneCell">
    <xdr:from>
      <xdr:col>11</xdr:col>
      <xdr:colOff>142875</xdr:colOff>
      <xdr:row>15</xdr:row>
      <xdr:rowOff>28575</xdr:rowOff>
    </xdr:from>
    <xdr:to>
      <xdr:col>14</xdr:col>
      <xdr:colOff>278130</xdr:colOff>
      <xdr:row>22</xdr:row>
      <xdr:rowOff>65405</xdr:rowOff>
    </xdr:to>
    <xdr:pic>
      <xdr:nvPicPr>
        <xdr:cNvPr id="3" name="Imagen 2">
          <a:extLst>
            <a:ext uri="{FF2B5EF4-FFF2-40B4-BE49-F238E27FC236}">
              <a16:creationId xmlns:a16="http://schemas.microsoft.com/office/drawing/2014/main" id="{DAC813DE-6453-93C0-1C0D-FB1A447A8B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030075" y="4943475"/>
          <a:ext cx="4688205" cy="149415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333374</xdr:colOff>
      <xdr:row>4</xdr:row>
      <xdr:rowOff>142875</xdr:rowOff>
    </xdr:from>
    <xdr:to>
      <xdr:col>24</xdr:col>
      <xdr:colOff>514349</xdr:colOff>
      <xdr:row>23</xdr:row>
      <xdr:rowOff>9525</xdr:rowOff>
    </xdr:to>
    <xdr:pic>
      <xdr:nvPicPr>
        <xdr:cNvPr id="2" name="Imagen 1">
          <a:extLst>
            <a:ext uri="{FF2B5EF4-FFF2-40B4-BE49-F238E27FC236}">
              <a16:creationId xmlns:a16="http://schemas.microsoft.com/office/drawing/2014/main" id="{6C8FAA11-3A33-3D46-82B3-7D4BDC90172A}"/>
            </a:ext>
          </a:extLst>
        </xdr:cNvPr>
        <xdr:cNvPicPr>
          <a:picLocks noChangeAspect="1"/>
        </xdr:cNvPicPr>
      </xdr:nvPicPr>
      <xdr:blipFill rotWithShape="1">
        <a:blip xmlns:r="http://schemas.openxmlformats.org/officeDocument/2006/relationships" r:embed="rId1"/>
        <a:srcRect l="36150" t="11945" r="35826" b="6285"/>
        <a:stretch/>
      </xdr:blipFill>
      <xdr:spPr>
        <a:xfrm>
          <a:off x="16744949" y="914400"/>
          <a:ext cx="10086975" cy="67437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609600</xdr:colOff>
      <xdr:row>15</xdr:row>
      <xdr:rowOff>57151</xdr:rowOff>
    </xdr:from>
    <xdr:to>
      <xdr:col>3</xdr:col>
      <xdr:colOff>1590675</xdr:colOff>
      <xdr:row>15</xdr:row>
      <xdr:rowOff>533401</xdr:rowOff>
    </xdr:to>
    <xdr:pic>
      <xdr:nvPicPr>
        <xdr:cNvPr id="2" name="Imagen 1">
          <a:extLst>
            <a:ext uri="{FF2B5EF4-FFF2-40B4-BE49-F238E27FC236}">
              <a16:creationId xmlns:a16="http://schemas.microsoft.com/office/drawing/2014/main" id="{05A6C818-AD5E-982A-3B5E-B383BF8F711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4599" t="29211" r="41966" b="33624"/>
        <a:stretch>
          <a:fillRect/>
        </a:stretch>
      </xdr:blipFill>
      <xdr:spPr bwMode="auto">
        <a:xfrm>
          <a:off x="3695700" y="3619501"/>
          <a:ext cx="981075"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285750</xdr:colOff>
      <xdr:row>14</xdr:row>
      <xdr:rowOff>180975</xdr:rowOff>
    </xdr:from>
    <xdr:to>
      <xdr:col>5</xdr:col>
      <xdr:colOff>3028949</xdr:colOff>
      <xdr:row>15</xdr:row>
      <xdr:rowOff>2171700</xdr:rowOff>
    </xdr:to>
    <xdr:pic>
      <xdr:nvPicPr>
        <xdr:cNvPr id="3" name="Imagen 2">
          <a:extLst>
            <a:ext uri="{FF2B5EF4-FFF2-40B4-BE49-F238E27FC236}">
              <a16:creationId xmlns:a16="http://schemas.microsoft.com/office/drawing/2014/main" id="{00000000-0008-0000-1000-000003000000}"/>
            </a:ext>
          </a:extLst>
        </xdr:cNvPr>
        <xdr:cNvPicPr>
          <a:picLocks noChangeAspect="1"/>
        </xdr:cNvPicPr>
      </xdr:nvPicPr>
      <xdr:blipFill rotWithShape="1">
        <a:blip xmlns:r="http://schemas.openxmlformats.org/officeDocument/2006/relationships" r:embed="rId2"/>
        <a:srcRect l="48176" t="32297" r="27663" b="12228"/>
        <a:stretch/>
      </xdr:blipFill>
      <xdr:spPr>
        <a:xfrm>
          <a:off x="6838950" y="3552825"/>
          <a:ext cx="2743199" cy="21812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17</xdr:col>
      <xdr:colOff>66262</xdr:colOff>
      <xdr:row>18</xdr:row>
      <xdr:rowOff>33129</xdr:rowOff>
    </xdr:from>
    <xdr:to>
      <xdr:col>18</xdr:col>
      <xdr:colOff>66261</xdr:colOff>
      <xdr:row>24</xdr:row>
      <xdr:rowOff>107674</xdr:rowOff>
    </xdr:to>
    <xdr:pic>
      <xdr:nvPicPr>
        <xdr:cNvPr id="2" name="Imagen 1">
          <a:extLst>
            <a:ext uri="{FF2B5EF4-FFF2-40B4-BE49-F238E27FC236}">
              <a16:creationId xmlns:a16="http://schemas.microsoft.com/office/drawing/2014/main" id="{F68D30E0-81F1-B4C7-A753-DF426F0F8592}"/>
            </a:ext>
          </a:extLst>
        </xdr:cNvPr>
        <xdr:cNvPicPr>
          <a:picLocks noChangeAspect="1"/>
        </xdr:cNvPicPr>
      </xdr:nvPicPr>
      <xdr:blipFill rotWithShape="1">
        <a:blip xmlns:r="http://schemas.openxmlformats.org/officeDocument/2006/relationships" r:embed="rId1"/>
        <a:srcRect l="38275" t="56368" r="42004" b="18186"/>
        <a:stretch/>
      </xdr:blipFill>
      <xdr:spPr>
        <a:xfrm>
          <a:off x="14163262" y="8547651"/>
          <a:ext cx="2782956" cy="15985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249977111117893"/>
  </sheetPr>
  <dimension ref="B2:G33"/>
  <sheetViews>
    <sheetView topLeftCell="A4" zoomScaleNormal="100" workbookViewId="0">
      <selection activeCell="E15" sqref="E15"/>
    </sheetView>
  </sheetViews>
  <sheetFormatPr baseColWidth="10" defaultRowHeight="15" x14ac:dyDescent="0.25"/>
  <cols>
    <col min="2" max="2" width="21.28515625" customWidth="1"/>
    <col min="3" max="3" width="51.7109375" customWidth="1"/>
    <col min="4" max="4" width="13.85546875" customWidth="1"/>
    <col min="5" max="5" width="40" customWidth="1"/>
    <col min="6" max="6" width="31.5703125" customWidth="1"/>
    <col min="7" max="7" width="16.85546875" customWidth="1"/>
  </cols>
  <sheetData>
    <row r="2" spans="2:7" ht="19.5" customHeight="1" x14ac:dyDescent="0.25">
      <c r="B2" s="355" t="s">
        <v>71</v>
      </c>
      <c r="C2" s="356"/>
      <c r="D2" s="356"/>
      <c r="E2" s="356"/>
      <c r="F2" s="356"/>
      <c r="G2" s="356"/>
    </row>
    <row r="3" spans="2:7" ht="19.5" customHeight="1" x14ac:dyDescent="0.25">
      <c r="B3" s="357" t="s">
        <v>0</v>
      </c>
      <c r="C3" s="358"/>
      <c r="D3" s="358"/>
      <c r="E3" s="358"/>
      <c r="F3" s="358"/>
      <c r="G3" s="358"/>
    </row>
    <row r="4" spans="2:7" ht="19.5" customHeight="1" x14ac:dyDescent="0.25">
      <c r="B4" s="17"/>
      <c r="C4" s="17"/>
      <c r="D4" s="17"/>
      <c r="E4" s="17"/>
      <c r="F4" s="17"/>
    </row>
    <row r="5" spans="2:7" s="97" customFormat="1" ht="24" x14ac:dyDescent="0.25">
      <c r="B5" s="151" t="s">
        <v>14</v>
      </c>
      <c r="C5" s="151" t="s">
        <v>15</v>
      </c>
      <c r="D5" s="151" t="s">
        <v>16</v>
      </c>
      <c r="E5" s="151" t="s">
        <v>99</v>
      </c>
      <c r="F5" s="151" t="s">
        <v>113</v>
      </c>
      <c r="G5" s="151" t="s">
        <v>1</v>
      </c>
    </row>
    <row r="6" spans="2:7" ht="120" x14ac:dyDescent="0.25">
      <c r="B6" s="23" t="s">
        <v>72</v>
      </c>
      <c r="C6" s="16" t="s">
        <v>73</v>
      </c>
      <c r="D6" s="40" t="s">
        <v>45</v>
      </c>
      <c r="E6" s="39" t="s">
        <v>504</v>
      </c>
      <c r="F6" s="14"/>
      <c r="G6" s="110" t="s">
        <v>468</v>
      </c>
    </row>
    <row r="7" spans="2:7" ht="108" x14ac:dyDescent="0.25">
      <c r="B7" s="36" t="s">
        <v>17</v>
      </c>
      <c r="C7" s="34" t="s">
        <v>74</v>
      </c>
      <c r="D7" s="40" t="s">
        <v>45</v>
      </c>
      <c r="E7" s="39" t="s">
        <v>505</v>
      </c>
      <c r="F7" s="39" t="s">
        <v>299</v>
      </c>
      <c r="G7" s="110" t="s">
        <v>468</v>
      </c>
    </row>
    <row r="8" spans="2:7" ht="37.5" customHeight="1" x14ac:dyDescent="0.25">
      <c r="B8" s="39" t="s">
        <v>60</v>
      </c>
      <c r="C8" s="16" t="s">
        <v>59</v>
      </c>
      <c r="D8" s="16"/>
      <c r="E8" s="96" t="s">
        <v>506</v>
      </c>
      <c r="F8" s="14"/>
      <c r="G8" s="110" t="s">
        <v>468</v>
      </c>
    </row>
    <row r="9" spans="2:7" ht="36.75" customHeight="1" x14ac:dyDescent="0.25">
      <c r="B9" s="96" t="s">
        <v>61</v>
      </c>
      <c r="C9" s="16" t="s">
        <v>508</v>
      </c>
      <c r="D9" s="16"/>
      <c r="E9" s="40" t="s">
        <v>45</v>
      </c>
      <c r="F9" s="14"/>
      <c r="G9" s="110" t="s">
        <v>468</v>
      </c>
    </row>
    <row r="11" spans="2:7" x14ac:dyDescent="0.25">
      <c r="D11" s="9"/>
      <c r="E11" s="9"/>
      <c r="F11" s="9"/>
      <c r="G11" s="9"/>
    </row>
    <row r="12" spans="2:7" x14ac:dyDescent="0.25">
      <c r="D12" s="9"/>
      <c r="E12" s="9"/>
      <c r="F12" s="9"/>
      <c r="G12" s="9"/>
    </row>
    <row r="29" spans="2:3" x14ac:dyDescent="0.25">
      <c r="B29" s="1"/>
      <c r="C29" s="1"/>
    </row>
    <row r="30" spans="2:3" ht="19.5" x14ac:dyDescent="0.3">
      <c r="B30" s="2"/>
      <c r="C30" s="1"/>
    </row>
    <row r="33" spans="2:5" x14ac:dyDescent="0.25">
      <c r="B33" s="1"/>
      <c r="C33" s="1"/>
      <c r="D33" s="1"/>
      <c r="E33" s="1"/>
    </row>
  </sheetData>
  <mergeCells count="2">
    <mergeCell ref="B2:G2"/>
    <mergeCell ref="B3:G3"/>
  </mergeCells>
  <printOptions horizontalCentered="1" verticalCentered="1"/>
  <pageMargins left="0.70866141732283472" right="0.70866141732283472" top="0.74803149606299213" bottom="0.74803149606299213" header="0.31496062992125984" footer="0.31496062992125984"/>
  <pageSetup paperSize="5"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F9"/>
  <sheetViews>
    <sheetView topLeftCell="A4" zoomScale="112" zoomScaleNormal="112" workbookViewId="0">
      <selection activeCell="D15" sqref="D15"/>
    </sheetView>
  </sheetViews>
  <sheetFormatPr baseColWidth="10" defaultRowHeight="15" x14ac:dyDescent="0.25"/>
  <cols>
    <col min="2" max="2" width="50" customWidth="1"/>
    <col min="3" max="3" width="41.7109375" customWidth="1"/>
    <col min="4" max="4" width="22" customWidth="1"/>
    <col min="5" max="5" width="17.42578125" customWidth="1"/>
  </cols>
  <sheetData>
    <row r="2" spans="2:6" x14ac:dyDescent="0.25">
      <c r="B2" s="359" t="s">
        <v>71</v>
      </c>
      <c r="C2" s="359"/>
      <c r="D2" s="359"/>
      <c r="E2" s="359"/>
    </row>
    <row r="3" spans="2:6" x14ac:dyDescent="0.25">
      <c r="B3" s="360" t="s">
        <v>248</v>
      </c>
      <c r="C3" s="360"/>
      <c r="D3" s="360"/>
      <c r="E3" s="360"/>
    </row>
    <row r="4" spans="2:6" x14ac:dyDescent="0.25">
      <c r="B4" s="361"/>
      <c r="C4" s="362"/>
      <c r="D4" s="362"/>
      <c r="E4" s="362"/>
    </row>
    <row r="5" spans="2:6" ht="24" customHeight="1" x14ac:dyDescent="0.25">
      <c r="B5" s="63" t="s">
        <v>41</v>
      </c>
      <c r="C5" s="50" t="s">
        <v>143</v>
      </c>
      <c r="D5" s="50" t="s">
        <v>80</v>
      </c>
      <c r="E5" s="50" t="s">
        <v>236</v>
      </c>
      <c r="F5" s="27"/>
    </row>
    <row r="6" spans="2:6" ht="123.75" x14ac:dyDescent="0.25">
      <c r="B6" s="52" t="s">
        <v>235</v>
      </c>
      <c r="C6" s="553">
        <v>10</v>
      </c>
      <c r="D6" s="53" t="s">
        <v>502</v>
      </c>
      <c r="E6" s="173" t="s">
        <v>503</v>
      </c>
      <c r="F6" s="27"/>
    </row>
    <row r="7" spans="2:6" ht="70.5" customHeight="1" x14ac:dyDescent="0.25">
      <c r="B7" s="363" t="s">
        <v>234</v>
      </c>
      <c r="C7" s="554">
        <v>5</v>
      </c>
      <c r="D7" s="367"/>
      <c r="E7" s="367"/>
      <c r="F7" s="27"/>
    </row>
    <row r="8" spans="2:6" x14ac:dyDescent="0.25">
      <c r="B8" s="363"/>
      <c r="C8" s="555"/>
      <c r="D8" s="368"/>
      <c r="E8" s="368"/>
      <c r="F8" s="27"/>
    </row>
    <row r="9" spans="2:6" ht="33.75" customHeight="1" x14ac:dyDescent="0.25">
      <c r="B9" s="363"/>
      <c r="C9" s="556"/>
      <c r="D9" s="369"/>
      <c r="E9" s="369"/>
      <c r="F9" s="27"/>
    </row>
  </sheetData>
  <mergeCells count="7">
    <mergeCell ref="B2:E2"/>
    <mergeCell ref="B3:E3"/>
    <mergeCell ref="B4:E4"/>
    <mergeCell ref="B7:B9"/>
    <mergeCell ref="C7:C9"/>
    <mergeCell ref="D7:D9"/>
    <mergeCell ref="E7:E9"/>
  </mergeCells>
  <pageMargins left="0.7" right="0.7" top="0.75" bottom="0.75" header="0.3" footer="0.3"/>
  <pageSetup paperSize="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249977111117893"/>
  </sheetPr>
  <dimension ref="B1:N98"/>
  <sheetViews>
    <sheetView topLeftCell="B19" zoomScale="112" zoomScaleNormal="112" workbookViewId="0">
      <selection activeCell="L26" sqref="L26"/>
    </sheetView>
  </sheetViews>
  <sheetFormatPr baseColWidth="10" defaultRowHeight="15" x14ac:dyDescent="0.25"/>
  <cols>
    <col min="1" max="1" width="26.85546875" customWidth="1"/>
    <col min="2" max="2" width="16.42578125" customWidth="1"/>
    <col min="3" max="3" width="18.7109375" customWidth="1"/>
    <col min="4" max="4" width="24.140625" customWidth="1"/>
    <col min="5" max="5" width="24.7109375" customWidth="1"/>
    <col min="6" max="6" width="15.42578125" customWidth="1"/>
    <col min="7" max="7" width="17.28515625" customWidth="1"/>
    <col min="8" max="8" width="14.140625" customWidth="1"/>
    <col min="9" max="9" width="14.42578125" customWidth="1"/>
    <col min="10" max="10" width="17.28515625" customWidth="1"/>
    <col min="11" max="11" width="27.5703125" customWidth="1"/>
    <col min="12" max="12" width="15.28515625" customWidth="1"/>
    <col min="13" max="13" width="9" customWidth="1"/>
  </cols>
  <sheetData>
    <row r="1" spans="2:14" x14ac:dyDescent="0.25">
      <c r="B1" s="43"/>
      <c r="C1" s="375" t="s">
        <v>71</v>
      </c>
      <c r="D1" s="375"/>
      <c r="E1" s="375"/>
      <c r="F1" s="375"/>
      <c r="G1" s="375"/>
      <c r="H1" s="375"/>
      <c r="I1" s="375"/>
      <c r="J1" s="375"/>
      <c r="K1" s="375"/>
    </row>
    <row r="2" spans="2:14" x14ac:dyDescent="0.25">
      <c r="B2" s="43"/>
      <c r="C2" s="375" t="s">
        <v>114</v>
      </c>
      <c r="D2" s="375"/>
      <c r="E2" s="375"/>
      <c r="F2" s="375"/>
      <c r="G2" s="375"/>
      <c r="H2" s="375"/>
      <c r="I2" s="375"/>
      <c r="J2" s="375"/>
      <c r="K2" s="375"/>
    </row>
    <row r="3" spans="2:14" ht="15.75" thickBot="1" x14ac:dyDescent="0.3">
      <c r="B3" s="4"/>
      <c r="C3" s="4"/>
      <c r="D3" s="4"/>
      <c r="E3" s="4"/>
      <c r="F3" s="4"/>
      <c r="G3" s="4"/>
      <c r="H3" s="4"/>
      <c r="I3" s="4"/>
      <c r="J3" s="4"/>
      <c r="K3" s="4"/>
    </row>
    <row r="4" spans="2:14" ht="28.5" customHeight="1" thickBot="1" x14ac:dyDescent="0.3">
      <c r="C4" s="376" t="s">
        <v>100</v>
      </c>
      <c r="D4" s="377"/>
      <c r="F4" s="142">
        <v>1</v>
      </c>
      <c r="G4" s="140">
        <v>2</v>
      </c>
      <c r="H4" s="143">
        <v>3</v>
      </c>
      <c r="I4" s="140">
        <v>4</v>
      </c>
      <c r="J4" s="143">
        <v>5</v>
      </c>
      <c r="K4" s="140">
        <v>6</v>
      </c>
      <c r="L4" s="94"/>
    </row>
    <row r="5" spans="2:14" s="94" customFormat="1" ht="42.75" customHeight="1" x14ac:dyDescent="0.25">
      <c r="C5" s="121" t="s">
        <v>79</v>
      </c>
      <c r="D5" s="121" t="s">
        <v>11</v>
      </c>
      <c r="E5" s="214" t="s">
        <v>80</v>
      </c>
      <c r="F5" s="214" t="s">
        <v>374</v>
      </c>
      <c r="G5" s="214" t="s">
        <v>401</v>
      </c>
      <c r="H5" s="214" t="s">
        <v>417</v>
      </c>
      <c r="I5" s="214" t="s">
        <v>431</v>
      </c>
      <c r="J5" s="214" t="s">
        <v>443</v>
      </c>
      <c r="K5" s="214" t="s">
        <v>458</v>
      </c>
      <c r="L5" s="68"/>
    </row>
    <row r="6" spans="2:14" x14ac:dyDescent="0.25">
      <c r="C6" s="39">
        <v>1</v>
      </c>
      <c r="D6" s="33" t="s">
        <v>81</v>
      </c>
      <c r="E6" s="33" t="s">
        <v>82</v>
      </c>
      <c r="F6" s="159" t="s">
        <v>45</v>
      </c>
      <c r="G6" s="215" t="s">
        <v>45</v>
      </c>
      <c r="H6" s="215" t="s">
        <v>45</v>
      </c>
      <c r="I6" s="215" t="s">
        <v>45</v>
      </c>
      <c r="J6" s="215" t="s">
        <v>45</v>
      </c>
      <c r="K6" s="215" t="s">
        <v>45</v>
      </c>
      <c r="L6" s="68"/>
      <c r="M6" s="94"/>
      <c r="N6" s="94"/>
    </row>
    <row r="7" spans="2:14" s="94" customFormat="1" ht="24" x14ac:dyDescent="0.25">
      <c r="C7" s="39">
        <v>2</v>
      </c>
      <c r="D7" s="33" t="s">
        <v>13</v>
      </c>
      <c r="E7" s="33" t="s">
        <v>83</v>
      </c>
      <c r="F7" s="98">
        <v>1052041421</v>
      </c>
      <c r="G7" s="98">
        <v>1002377915</v>
      </c>
      <c r="H7" s="98">
        <v>1051670953</v>
      </c>
      <c r="I7" s="98">
        <v>45486419</v>
      </c>
      <c r="J7" s="98">
        <v>1052703079</v>
      </c>
      <c r="K7" s="98">
        <v>1052702700</v>
      </c>
      <c r="L7" s="68"/>
    </row>
    <row r="8" spans="2:14" ht="59.25" customHeight="1" x14ac:dyDescent="0.25">
      <c r="C8" s="373">
        <v>3</v>
      </c>
      <c r="D8" s="374" t="s">
        <v>106</v>
      </c>
      <c r="E8" s="33" t="s">
        <v>107</v>
      </c>
      <c r="F8" s="96" t="s">
        <v>375</v>
      </c>
      <c r="G8" s="96" t="s">
        <v>375</v>
      </c>
      <c r="H8" s="96" t="s">
        <v>375</v>
      </c>
      <c r="I8" s="96" t="s">
        <v>375</v>
      </c>
      <c r="J8" s="96" t="s">
        <v>375</v>
      </c>
      <c r="K8" s="96" t="s">
        <v>375</v>
      </c>
      <c r="L8" s="68"/>
      <c r="M8" s="94"/>
      <c r="N8" s="94"/>
    </row>
    <row r="9" spans="2:14" ht="24" x14ac:dyDescent="0.25">
      <c r="C9" s="373"/>
      <c r="D9" s="374"/>
      <c r="E9" s="33" t="s">
        <v>108</v>
      </c>
      <c r="F9" s="22" t="s">
        <v>400</v>
      </c>
      <c r="G9" s="22" t="s">
        <v>400</v>
      </c>
      <c r="H9" s="22" t="s">
        <v>400</v>
      </c>
      <c r="I9" s="22" t="s">
        <v>400</v>
      </c>
      <c r="J9" s="22"/>
      <c r="K9" s="22" t="s">
        <v>400</v>
      </c>
      <c r="L9" s="68"/>
      <c r="M9" s="94"/>
      <c r="N9" s="94"/>
    </row>
    <row r="10" spans="2:14" ht="36" x14ac:dyDescent="0.25">
      <c r="C10" s="39">
        <v>4</v>
      </c>
      <c r="D10" s="33" t="s">
        <v>12</v>
      </c>
      <c r="E10" s="33" t="s">
        <v>86</v>
      </c>
      <c r="F10" s="22" t="s">
        <v>45</v>
      </c>
      <c r="G10" s="22" t="s">
        <v>45</v>
      </c>
      <c r="H10" s="22" t="s">
        <v>45</v>
      </c>
      <c r="I10" s="22" t="s">
        <v>45</v>
      </c>
      <c r="J10" s="22" t="s">
        <v>45</v>
      </c>
      <c r="K10" s="22" t="s">
        <v>45</v>
      </c>
      <c r="L10" s="68"/>
      <c r="M10" s="94"/>
      <c r="N10" s="94"/>
    </row>
    <row r="11" spans="2:14" ht="60" x14ac:dyDescent="0.25">
      <c r="C11" s="39">
        <v>5</v>
      </c>
      <c r="D11" s="33" t="s">
        <v>109</v>
      </c>
      <c r="E11" s="33" t="s">
        <v>110</v>
      </c>
      <c r="F11" s="96" t="s">
        <v>377</v>
      </c>
      <c r="G11" s="96" t="s">
        <v>403</v>
      </c>
      <c r="H11" s="96" t="s">
        <v>403</v>
      </c>
      <c r="I11" s="96" t="s">
        <v>432</v>
      </c>
      <c r="J11" s="96" t="s">
        <v>444</v>
      </c>
      <c r="K11" s="96" t="s">
        <v>459</v>
      </c>
      <c r="L11" s="68"/>
      <c r="M11" s="94"/>
      <c r="N11" s="94"/>
    </row>
    <row r="12" spans="2:14" ht="84" x14ac:dyDescent="0.25">
      <c r="C12" s="39">
        <v>6</v>
      </c>
      <c r="D12" s="33" t="s">
        <v>111</v>
      </c>
      <c r="E12" s="33" t="s">
        <v>88</v>
      </c>
      <c r="F12" s="236" t="s">
        <v>468</v>
      </c>
      <c r="G12" s="236" t="s">
        <v>468</v>
      </c>
      <c r="H12" s="236" t="s">
        <v>468</v>
      </c>
      <c r="I12" s="236" t="s">
        <v>468</v>
      </c>
      <c r="J12" s="236" t="s">
        <v>468</v>
      </c>
      <c r="K12" s="236" t="s">
        <v>468</v>
      </c>
      <c r="L12" s="68"/>
      <c r="M12" s="94"/>
      <c r="N12" s="94"/>
    </row>
    <row r="13" spans="2:14" ht="60" x14ac:dyDescent="0.25">
      <c r="C13" s="37"/>
      <c r="D13" s="33" t="s">
        <v>89</v>
      </c>
      <c r="E13" s="39">
        <v>6</v>
      </c>
      <c r="F13" s="22"/>
      <c r="G13" s="18"/>
      <c r="H13" s="18"/>
      <c r="I13" s="18"/>
      <c r="J13" s="18"/>
      <c r="K13" s="18"/>
      <c r="L13" s="68"/>
      <c r="M13" s="94"/>
      <c r="N13" s="94"/>
    </row>
    <row r="14" spans="2:14" ht="27.75" customHeight="1" x14ac:dyDescent="0.25">
      <c r="C14" s="37"/>
      <c r="D14" s="332" t="s">
        <v>113</v>
      </c>
      <c r="E14" s="33"/>
      <c r="F14" s="19"/>
      <c r="G14" s="19"/>
      <c r="H14" s="19"/>
      <c r="I14" s="19"/>
      <c r="J14" s="347" t="s">
        <v>739</v>
      </c>
      <c r="K14" s="19"/>
      <c r="L14" s="29"/>
    </row>
    <row r="15" spans="2:14" ht="30.75" customHeight="1" x14ac:dyDescent="0.25">
      <c r="C15" s="19"/>
      <c r="D15" s="332" t="s">
        <v>1</v>
      </c>
      <c r="E15" s="19"/>
      <c r="F15" s="331" t="s">
        <v>468</v>
      </c>
      <c r="G15" s="331" t="s">
        <v>468</v>
      </c>
      <c r="H15" s="331" t="s">
        <v>468</v>
      </c>
      <c r="I15" s="331" t="s">
        <v>468</v>
      </c>
      <c r="J15" s="331" t="s">
        <v>468</v>
      </c>
      <c r="K15" s="331" t="s">
        <v>468</v>
      </c>
      <c r="L15" s="29"/>
    </row>
    <row r="16" spans="2:14" x14ac:dyDescent="0.25">
      <c r="C16" s="29"/>
      <c r="D16" s="29"/>
      <c r="E16" s="29"/>
      <c r="F16" s="29"/>
      <c r="G16" s="29"/>
      <c r="H16" s="29"/>
      <c r="I16" s="29"/>
      <c r="J16" s="29"/>
      <c r="K16" s="29"/>
      <c r="L16" s="29"/>
    </row>
    <row r="17" spans="2:13" x14ac:dyDescent="0.25">
      <c r="C17" s="29"/>
      <c r="D17" s="29"/>
      <c r="E17" s="29"/>
      <c r="F17" s="29"/>
      <c r="G17" s="29"/>
      <c r="H17" s="29"/>
      <c r="I17" s="29"/>
      <c r="J17" s="29"/>
      <c r="K17" s="29"/>
      <c r="L17" s="29"/>
    </row>
    <row r="18" spans="2:13" ht="24" x14ac:dyDescent="0.25">
      <c r="C18" s="38" t="s">
        <v>79</v>
      </c>
      <c r="D18" s="38" t="s">
        <v>11</v>
      </c>
      <c r="E18" s="38" t="s">
        <v>80</v>
      </c>
      <c r="F18" s="38" t="s">
        <v>143</v>
      </c>
      <c r="G18" s="38" t="s">
        <v>112</v>
      </c>
      <c r="H18" s="38" t="s">
        <v>369</v>
      </c>
      <c r="I18" s="38" t="s">
        <v>370</v>
      </c>
      <c r="J18" s="38" t="s">
        <v>371</v>
      </c>
      <c r="K18" s="38" t="s">
        <v>372</v>
      </c>
      <c r="L18" s="38" t="s">
        <v>373</v>
      </c>
    </row>
    <row r="19" spans="2:13" ht="84" x14ac:dyDescent="0.25">
      <c r="C19" s="373">
        <v>1</v>
      </c>
      <c r="D19" s="16" t="s">
        <v>154</v>
      </c>
      <c r="E19" s="373" t="s">
        <v>88</v>
      </c>
      <c r="F19" s="40">
        <v>3</v>
      </c>
      <c r="G19" s="37"/>
      <c r="H19" s="127"/>
      <c r="I19" s="127"/>
      <c r="J19" s="127"/>
      <c r="K19" s="127"/>
      <c r="L19" s="127"/>
    </row>
    <row r="20" spans="2:13" ht="96" x14ac:dyDescent="0.25">
      <c r="C20" s="373"/>
      <c r="D20" s="16" t="s">
        <v>155</v>
      </c>
      <c r="E20" s="373"/>
      <c r="F20" s="39" t="s">
        <v>162</v>
      </c>
      <c r="G20" s="96" t="s">
        <v>468</v>
      </c>
      <c r="H20" s="154" t="s">
        <v>418</v>
      </c>
      <c r="I20" s="36" t="s">
        <v>468</v>
      </c>
      <c r="J20" s="154" t="s">
        <v>418</v>
      </c>
      <c r="K20" s="154" t="s">
        <v>418</v>
      </c>
      <c r="L20" s="36" t="s">
        <v>468</v>
      </c>
    </row>
    <row r="21" spans="2:13" ht="36" customHeight="1" x14ac:dyDescent="0.25">
      <c r="C21" s="373">
        <v>2</v>
      </c>
      <c r="D21" s="373" t="s">
        <v>156</v>
      </c>
      <c r="E21" s="373" t="s">
        <v>161</v>
      </c>
      <c r="F21" s="39">
        <v>3</v>
      </c>
      <c r="G21" s="371" t="s">
        <v>376</v>
      </c>
      <c r="H21" s="371" t="s">
        <v>402</v>
      </c>
      <c r="I21" s="371" t="s">
        <v>402</v>
      </c>
      <c r="J21" s="371" t="s">
        <v>376</v>
      </c>
      <c r="K21" s="371" t="s">
        <v>376</v>
      </c>
      <c r="L21" s="371" t="s">
        <v>376</v>
      </c>
    </row>
    <row r="22" spans="2:13" ht="72" x14ac:dyDescent="0.25">
      <c r="C22" s="373"/>
      <c r="D22" s="373"/>
      <c r="E22" s="373"/>
      <c r="F22" s="39" t="s">
        <v>159</v>
      </c>
      <c r="G22" s="372"/>
      <c r="H22" s="372"/>
      <c r="I22" s="372"/>
      <c r="J22" s="372"/>
      <c r="K22" s="372"/>
      <c r="L22" s="372"/>
    </row>
    <row r="23" spans="2:13" ht="43.5" customHeight="1" x14ac:dyDescent="0.25">
      <c r="C23" s="373">
        <v>3</v>
      </c>
      <c r="D23" s="373" t="s">
        <v>160</v>
      </c>
      <c r="E23" s="41" t="s">
        <v>157</v>
      </c>
      <c r="F23" s="39">
        <v>3</v>
      </c>
      <c r="G23" s="371" t="s">
        <v>376</v>
      </c>
      <c r="H23" s="371" t="s">
        <v>402</v>
      </c>
      <c r="I23" s="371" t="s">
        <v>402</v>
      </c>
      <c r="J23" s="371" t="s">
        <v>376</v>
      </c>
      <c r="K23" s="371" t="s">
        <v>376</v>
      </c>
      <c r="L23" s="371" t="s">
        <v>376</v>
      </c>
    </row>
    <row r="24" spans="2:13" ht="72" x14ac:dyDescent="0.25">
      <c r="C24" s="373"/>
      <c r="D24" s="373"/>
      <c r="E24" s="41" t="s">
        <v>158</v>
      </c>
      <c r="F24" s="39" t="s">
        <v>159</v>
      </c>
      <c r="G24" s="372"/>
      <c r="H24" s="372"/>
      <c r="I24" s="372"/>
      <c r="J24" s="372"/>
      <c r="K24" s="372"/>
      <c r="L24" s="372"/>
    </row>
    <row r="25" spans="2:13" x14ac:dyDescent="0.25">
      <c r="C25" s="19"/>
      <c r="D25" s="19"/>
      <c r="E25" s="19" t="s">
        <v>113</v>
      </c>
      <c r="F25" s="19"/>
      <c r="G25" s="37"/>
      <c r="H25" s="37"/>
      <c r="I25" s="37"/>
      <c r="J25" s="37"/>
      <c r="K25" s="37"/>
      <c r="L25" s="37"/>
    </row>
    <row r="26" spans="2:13" ht="18.75" x14ac:dyDescent="0.3">
      <c r="C26" s="19"/>
      <c r="D26" s="19"/>
      <c r="E26" s="19" t="s">
        <v>143</v>
      </c>
      <c r="F26" s="19"/>
      <c r="G26" s="123">
        <f>1+0.25</f>
        <v>1.25</v>
      </c>
      <c r="H26" s="123">
        <v>1</v>
      </c>
      <c r="I26" s="123">
        <f>1+0.25</f>
        <v>1.25</v>
      </c>
      <c r="J26" s="123">
        <v>1</v>
      </c>
      <c r="K26" s="558">
        <v>0</v>
      </c>
      <c r="L26" s="123">
        <f>1+0.25</f>
        <v>1.25</v>
      </c>
      <c r="M26" s="238">
        <f>+G26+H26+I26+J26+K26+L26</f>
        <v>5.75</v>
      </c>
    </row>
    <row r="27" spans="2:13" x14ac:dyDescent="0.25">
      <c r="C27" s="29"/>
      <c r="D27" s="29"/>
      <c r="E27" s="29"/>
      <c r="F27" s="29"/>
      <c r="G27" s="95"/>
      <c r="H27" s="237"/>
      <c r="I27" s="237"/>
      <c r="J27" s="237"/>
      <c r="K27" s="237"/>
      <c r="L27" s="237"/>
    </row>
    <row r="28" spans="2:13" x14ac:dyDescent="0.25">
      <c r="C28" s="29"/>
      <c r="D28" s="29"/>
      <c r="E28" s="29"/>
      <c r="F28" s="29"/>
      <c r="G28" s="95"/>
      <c r="H28" s="237"/>
      <c r="I28" s="237"/>
      <c r="J28" s="237"/>
      <c r="K28" s="237"/>
      <c r="L28" s="237"/>
    </row>
    <row r="29" spans="2:13" x14ac:dyDescent="0.25">
      <c r="C29" s="29"/>
      <c r="D29" s="29"/>
      <c r="E29" s="29"/>
      <c r="F29" s="29"/>
      <c r="G29" s="29"/>
      <c r="H29" s="29"/>
      <c r="I29" s="29"/>
      <c r="J29" s="29"/>
      <c r="K29" s="29"/>
      <c r="L29" s="29"/>
    </row>
    <row r="30" spans="2:13" ht="15.75" thickBot="1" x14ac:dyDescent="0.3"/>
    <row r="31" spans="2:13" s="97" customFormat="1" ht="24.75" thickBot="1" x14ac:dyDescent="0.3">
      <c r="B31" s="140" t="s">
        <v>112</v>
      </c>
      <c r="C31" s="139" t="s">
        <v>264</v>
      </c>
      <c r="D31" s="100" t="s">
        <v>166</v>
      </c>
      <c r="E31" s="100" t="s">
        <v>265</v>
      </c>
      <c r="F31" s="100" t="s">
        <v>266</v>
      </c>
      <c r="G31" s="100" t="s">
        <v>267</v>
      </c>
      <c r="H31" s="100" t="s">
        <v>167</v>
      </c>
      <c r="I31" s="100" t="s">
        <v>168</v>
      </c>
      <c r="J31" s="100" t="s">
        <v>269</v>
      </c>
      <c r="K31" s="100" t="s">
        <v>332</v>
      </c>
      <c r="L31" s="113" t="s">
        <v>113</v>
      </c>
    </row>
    <row r="32" spans="2:13" ht="36" x14ac:dyDescent="0.25">
      <c r="C32" s="96" t="s">
        <v>378</v>
      </c>
      <c r="D32" s="96" t="s">
        <v>379</v>
      </c>
      <c r="E32" s="96" t="s">
        <v>298</v>
      </c>
      <c r="F32" s="129">
        <v>45505</v>
      </c>
      <c r="G32" s="103">
        <v>45565</v>
      </c>
      <c r="H32" s="83">
        <v>29</v>
      </c>
      <c r="I32" s="221">
        <v>1</v>
      </c>
      <c r="J32" s="136" t="s">
        <v>317</v>
      </c>
      <c r="K32" s="149" t="s">
        <v>380</v>
      </c>
      <c r="L32" s="352"/>
    </row>
    <row r="33" spans="2:12" ht="36" x14ac:dyDescent="0.25">
      <c r="C33" s="96" t="s">
        <v>381</v>
      </c>
      <c r="D33" s="96" t="s">
        <v>379</v>
      </c>
      <c r="E33" s="96" t="s">
        <v>298</v>
      </c>
      <c r="F33" s="103">
        <v>45405</v>
      </c>
      <c r="G33" s="103">
        <v>45503</v>
      </c>
      <c r="H33" s="83"/>
      <c r="I33" s="221">
        <v>2</v>
      </c>
      <c r="J33" s="144" t="s">
        <v>399</v>
      </c>
      <c r="K33" s="149" t="s">
        <v>382</v>
      </c>
      <c r="L33" s="353"/>
    </row>
    <row r="34" spans="2:12" ht="40.5" customHeight="1" x14ac:dyDescent="0.25">
      <c r="C34" s="96" t="s">
        <v>383</v>
      </c>
      <c r="D34" s="96" t="s">
        <v>384</v>
      </c>
      <c r="E34" s="96" t="s">
        <v>365</v>
      </c>
      <c r="F34" s="180">
        <v>45026</v>
      </c>
      <c r="G34" s="129">
        <v>45154</v>
      </c>
      <c r="H34" s="83">
        <v>6</v>
      </c>
      <c r="I34" s="221">
        <v>4</v>
      </c>
      <c r="J34" s="136" t="s">
        <v>317</v>
      </c>
      <c r="K34" s="149" t="s">
        <v>385</v>
      </c>
      <c r="L34" s="354" t="s">
        <v>741</v>
      </c>
    </row>
    <row r="35" spans="2:12" ht="27" x14ac:dyDescent="0.25">
      <c r="C35" s="96" t="s">
        <v>386</v>
      </c>
      <c r="D35" s="96" t="s">
        <v>389</v>
      </c>
      <c r="E35" s="96" t="s">
        <v>298</v>
      </c>
      <c r="F35" s="129">
        <v>44657</v>
      </c>
      <c r="G35" s="103">
        <v>44711</v>
      </c>
      <c r="H35" s="83">
        <v>24</v>
      </c>
      <c r="I35" s="221">
        <v>1</v>
      </c>
      <c r="J35" s="136" t="s">
        <v>317</v>
      </c>
      <c r="K35" s="149" t="s">
        <v>387</v>
      </c>
      <c r="L35" s="352"/>
    </row>
    <row r="36" spans="2:12" ht="49.5" customHeight="1" x14ac:dyDescent="0.25">
      <c r="C36" s="103" t="s">
        <v>388</v>
      </c>
      <c r="D36" s="103" t="s">
        <v>389</v>
      </c>
      <c r="E36" s="103" t="s">
        <v>298</v>
      </c>
      <c r="F36" s="103">
        <v>44292</v>
      </c>
      <c r="G36" s="103">
        <v>44526</v>
      </c>
      <c r="H36" s="83">
        <v>20</v>
      </c>
      <c r="I36" s="221">
        <v>7</v>
      </c>
      <c r="J36" s="136" t="s">
        <v>317</v>
      </c>
      <c r="K36" s="149" t="s">
        <v>390</v>
      </c>
      <c r="L36" s="3"/>
    </row>
    <row r="37" spans="2:12" ht="55.5" customHeight="1" x14ac:dyDescent="0.25">
      <c r="C37" s="103" t="s">
        <v>391</v>
      </c>
      <c r="D37" s="103" t="s">
        <v>389</v>
      </c>
      <c r="E37" s="103" t="s">
        <v>298</v>
      </c>
      <c r="F37" s="103">
        <v>44044</v>
      </c>
      <c r="G37" s="103">
        <v>44165</v>
      </c>
      <c r="H37" s="83">
        <v>29</v>
      </c>
      <c r="I37" s="83">
        <v>3</v>
      </c>
      <c r="J37" s="136" t="s">
        <v>317</v>
      </c>
      <c r="K37" s="149" t="s">
        <v>392</v>
      </c>
      <c r="L37" s="3"/>
    </row>
    <row r="38" spans="2:12" ht="39.75" customHeight="1" x14ac:dyDescent="0.25">
      <c r="C38" s="103" t="s">
        <v>393</v>
      </c>
      <c r="D38" s="103" t="s">
        <v>394</v>
      </c>
      <c r="E38" s="103" t="s">
        <v>298</v>
      </c>
      <c r="F38" s="103">
        <v>43864</v>
      </c>
      <c r="G38" s="103">
        <v>44043</v>
      </c>
      <c r="H38" s="83">
        <v>27</v>
      </c>
      <c r="I38" s="83">
        <v>5</v>
      </c>
      <c r="J38" s="136" t="s">
        <v>317</v>
      </c>
      <c r="K38" s="149" t="s">
        <v>395</v>
      </c>
      <c r="L38" s="3"/>
    </row>
    <row r="39" spans="2:12" ht="45" customHeight="1" x14ac:dyDescent="0.25">
      <c r="C39" s="96" t="s">
        <v>396</v>
      </c>
      <c r="D39" s="96" t="s">
        <v>397</v>
      </c>
      <c r="E39" s="96" t="s">
        <v>298</v>
      </c>
      <c r="F39" s="103">
        <v>43192</v>
      </c>
      <c r="G39" s="103">
        <v>43250</v>
      </c>
      <c r="H39" s="83">
        <v>28</v>
      </c>
      <c r="I39" s="83">
        <v>1</v>
      </c>
      <c r="J39" s="136" t="s">
        <v>317</v>
      </c>
      <c r="K39" s="149" t="s">
        <v>398</v>
      </c>
      <c r="L39" s="3"/>
    </row>
    <row r="40" spans="2:12" x14ac:dyDescent="0.25">
      <c r="C40" s="3"/>
      <c r="D40" s="3"/>
      <c r="E40" s="3"/>
      <c r="F40" s="3"/>
      <c r="G40" s="3"/>
      <c r="H40" s="147">
        <f>SUM(H32:H39)</f>
        <v>163</v>
      </c>
      <c r="I40" s="147">
        <f>SUM(I32:I39)</f>
        <v>24</v>
      </c>
      <c r="J40" s="3"/>
      <c r="K40" s="3"/>
    </row>
    <row r="42" spans="2:12" ht="15.75" thickBot="1" x14ac:dyDescent="0.3"/>
    <row r="43" spans="2:12" ht="24.75" thickBot="1" x14ac:dyDescent="0.3">
      <c r="B43" s="140" t="s">
        <v>369</v>
      </c>
      <c r="C43" s="100" t="s">
        <v>264</v>
      </c>
      <c r="D43" s="100" t="s">
        <v>166</v>
      </c>
      <c r="E43" s="100" t="s">
        <v>265</v>
      </c>
      <c r="F43" s="100" t="s">
        <v>266</v>
      </c>
      <c r="G43" s="100" t="s">
        <v>267</v>
      </c>
      <c r="H43" s="100" t="s">
        <v>167</v>
      </c>
      <c r="I43" s="100" t="s">
        <v>168</v>
      </c>
      <c r="J43" s="100" t="s">
        <v>269</v>
      </c>
      <c r="K43" s="100" t="s">
        <v>332</v>
      </c>
      <c r="L43" s="100" t="s">
        <v>113</v>
      </c>
    </row>
    <row r="44" spans="2:12" s="99" customFormat="1" ht="45" x14ac:dyDescent="0.25">
      <c r="C44" s="22" t="s">
        <v>404</v>
      </c>
      <c r="D44" s="22" t="s">
        <v>405</v>
      </c>
      <c r="E44" s="22" t="s">
        <v>298</v>
      </c>
      <c r="F44" s="108">
        <v>45586</v>
      </c>
      <c r="G44" s="91">
        <v>45632</v>
      </c>
      <c r="H44" s="136">
        <f>30+6-21</f>
        <v>15</v>
      </c>
      <c r="I44" s="136">
        <v>1</v>
      </c>
      <c r="J44" s="22" t="s">
        <v>317</v>
      </c>
      <c r="K44" s="145" t="s">
        <v>406</v>
      </c>
      <c r="L44" s="136"/>
    </row>
    <row r="45" spans="2:12" s="99" customFormat="1" ht="43.5" customHeight="1" x14ac:dyDescent="0.25">
      <c r="C45" s="22" t="s">
        <v>378</v>
      </c>
      <c r="D45" s="22" t="s">
        <v>409</v>
      </c>
      <c r="E45" s="22" t="s">
        <v>298</v>
      </c>
      <c r="F45" s="91">
        <v>45525</v>
      </c>
      <c r="G45" s="91">
        <v>45583</v>
      </c>
      <c r="H45" s="136">
        <f>30+18-21</f>
        <v>27</v>
      </c>
      <c r="I45" s="136">
        <v>1</v>
      </c>
      <c r="J45" s="22" t="s">
        <v>317</v>
      </c>
      <c r="K45" s="145" t="s">
        <v>407</v>
      </c>
      <c r="L45" s="136"/>
    </row>
    <row r="46" spans="2:12" s="99" customFormat="1" ht="56.25" x14ac:dyDescent="0.25">
      <c r="C46" s="22" t="s">
        <v>381</v>
      </c>
      <c r="D46" s="22" t="s">
        <v>408</v>
      </c>
      <c r="E46" s="22" t="s">
        <v>298</v>
      </c>
      <c r="F46" s="91">
        <v>45405</v>
      </c>
      <c r="G46" s="108">
        <v>45503</v>
      </c>
      <c r="H46" s="136">
        <f>30-23</f>
        <v>7</v>
      </c>
      <c r="I46" s="136">
        <v>3</v>
      </c>
      <c r="J46" s="22" t="s">
        <v>317</v>
      </c>
      <c r="K46" s="145" t="s">
        <v>410</v>
      </c>
      <c r="L46" s="136"/>
    </row>
    <row r="47" spans="2:12" s="99" customFormat="1" ht="54.75" customHeight="1" x14ac:dyDescent="0.25">
      <c r="C47" s="22" t="s">
        <v>411</v>
      </c>
      <c r="D47" s="96" t="s">
        <v>389</v>
      </c>
      <c r="E47" s="22" t="s">
        <v>412</v>
      </c>
      <c r="F47" s="108">
        <v>44991</v>
      </c>
      <c r="G47" s="91">
        <v>45275</v>
      </c>
      <c r="H47" s="557"/>
      <c r="I47" s="557"/>
      <c r="J47" s="22" t="s">
        <v>317</v>
      </c>
      <c r="K47" s="145" t="s">
        <v>413</v>
      </c>
      <c r="L47" s="146" t="s">
        <v>543</v>
      </c>
    </row>
    <row r="48" spans="2:12" s="99" customFormat="1" ht="45.75" customHeight="1" x14ac:dyDescent="0.25">
      <c r="C48" s="22">
        <v>3003202201</v>
      </c>
      <c r="D48" s="96" t="s">
        <v>389</v>
      </c>
      <c r="E48" s="22" t="s">
        <v>412</v>
      </c>
      <c r="F48" s="91">
        <v>44651</v>
      </c>
      <c r="G48" s="91">
        <v>44891</v>
      </c>
      <c r="H48" s="557"/>
      <c r="I48" s="557"/>
      <c r="J48" s="22" t="s">
        <v>317</v>
      </c>
      <c r="K48" s="145" t="s">
        <v>414</v>
      </c>
      <c r="L48" s="146" t="s">
        <v>543</v>
      </c>
    </row>
    <row r="49" spans="2:12" s="99" customFormat="1" ht="56.25" x14ac:dyDescent="0.25">
      <c r="C49" s="22">
        <v>604202101</v>
      </c>
      <c r="D49" s="96" t="s">
        <v>389</v>
      </c>
      <c r="E49" s="22" t="s">
        <v>412</v>
      </c>
      <c r="F49" s="91">
        <v>44301</v>
      </c>
      <c r="G49" s="91">
        <v>44526</v>
      </c>
      <c r="H49" s="136">
        <f>26-15</f>
        <v>11</v>
      </c>
      <c r="I49" s="136">
        <f>11-4</f>
        <v>7</v>
      </c>
      <c r="J49" s="22" t="s">
        <v>317</v>
      </c>
      <c r="K49" s="145" t="s">
        <v>415</v>
      </c>
      <c r="L49" s="222"/>
    </row>
    <row r="50" spans="2:12" s="99" customFormat="1" x14ac:dyDescent="0.25">
      <c r="H50" s="148">
        <f>SUM(H44:H49)</f>
        <v>60</v>
      </c>
      <c r="I50" s="148">
        <f>SUM(I44:I49)</f>
        <v>12</v>
      </c>
    </row>
    <row r="51" spans="2:12" s="99" customFormat="1" x14ac:dyDescent="0.25"/>
    <row r="52" spans="2:12" s="99" customFormat="1" ht="15.75" thickBot="1" x14ac:dyDescent="0.3"/>
    <row r="53" spans="2:12" ht="24.75" thickBot="1" x14ac:dyDescent="0.3">
      <c r="B53" s="140" t="s">
        <v>370</v>
      </c>
      <c r="C53" s="100" t="s">
        <v>264</v>
      </c>
      <c r="D53" s="100" t="s">
        <v>166</v>
      </c>
      <c r="E53" s="100" t="s">
        <v>265</v>
      </c>
      <c r="F53" s="100" t="s">
        <v>266</v>
      </c>
      <c r="G53" s="100" t="s">
        <v>267</v>
      </c>
      <c r="H53" s="100" t="s">
        <v>167</v>
      </c>
      <c r="I53" s="100" t="s">
        <v>168</v>
      </c>
      <c r="J53" s="100" t="s">
        <v>269</v>
      </c>
      <c r="K53" s="100" t="s">
        <v>332</v>
      </c>
      <c r="L53" s="100" t="s">
        <v>113</v>
      </c>
    </row>
    <row r="54" spans="2:12" ht="56.25" x14ac:dyDescent="0.25">
      <c r="C54" s="22" t="s">
        <v>381</v>
      </c>
      <c r="D54" s="22" t="s">
        <v>379</v>
      </c>
      <c r="E54" s="22" t="s">
        <v>298</v>
      </c>
      <c r="F54" s="108">
        <v>45454</v>
      </c>
      <c r="G54" s="91">
        <v>45503</v>
      </c>
      <c r="H54" s="136">
        <f>30-11</f>
        <v>19</v>
      </c>
      <c r="I54" s="235">
        <v>1</v>
      </c>
      <c r="J54" s="22" t="s">
        <v>317</v>
      </c>
      <c r="K54" s="145" t="s">
        <v>419</v>
      </c>
      <c r="L54" s="22"/>
    </row>
    <row r="55" spans="2:12" ht="45" x14ac:dyDescent="0.25">
      <c r="C55" s="22" t="s">
        <v>420</v>
      </c>
      <c r="D55" s="22" t="s">
        <v>421</v>
      </c>
      <c r="E55" s="22" t="s">
        <v>308</v>
      </c>
      <c r="F55" s="91">
        <v>45155</v>
      </c>
      <c r="G55" s="91">
        <v>45254</v>
      </c>
      <c r="H55" s="136">
        <f>24-17</f>
        <v>7</v>
      </c>
      <c r="I55" s="235">
        <f>11-8</f>
        <v>3</v>
      </c>
      <c r="J55" s="22" t="s">
        <v>317</v>
      </c>
      <c r="K55" s="145" t="s">
        <v>422</v>
      </c>
      <c r="L55" s="22"/>
    </row>
    <row r="56" spans="2:12" ht="45" x14ac:dyDescent="0.25">
      <c r="C56" s="22" t="s">
        <v>383</v>
      </c>
      <c r="D56" s="22" t="s">
        <v>423</v>
      </c>
      <c r="E56" s="22" t="s">
        <v>298</v>
      </c>
      <c r="F56" s="91">
        <v>45017</v>
      </c>
      <c r="G56" s="108">
        <v>45154</v>
      </c>
      <c r="H56" s="136">
        <v>15</v>
      </c>
      <c r="I56" s="235">
        <v>4</v>
      </c>
      <c r="J56" s="22" t="s">
        <v>317</v>
      </c>
      <c r="K56" s="145" t="s">
        <v>424</v>
      </c>
      <c r="L56" s="22"/>
    </row>
    <row r="57" spans="2:12" ht="45" x14ac:dyDescent="0.25">
      <c r="C57" s="22">
        <v>3003202201</v>
      </c>
      <c r="D57" s="96" t="s">
        <v>389</v>
      </c>
      <c r="E57" s="22" t="s">
        <v>412</v>
      </c>
      <c r="F57" s="108">
        <v>44651</v>
      </c>
      <c r="G57" s="91">
        <v>44891</v>
      </c>
      <c r="H57" s="136"/>
      <c r="I57" s="235"/>
      <c r="J57" s="22" t="s">
        <v>317</v>
      </c>
      <c r="K57" s="145" t="s">
        <v>425</v>
      </c>
      <c r="L57" s="146" t="s">
        <v>544</v>
      </c>
    </row>
    <row r="58" spans="2:12" ht="56.25" x14ac:dyDescent="0.25">
      <c r="C58" s="22">
        <v>604202101</v>
      </c>
      <c r="D58" s="96" t="s">
        <v>389</v>
      </c>
      <c r="E58" s="91" t="s">
        <v>426</v>
      </c>
      <c r="F58" s="91">
        <v>44301</v>
      </c>
      <c r="G58" s="91">
        <v>44526</v>
      </c>
      <c r="H58" s="136">
        <f>26-15</f>
        <v>11</v>
      </c>
      <c r="I58" s="235">
        <f>11-4</f>
        <v>7</v>
      </c>
      <c r="J58" s="22" t="s">
        <v>317</v>
      </c>
      <c r="K58" s="145" t="s">
        <v>427</v>
      </c>
      <c r="L58" s="22"/>
    </row>
    <row r="59" spans="2:12" ht="56.25" x14ac:dyDescent="0.25">
      <c r="C59" s="22">
        <v>22042001</v>
      </c>
      <c r="D59" s="96" t="s">
        <v>389</v>
      </c>
      <c r="E59" s="108" t="s">
        <v>428</v>
      </c>
      <c r="F59" s="91">
        <v>43955</v>
      </c>
      <c r="G59" s="91">
        <v>44165</v>
      </c>
      <c r="H59" s="136">
        <v>26</v>
      </c>
      <c r="I59" s="136">
        <v>6</v>
      </c>
      <c r="J59" s="22" t="s">
        <v>317</v>
      </c>
      <c r="K59" s="145" t="s">
        <v>429</v>
      </c>
      <c r="L59" s="22"/>
    </row>
    <row r="60" spans="2:12" ht="56.25" x14ac:dyDescent="0.25">
      <c r="C60" s="22">
        <v>15031901</v>
      </c>
      <c r="D60" s="96" t="s">
        <v>389</v>
      </c>
      <c r="E60" s="91" t="s">
        <v>412</v>
      </c>
      <c r="F60" s="91">
        <v>43671</v>
      </c>
      <c r="G60" s="91">
        <v>43794</v>
      </c>
      <c r="H60" s="136">
        <f>25-25</f>
        <v>0</v>
      </c>
      <c r="I60" s="136">
        <v>4</v>
      </c>
      <c r="J60" s="22" t="s">
        <v>317</v>
      </c>
      <c r="K60" s="145" t="s">
        <v>430</v>
      </c>
      <c r="L60" s="22"/>
    </row>
    <row r="61" spans="2:12" x14ac:dyDescent="0.25">
      <c r="H61" s="152">
        <f>SUM(H54:H60)</f>
        <v>78</v>
      </c>
      <c r="I61" s="152">
        <f>SUM(I54:I60)</f>
        <v>25</v>
      </c>
    </row>
    <row r="63" spans="2:12" ht="15.75" thickBot="1" x14ac:dyDescent="0.3"/>
    <row r="64" spans="2:12" ht="24.75" thickBot="1" x14ac:dyDescent="0.3">
      <c r="B64" s="140" t="s">
        <v>371</v>
      </c>
      <c r="C64" s="100" t="s">
        <v>264</v>
      </c>
      <c r="D64" s="100" t="s">
        <v>166</v>
      </c>
      <c r="E64" s="100" t="s">
        <v>265</v>
      </c>
      <c r="F64" s="100" t="s">
        <v>266</v>
      </c>
      <c r="G64" s="100" t="s">
        <v>267</v>
      </c>
      <c r="H64" s="100" t="s">
        <v>167</v>
      </c>
      <c r="I64" s="100" t="s">
        <v>168</v>
      </c>
      <c r="J64" s="100" t="s">
        <v>269</v>
      </c>
      <c r="K64" s="100" t="s">
        <v>332</v>
      </c>
      <c r="L64" s="100" t="s">
        <v>113</v>
      </c>
    </row>
    <row r="65" spans="2:12" s="97" customFormat="1" ht="54.75" customHeight="1" x14ac:dyDescent="0.25">
      <c r="C65" s="96" t="s">
        <v>420</v>
      </c>
      <c r="D65" s="96" t="s">
        <v>421</v>
      </c>
      <c r="E65" s="96" t="s">
        <v>298</v>
      </c>
      <c r="F65" s="129">
        <v>45155</v>
      </c>
      <c r="G65" s="103">
        <v>45276</v>
      </c>
      <c r="H65" s="83">
        <f>30+16-17</f>
        <v>29</v>
      </c>
      <c r="I65" s="221">
        <v>3</v>
      </c>
      <c r="J65" s="96" t="s">
        <v>317</v>
      </c>
      <c r="K65" s="145" t="s">
        <v>433</v>
      </c>
      <c r="L65" s="83"/>
    </row>
    <row r="66" spans="2:12" s="97" customFormat="1" ht="71.25" customHeight="1" x14ac:dyDescent="0.25">
      <c r="C66" s="96" t="s">
        <v>383</v>
      </c>
      <c r="D66" s="96" t="s">
        <v>423</v>
      </c>
      <c r="E66" s="96" t="s">
        <v>298</v>
      </c>
      <c r="F66" s="103">
        <v>45013</v>
      </c>
      <c r="G66" s="103">
        <v>45154</v>
      </c>
      <c r="H66" s="83">
        <f>30+16-28</f>
        <v>18</v>
      </c>
      <c r="I66" s="221">
        <v>4</v>
      </c>
      <c r="J66" s="96" t="s">
        <v>317</v>
      </c>
      <c r="K66" s="145" t="s">
        <v>434</v>
      </c>
      <c r="L66" s="83"/>
    </row>
    <row r="67" spans="2:12" s="97" customFormat="1" ht="33.75" x14ac:dyDescent="0.25">
      <c r="C67" s="96">
        <v>3003202201</v>
      </c>
      <c r="D67" s="96" t="s">
        <v>389</v>
      </c>
      <c r="E67" s="96" t="s">
        <v>298</v>
      </c>
      <c r="F67" s="103">
        <v>44774</v>
      </c>
      <c r="G67" s="129">
        <v>44891</v>
      </c>
      <c r="H67" s="83"/>
      <c r="I67" s="221"/>
      <c r="J67" s="96" t="s">
        <v>317</v>
      </c>
      <c r="K67" s="145" t="s">
        <v>435</v>
      </c>
      <c r="L67" s="146" t="s">
        <v>545</v>
      </c>
    </row>
    <row r="68" spans="2:12" s="97" customFormat="1" ht="45" x14ac:dyDescent="0.25">
      <c r="C68" s="96">
        <v>604202101</v>
      </c>
      <c r="D68" s="96" t="s">
        <v>389</v>
      </c>
      <c r="E68" s="96" t="s">
        <v>298</v>
      </c>
      <c r="F68" s="129">
        <v>44292</v>
      </c>
      <c r="G68" s="103">
        <v>44469</v>
      </c>
      <c r="H68" s="83">
        <v>24</v>
      </c>
      <c r="I68" s="221">
        <v>5</v>
      </c>
      <c r="J68" s="96" t="s">
        <v>317</v>
      </c>
      <c r="K68" s="145" t="s">
        <v>436</v>
      </c>
      <c r="L68" s="83"/>
    </row>
    <row r="69" spans="2:12" s="97" customFormat="1" ht="45" x14ac:dyDescent="0.25">
      <c r="C69" s="96">
        <v>22042001</v>
      </c>
      <c r="D69" s="129" t="s">
        <v>389</v>
      </c>
      <c r="E69" s="129" t="s">
        <v>298</v>
      </c>
      <c r="F69" s="103">
        <v>44044</v>
      </c>
      <c r="G69" s="103">
        <v>44165</v>
      </c>
      <c r="H69" s="83">
        <v>29</v>
      </c>
      <c r="I69" s="83">
        <v>3</v>
      </c>
      <c r="J69" s="96" t="s">
        <v>317</v>
      </c>
      <c r="K69" s="145" t="s">
        <v>437</v>
      </c>
      <c r="L69" s="83"/>
    </row>
    <row r="70" spans="2:12" s="97" customFormat="1" ht="45" x14ac:dyDescent="0.25">
      <c r="C70" s="153">
        <v>56</v>
      </c>
      <c r="D70" s="129" t="s">
        <v>394</v>
      </c>
      <c r="E70" s="129" t="s">
        <v>308</v>
      </c>
      <c r="F70" s="103">
        <v>43875</v>
      </c>
      <c r="G70" s="103">
        <v>44043</v>
      </c>
      <c r="H70" s="83">
        <f>30-14</f>
        <v>16</v>
      </c>
      <c r="I70" s="83">
        <v>5</v>
      </c>
      <c r="J70" s="96" t="s">
        <v>317</v>
      </c>
      <c r="K70" s="145" t="s">
        <v>438</v>
      </c>
      <c r="L70" s="83"/>
    </row>
    <row r="71" spans="2:12" s="97" customFormat="1" ht="45" x14ac:dyDescent="0.25">
      <c r="C71" s="153">
        <v>2487</v>
      </c>
      <c r="D71" s="129" t="s">
        <v>439</v>
      </c>
      <c r="E71" s="129" t="s">
        <v>298</v>
      </c>
      <c r="F71" s="103">
        <v>43346</v>
      </c>
      <c r="G71" s="103">
        <v>43434</v>
      </c>
      <c r="H71" s="83">
        <v>27</v>
      </c>
      <c r="I71" s="83">
        <v>1</v>
      </c>
      <c r="J71" s="154" t="s">
        <v>360</v>
      </c>
      <c r="K71" s="145" t="s">
        <v>440</v>
      </c>
      <c r="L71" s="83"/>
    </row>
    <row r="72" spans="2:12" s="97" customFormat="1" ht="45" x14ac:dyDescent="0.25">
      <c r="C72" s="153" t="s">
        <v>396</v>
      </c>
      <c r="D72" s="129" t="s">
        <v>441</v>
      </c>
      <c r="E72" s="129" t="s">
        <v>298</v>
      </c>
      <c r="F72" s="103">
        <v>43140</v>
      </c>
      <c r="G72" s="103">
        <v>43343</v>
      </c>
      <c r="H72" s="83">
        <v>21</v>
      </c>
      <c r="I72" s="83">
        <v>6</v>
      </c>
      <c r="J72" s="96"/>
      <c r="K72" s="145" t="s">
        <v>442</v>
      </c>
      <c r="L72" s="83"/>
    </row>
    <row r="73" spans="2:12" s="97" customFormat="1" x14ac:dyDescent="0.25">
      <c r="C73"/>
      <c r="D73"/>
      <c r="E73"/>
      <c r="F73"/>
      <c r="G73"/>
      <c r="H73" s="100">
        <f>SUM(H65:H72)</f>
        <v>164</v>
      </c>
      <c r="I73" s="100">
        <f>SUM(I65:I72)</f>
        <v>27</v>
      </c>
      <c r="J73"/>
      <c r="K73"/>
    </row>
    <row r="75" spans="2:12" ht="15.75" thickBot="1" x14ac:dyDescent="0.3"/>
    <row r="76" spans="2:12" ht="24.75" thickBot="1" x14ac:dyDescent="0.3">
      <c r="B76" s="140" t="s">
        <v>372</v>
      </c>
      <c r="C76" s="100" t="s">
        <v>264</v>
      </c>
      <c r="D76" s="100" t="s">
        <v>166</v>
      </c>
      <c r="E76" s="100" t="s">
        <v>265</v>
      </c>
      <c r="F76" s="100" t="s">
        <v>266</v>
      </c>
      <c r="G76" s="100" t="s">
        <v>267</v>
      </c>
      <c r="H76" s="100" t="s">
        <v>167</v>
      </c>
      <c r="I76" s="100" t="s">
        <v>168</v>
      </c>
      <c r="J76" s="100" t="s">
        <v>269</v>
      </c>
      <c r="K76" s="100" t="s">
        <v>332</v>
      </c>
      <c r="L76" s="100" t="s">
        <v>113</v>
      </c>
    </row>
    <row r="77" spans="2:12" s="97" customFormat="1" ht="45" x14ac:dyDescent="0.25">
      <c r="C77" s="96" t="s">
        <v>378</v>
      </c>
      <c r="D77" s="96" t="s">
        <v>409</v>
      </c>
      <c r="E77" s="96" t="s">
        <v>308</v>
      </c>
      <c r="F77" s="129">
        <v>45505</v>
      </c>
      <c r="G77" s="103">
        <v>45583</v>
      </c>
      <c r="H77" s="83">
        <v>17</v>
      </c>
      <c r="I77" s="83">
        <v>2</v>
      </c>
      <c r="J77" s="96" t="s">
        <v>317</v>
      </c>
      <c r="K77" s="145" t="s">
        <v>445</v>
      </c>
      <c r="L77" s="83"/>
    </row>
    <row r="78" spans="2:12" s="97" customFormat="1" ht="56.25" x14ac:dyDescent="0.25">
      <c r="C78" s="96" t="s">
        <v>381</v>
      </c>
      <c r="D78" s="96" t="s">
        <v>379</v>
      </c>
      <c r="E78" s="96" t="s">
        <v>308</v>
      </c>
      <c r="F78" s="103">
        <v>45413</v>
      </c>
      <c r="G78" s="103">
        <v>45504</v>
      </c>
      <c r="H78" s="83">
        <v>29</v>
      </c>
      <c r="I78" s="83">
        <v>2</v>
      </c>
      <c r="J78" s="96" t="s">
        <v>317</v>
      </c>
      <c r="K78" s="145" t="s">
        <v>447</v>
      </c>
      <c r="L78" s="83"/>
    </row>
    <row r="79" spans="2:12" s="97" customFormat="1" ht="45" x14ac:dyDescent="0.25">
      <c r="C79" s="96" t="s">
        <v>420</v>
      </c>
      <c r="D79" s="96" t="s">
        <v>448</v>
      </c>
      <c r="E79" s="96" t="s">
        <v>365</v>
      </c>
      <c r="F79" s="103">
        <v>45155</v>
      </c>
      <c r="G79" s="129">
        <v>45260</v>
      </c>
      <c r="H79" s="83">
        <f>30-17</f>
        <v>13</v>
      </c>
      <c r="I79" s="83">
        <v>3</v>
      </c>
      <c r="J79" s="96" t="s">
        <v>317</v>
      </c>
      <c r="K79" s="145" t="s">
        <v>449</v>
      </c>
      <c r="L79" s="83"/>
    </row>
    <row r="80" spans="2:12" s="97" customFormat="1" ht="45" x14ac:dyDescent="0.25">
      <c r="C80" s="96" t="s">
        <v>383</v>
      </c>
      <c r="D80" s="96" t="s">
        <v>450</v>
      </c>
      <c r="E80" s="96" t="s">
        <v>365</v>
      </c>
      <c r="F80" s="129">
        <v>45078</v>
      </c>
      <c r="G80" s="103">
        <v>45154</v>
      </c>
      <c r="H80" s="83">
        <v>15</v>
      </c>
      <c r="I80" s="83">
        <v>2</v>
      </c>
      <c r="J80" s="96" t="s">
        <v>317</v>
      </c>
      <c r="K80" s="145" t="s">
        <v>451</v>
      </c>
      <c r="L80" s="83"/>
    </row>
    <row r="81" spans="2:12" s="97" customFormat="1" ht="33.75" x14ac:dyDescent="0.25">
      <c r="C81" s="96">
        <v>3003202201</v>
      </c>
      <c r="D81" s="96" t="s">
        <v>389</v>
      </c>
      <c r="E81" s="96" t="s">
        <v>298</v>
      </c>
      <c r="F81" s="103">
        <v>44657</v>
      </c>
      <c r="G81" s="103">
        <v>44891</v>
      </c>
      <c r="H81" s="83"/>
      <c r="I81" s="83"/>
      <c r="J81" s="96" t="s">
        <v>317</v>
      </c>
      <c r="K81" s="145" t="s">
        <v>452</v>
      </c>
      <c r="L81" s="223" t="s">
        <v>446</v>
      </c>
    </row>
    <row r="82" spans="2:12" s="97" customFormat="1" ht="56.25" x14ac:dyDescent="0.25">
      <c r="C82" s="155" t="s">
        <v>453</v>
      </c>
      <c r="D82" s="96" t="s">
        <v>389</v>
      </c>
      <c r="E82" s="96" t="s">
        <v>298</v>
      </c>
      <c r="F82" s="103">
        <v>44292</v>
      </c>
      <c r="G82" s="103">
        <v>44526</v>
      </c>
      <c r="H82" s="83">
        <v>20</v>
      </c>
      <c r="I82" s="83">
        <v>7</v>
      </c>
      <c r="J82" s="96" t="s">
        <v>317</v>
      </c>
      <c r="K82" s="145" t="s">
        <v>454</v>
      </c>
      <c r="L82" s="83"/>
    </row>
    <row r="83" spans="2:12" s="97" customFormat="1" ht="33.75" x14ac:dyDescent="0.25">
      <c r="C83" s="155" t="s">
        <v>456</v>
      </c>
      <c r="D83" s="96" t="s">
        <v>389</v>
      </c>
      <c r="E83" s="96" t="s">
        <v>298</v>
      </c>
      <c r="F83" s="103">
        <v>44044</v>
      </c>
      <c r="G83" s="103">
        <v>44165</v>
      </c>
      <c r="H83" s="83"/>
      <c r="I83" s="83"/>
      <c r="J83" s="96" t="s">
        <v>317</v>
      </c>
      <c r="K83" s="145" t="s">
        <v>457</v>
      </c>
      <c r="L83" s="223" t="s">
        <v>546</v>
      </c>
    </row>
    <row r="84" spans="2:12" x14ac:dyDescent="0.25">
      <c r="H84" s="100">
        <f>SUM(H77:H83)</f>
        <v>94</v>
      </c>
      <c r="I84" s="100">
        <f>SUM(I77:I83)</f>
        <v>16</v>
      </c>
    </row>
    <row r="87" spans="2:12" ht="15.75" thickBot="1" x14ac:dyDescent="0.3">
      <c r="C87">
        <v>6</v>
      </c>
    </row>
    <row r="88" spans="2:12" ht="24.75" thickBot="1" x14ac:dyDescent="0.3">
      <c r="B88" s="140" t="s">
        <v>373</v>
      </c>
      <c r="C88" s="100" t="s">
        <v>264</v>
      </c>
      <c r="D88" s="100" t="s">
        <v>166</v>
      </c>
      <c r="E88" s="100" t="s">
        <v>265</v>
      </c>
      <c r="F88" s="100" t="s">
        <v>266</v>
      </c>
      <c r="G88" s="100" t="s">
        <v>267</v>
      </c>
      <c r="H88" s="100" t="s">
        <v>167</v>
      </c>
      <c r="I88" s="100" t="s">
        <v>168</v>
      </c>
      <c r="J88" s="100" t="s">
        <v>269</v>
      </c>
      <c r="K88" s="100" t="s">
        <v>332</v>
      </c>
      <c r="L88" s="100" t="s">
        <v>113</v>
      </c>
    </row>
    <row r="89" spans="2:12" s="97" customFormat="1" ht="56.25" x14ac:dyDescent="0.25">
      <c r="C89" s="96" t="s">
        <v>381</v>
      </c>
      <c r="D89" s="96" t="s">
        <v>460</v>
      </c>
      <c r="E89" s="96" t="s">
        <v>298</v>
      </c>
      <c r="F89" s="129">
        <v>45405</v>
      </c>
      <c r="G89" s="103">
        <v>45504</v>
      </c>
      <c r="H89" s="83">
        <f>30-23</f>
        <v>7</v>
      </c>
      <c r="I89" s="83">
        <v>3</v>
      </c>
      <c r="J89" s="96" t="s">
        <v>317</v>
      </c>
      <c r="K89" s="145" t="s">
        <v>461</v>
      </c>
      <c r="L89" s="145"/>
    </row>
    <row r="90" spans="2:12" s="97" customFormat="1" ht="57" customHeight="1" x14ac:dyDescent="0.25">
      <c r="C90" s="96" t="s">
        <v>420</v>
      </c>
      <c r="D90" s="96" t="s">
        <v>421</v>
      </c>
      <c r="E90" s="96" t="s">
        <v>298</v>
      </c>
      <c r="F90" s="103">
        <v>45155</v>
      </c>
      <c r="G90" s="103">
        <v>45276</v>
      </c>
      <c r="H90" s="83">
        <f>30-16+17</f>
        <v>31</v>
      </c>
      <c r="I90" s="83">
        <v>3</v>
      </c>
      <c r="J90" s="96" t="s">
        <v>317</v>
      </c>
      <c r="K90" s="145" t="s">
        <v>462</v>
      </c>
      <c r="L90" s="145"/>
    </row>
    <row r="91" spans="2:12" s="97" customFormat="1" ht="45" x14ac:dyDescent="0.25">
      <c r="C91" s="96" t="s">
        <v>383</v>
      </c>
      <c r="D91" s="96" t="s">
        <v>421</v>
      </c>
      <c r="E91" s="96" t="s">
        <v>298</v>
      </c>
      <c r="F91" s="103">
        <v>45013</v>
      </c>
      <c r="G91" s="129">
        <v>45154</v>
      </c>
      <c r="H91" s="83">
        <f>30-16+28</f>
        <v>42</v>
      </c>
      <c r="I91" s="83">
        <v>4</v>
      </c>
      <c r="J91" s="96" t="s">
        <v>317</v>
      </c>
      <c r="K91" s="145" t="s">
        <v>463</v>
      </c>
      <c r="L91" s="145"/>
    </row>
    <row r="92" spans="2:12" s="97" customFormat="1" ht="54.75" customHeight="1" x14ac:dyDescent="0.25">
      <c r="C92" s="96">
        <v>3003202201</v>
      </c>
      <c r="D92" s="96" t="s">
        <v>389</v>
      </c>
      <c r="E92" s="96" t="s">
        <v>298</v>
      </c>
      <c r="F92" s="129">
        <v>44657</v>
      </c>
      <c r="G92" s="103">
        <v>44862</v>
      </c>
      <c r="H92" s="83">
        <f>28-6</f>
        <v>22</v>
      </c>
      <c r="I92" s="83">
        <v>6</v>
      </c>
      <c r="J92" s="96" t="s">
        <v>317</v>
      </c>
      <c r="K92" s="145" t="s">
        <v>464</v>
      </c>
      <c r="L92" s="145"/>
    </row>
    <row r="93" spans="2:12" s="97" customFormat="1" ht="53.25" customHeight="1" x14ac:dyDescent="0.25">
      <c r="C93" s="155" t="s">
        <v>453</v>
      </c>
      <c r="D93" s="103" t="s">
        <v>389</v>
      </c>
      <c r="E93" s="103" t="s">
        <v>298</v>
      </c>
      <c r="F93" s="103">
        <v>44292</v>
      </c>
      <c r="G93" s="103">
        <v>44438</v>
      </c>
      <c r="H93" s="83">
        <v>24</v>
      </c>
      <c r="I93" s="83">
        <v>4</v>
      </c>
      <c r="J93" s="96" t="s">
        <v>317</v>
      </c>
      <c r="K93" s="145" t="s">
        <v>465</v>
      </c>
      <c r="L93" s="145"/>
    </row>
    <row r="94" spans="2:12" s="97" customFormat="1" ht="42.75" customHeight="1" x14ac:dyDescent="0.25">
      <c r="C94" s="155" t="s">
        <v>456</v>
      </c>
      <c r="D94" s="103" t="s">
        <v>389</v>
      </c>
      <c r="E94" s="103" t="s">
        <v>298</v>
      </c>
      <c r="F94" s="103" t="s">
        <v>466</v>
      </c>
      <c r="G94" s="103">
        <v>44165</v>
      </c>
      <c r="H94" s="83">
        <v>29</v>
      </c>
      <c r="I94" s="83">
        <v>3</v>
      </c>
      <c r="J94" s="96" t="s">
        <v>317</v>
      </c>
      <c r="K94" s="145" t="s">
        <v>467</v>
      </c>
      <c r="L94" s="145"/>
    </row>
    <row r="95" spans="2:12" x14ac:dyDescent="0.25">
      <c r="H95" s="100">
        <f>SUM(H89:H94)</f>
        <v>155</v>
      </c>
      <c r="I95" s="100">
        <f>SUM(I89:I94)</f>
        <v>23</v>
      </c>
    </row>
    <row r="98" spans="3:9" ht="76.5" customHeight="1" x14ac:dyDescent="0.25">
      <c r="C98" s="370" t="s">
        <v>416</v>
      </c>
      <c r="D98" s="370"/>
      <c r="E98" s="370"/>
      <c r="F98" s="370"/>
      <c r="G98" s="370"/>
      <c r="H98" s="370"/>
      <c r="I98" s="370"/>
    </row>
  </sheetData>
  <mergeCells count="25">
    <mergeCell ref="C8:C9"/>
    <mergeCell ref="D8:D9"/>
    <mergeCell ref="C1:K1"/>
    <mergeCell ref="C2:K2"/>
    <mergeCell ref="E21:E22"/>
    <mergeCell ref="D21:D22"/>
    <mergeCell ref="E19:E20"/>
    <mergeCell ref="C19:C20"/>
    <mergeCell ref="C21:C22"/>
    <mergeCell ref="C4:D4"/>
    <mergeCell ref="C98:I98"/>
    <mergeCell ref="L21:L22"/>
    <mergeCell ref="G23:G24"/>
    <mergeCell ref="H23:H24"/>
    <mergeCell ref="I23:I24"/>
    <mergeCell ref="J23:J24"/>
    <mergeCell ref="K23:K24"/>
    <mergeCell ref="L23:L24"/>
    <mergeCell ref="G21:G22"/>
    <mergeCell ref="H21:H22"/>
    <mergeCell ref="I21:I22"/>
    <mergeCell ref="J21:J22"/>
    <mergeCell ref="K21:K22"/>
    <mergeCell ref="C23:C24"/>
    <mergeCell ref="D23:D24"/>
  </mergeCells>
  <pageMargins left="0.70866141732283472" right="0.70866141732283472" top="0.74803149606299213" bottom="0.74803149606299213" header="0.31496062992125984" footer="0.31496062992125984"/>
  <pageSetup paperSize="258"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249977111117893"/>
  </sheetPr>
  <dimension ref="B2:O42"/>
  <sheetViews>
    <sheetView topLeftCell="A16" workbookViewId="0">
      <selection activeCell="J35" sqref="J35"/>
    </sheetView>
  </sheetViews>
  <sheetFormatPr baseColWidth="10" defaultRowHeight="15" x14ac:dyDescent="0.25"/>
  <cols>
    <col min="2" max="2" width="13.140625" customWidth="1"/>
    <col min="3" max="3" width="31.7109375" customWidth="1"/>
    <col min="4" max="4" width="33.42578125" customWidth="1"/>
    <col min="5" max="5" width="20" style="94" customWidth="1"/>
    <col min="6" max="6" width="24.42578125" customWidth="1"/>
    <col min="7" max="7" width="16.85546875" customWidth="1"/>
    <col min="8" max="8" width="20.7109375" style="99" customWidth="1"/>
    <col min="9" max="9" width="13" customWidth="1"/>
    <col min="12" max="12" width="25.28515625" customWidth="1"/>
    <col min="13" max="13" width="18.28515625" customWidth="1"/>
  </cols>
  <sheetData>
    <row r="2" spans="2:15" ht="18" x14ac:dyDescent="0.25">
      <c r="B2" s="355" t="s">
        <v>71</v>
      </c>
      <c r="C2" s="356"/>
      <c r="D2" s="356"/>
      <c r="E2" s="356"/>
      <c r="F2" s="356"/>
      <c r="G2" s="356"/>
      <c r="H2" s="104"/>
      <c r="I2" s="5"/>
      <c r="J2" s="5"/>
      <c r="K2" s="5"/>
      <c r="L2" s="5"/>
      <c r="M2" s="5"/>
      <c r="N2" s="5"/>
      <c r="O2" s="5"/>
    </row>
    <row r="3" spans="2:15" x14ac:dyDescent="0.25">
      <c r="B3" s="378" t="s">
        <v>37</v>
      </c>
      <c r="C3" s="379"/>
      <c r="D3" s="379"/>
      <c r="E3" s="379"/>
      <c r="F3" s="379"/>
      <c r="G3" s="379"/>
    </row>
    <row r="4" spans="2:15" ht="15.75" thickBot="1" x14ac:dyDescent="0.3">
      <c r="B4" s="17"/>
      <c r="C4" s="17"/>
      <c r="D4" s="17"/>
      <c r="E4" s="102"/>
      <c r="F4" s="17"/>
    </row>
    <row r="5" spans="2:15" ht="27" customHeight="1" thickBot="1" x14ac:dyDescent="0.3">
      <c r="B5" s="376" t="s">
        <v>90</v>
      </c>
      <c r="C5" s="377"/>
      <c r="D5" s="192" t="s">
        <v>303</v>
      </c>
      <c r="E5" s="102"/>
      <c r="F5" s="17"/>
    </row>
    <row r="6" spans="2:15" ht="33.75" customHeight="1" x14ac:dyDescent="0.25">
      <c r="B6" s="121" t="s">
        <v>79</v>
      </c>
      <c r="C6" s="121" t="s">
        <v>11</v>
      </c>
      <c r="D6" s="121" t="s">
        <v>80</v>
      </c>
      <c r="E6" s="38" t="s">
        <v>99</v>
      </c>
      <c r="F6" s="38" t="s">
        <v>44</v>
      </c>
      <c r="G6" s="38" t="s">
        <v>1</v>
      </c>
    </row>
    <row r="7" spans="2:15" x14ac:dyDescent="0.25">
      <c r="B7" s="39">
        <v>1</v>
      </c>
      <c r="C7" s="33" t="s">
        <v>81</v>
      </c>
      <c r="D7" s="33" t="s">
        <v>82</v>
      </c>
      <c r="E7" s="22" t="s">
        <v>45</v>
      </c>
      <c r="F7" s="33"/>
      <c r="G7" s="384" t="s">
        <v>468</v>
      </c>
    </row>
    <row r="8" spans="2:15" ht="24" x14ac:dyDescent="0.25">
      <c r="B8" s="39">
        <v>2</v>
      </c>
      <c r="C8" s="33" t="s">
        <v>13</v>
      </c>
      <c r="D8" s="33" t="s">
        <v>83</v>
      </c>
      <c r="E8" s="98">
        <v>7174620</v>
      </c>
      <c r="F8" s="19"/>
      <c r="G8" s="385"/>
    </row>
    <row r="9" spans="2:15" ht="72" x14ac:dyDescent="0.25">
      <c r="B9" s="40">
        <v>3</v>
      </c>
      <c r="C9" s="33" t="s">
        <v>84</v>
      </c>
      <c r="D9" s="33" t="s">
        <v>85</v>
      </c>
      <c r="E9" s="103" t="s">
        <v>304</v>
      </c>
      <c r="F9" s="19"/>
      <c r="G9" s="385"/>
    </row>
    <row r="10" spans="2:15" ht="36" x14ac:dyDescent="0.25">
      <c r="B10" s="39">
        <v>4</v>
      </c>
      <c r="C10" s="41" t="s">
        <v>86</v>
      </c>
      <c r="D10" s="41" t="s">
        <v>86</v>
      </c>
      <c r="E10" s="22" t="s">
        <v>45</v>
      </c>
      <c r="F10" s="19"/>
      <c r="G10" s="385"/>
    </row>
    <row r="11" spans="2:15" ht="63" customHeight="1" x14ac:dyDescent="0.25">
      <c r="B11" s="373">
        <v>5</v>
      </c>
      <c r="C11" s="374" t="s">
        <v>87</v>
      </c>
      <c r="D11" s="374" t="s">
        <v>88</v>
      </c>
      <c r="E11" s="22" t="s">
        <v>45</v>
      </c>
      <c r="F11" s="39"/>
      <c r="G11" s="385"/>
    </row>
    <row r="12" spans="2:15" ht="37.5" customHeight="1" x14ac:dyDescent="0.25">
      <c r="B12" s="373"/>
      <c r="C12" s="374"/>
      <c r="D12" s="374"/>
      <c r="E12" s="22"/>
      <c r="F12" s="19"/>
      <c r="G12" s="385"/>
    </row>
    <row r="13" spans="2:15" ht="48" x14ac:dyDescent="0.25">
      <c r="B13" s="37"/>
      <c r="C13" s="33" t="s">
        <v>89</v>
      </c>
      <c r="D13" s="39">
        <v>1</v>
      </c>
      <c r="E13" s="22"/>
      <c r="F13" s="19"/>
      <c r="G13" s="386"/>
    </row>
    <row r="15" spans="2:15" ht="15.75" thickBot="1" x14ac:dyDescent="0.3"/>
    <row r="16" spans="2:15" ht="27.75" customHeight="1" thickBot="1" x14ac:dyDescent="0.3">
      <c r="B16" s="389" t="s">
        <v>78</v>
      </c>
      <c r="C16" s="390"/>
    </row>
    <row r="17" spans="2:13" ht="27" customHeight="1" x14ac:dyDescent="0.25">
      <c r="B17" s="216" t="s">
        <v>79</v>
      </c>
      <c r="C17" s="216" t="s">
        <v>11</v>
      </c>
      <c r="D17" s="47" t="s">
        <v>80</v>
      </c>
      <c r="E17" s="47" t="s">
        <v>143</v>
      </c>
      <c r="F17" s="47" t="s">
        <v>80</v>
      </c>
      <c r="G17" s="47" t="s">
        <v>113</v>
      </c>
      <c r="H17" s="47" t="s">
        <v>147</v>
      </c>
    </row>
    <row r="18" spans="2:13" ht="57.75" customHeight="1" x14ac:dyDescent="0.25">
      <c r="B18" s="48">
        <v>1</v>
      </c>
      <c r="C18" s="41" t="s">
        <v>144</v>
      </c>
      <c r="D18" s="41" t="s">
        <v>107</v>
      </c>
      <c r="E18" s="48">
        <v>1</v>
      </c>
      <c r="F18" s="232" t="s">
        <v>305</v>
      </c>
      <c r="G18" s="226" t="s">
        <v>306</v>
      </c>
      <c r="H18" s="217">
        <v>0</v>
      </c>
    </row>
    <row r="19" spans="2:13" ht="80.25" customHeight="1" x14ac:dyDescent="0.25">
      <c r="B19" s="387">
        <v>2</v>
      </c>
      <c r="C19" s="374" t="s">
        <v>145</v>
      </c>
      <c r="D19" s="374" t="s">
        <v>88</v>
      </c>
      <c r="E19" s="373">
        <v>3</v>
      </c>
      <c r="F19" s="383"/>
      <c r="G19" s="388" t="s">
        <v>560</v>
      </c>
      <c r="H19" s="380">
        <v>0</v>
      </c>
    </row>
    <row r="20" spans="2:13" x14ac:dyDescent="0.25">
      <c r="B20" s="387"/>
      <c r="C20" s="374"/>
      <c r="D20" s="374"/>
      <c r="E20" s="373"/>
      <c r="F20" s="383"/>
      <c r="G20" s="388"/>
      <c r="H20" s="381"/>
    </row>
    <row r="21" spans="2:13" ht="96" x14ac:dyDescent="0.25">
      <c r="B21" s="387"/>
      <c r="C21" s="33" t="s">
        <v>146</v>
      </c>
      <c r="D21" s="374"/>
      <c r="E21" s="373"/>
      <c r="F21" s="49"/>
      <c r="G21" s="388"/>
      <c r="H21" s="382"/>
    </row>
    <row r="24" spans="2:13" s="101" customFormat="1" ht="24" x14ac:dyDescent="0.25">
      <c r="B24" s="100" t="s">
        <v>264</v>
      </c>
      <c r="C24" s="100" t="s">
        <v>166</v>
      </c>
      <c r="D24" s="100" t="s">
        <v>265</v>
      </c>
      <c r="E24" s="100" t="s">
        <v>266</v>
      </c>
      <c r="F24" s="100" t="s">
        <v>267</v>
      </c>
      <c r="G24" s="100" t="s">
        <v>268</v>
      </c>
      <c r="H24" s="100" t="s">
        <v>167</v>
      </c>
      <c r="I24" s="100" t="s">
        <v>168</v>
      </c>
      <c r="J24" s="100" t="s">
        <v>169</v>
      </c>
      <c r="K24" s="100" t="s">
        <v>269</v>
      </c>
      <c r="L24" s="100" t="s">
        <v>332</v>
      </c>
      <c r="M24" s="100" t="s">
        <v>113</v>
      </c>
    </row>
    <row r="25" spans="2:13" s="94" customFormat="1" ht="36" x14ac:dyDescent="0.25">
      <c r="B25" s="107" t="s">
        <v>316</v>
      </c>
      <c r="C25" s="107" t="s">
        <v>307</v>
      </c>
      <c r="D25" s="22" t="s">
        <v>308</v>
      </c>
      <c r="E25" s="108">
        <v>45558</v>
      </c>
      <c r="F25" s="91">
        <v>45624</v>
      </c>
      <c r="G25" s="107" t="s">
        <v>270</v>
      </c>
      <c r="H25" s="22">
        <f>28-23</f>
        <v>5</v>
      </c>
      <c r="I25" s="22">
        <f>11-9</f>
        <v>2</v>
      </c>
      <c r="J25" s="224"/>
      <c r="K25" s="107" t="s">
        <v>317</v>
      </c>
      <c r="L25" s="35" t="s">
        <v>548</v>
      </c>
      <c r="M25" s="86"/>
    </row>
    <row r="26" spans="2:13" s="94" customFormat="1" ht="36" x14ac:dyDescent="0.25">
      <c r="B26" s="107" t="s">
        <v>549</v>
      </c>
      <c r="C26" s="107" t="s">
        <v>310</v>
      </c>
      <c r="D26" s="22" t="s">
        <v>308</v>
      </c>
      <c r="E26" s="108">
        <v>45077</v>
      </c>
      <c r="F26" s="91">
        <v>45229</v>
      </c>
      <c r="G26" s="107" t="s">
        <v>270</v>
      </c>
      <c r="H26" s="22">
        <v>0</v>
      </c>
      <c r="I26" s="22">
        <v>5</v>
      </c>
      <c r="J26" s="224"/>
      <c r="K26" s="107" t="s">
        <v>317</v>
      </c>
      <c r="L26" s="35" t="s">
        <v>550</v>
      </c>
      <c r="M26" s="86"/>
    </row>
    <row r="27" spans="2:13" s="94" customFormat="1" ht="36" x14ac:dyDescent="0.25">
      <c r="B27" s="107" t="s">
        <v>551</v>
      </c>
      <c r="C27" s="107" t="s">
        <v>552</v>
      </c>
      <c r="D27" s="22" t="s">
        <v>308</v>
      </c>
      <c r="E27" s="108">
        <v>44953</v>
      </c>
      <c r="F27" s="91">
        <v>45072</v>
      </c>
      <c r="G27" s="107" t="s">
        <v>270</v>
      </c>
      <c r="H27" s="22">
        <f>30+26-27</f>
        <v>29</v>
      </c>
      <c r="I27" s="22">
        <v>3</v>
      </c>
      <c r="J27" s="224"/>
      <c r="K27" s="107" t="s">
        <v>317</v>
      </c>
      <c r="L27" s="35" t="s">
        <v>550</v>
      </c>
      <c r="M27" s="86"/>
    </row>
    <row r="28" spans="2:13" s="94" customFormat="1" ht="36" x14ac:dyDescent="0.25">
      <c r="B28" s="107" t="s">
        <v>553</v>
      </c>
      <c r="C28" s="107" t="s">
        <v>552</v>
      </c>
      <c r="D28" s="22" t="s">
        <v>308</v>
      </c>
      <c r="E28" s="108">
        <v>44579</v>
      </c>
      <c r="F28" s="91">
        <v>44897</v>
      </c>
      <c r="G28" s="107" t="s">
        <v>270</v>
      </c>
      <c r="H28" s="22">
        <f>30+2-18</f>
        <v>14</v>
      </c>
      <c r="I28" s="22">
        <v>10</v>
      </c>
      <c r="J28" s="224"/>
      <c r="K28" s="107" t="s">
        <v>317</v>
      </c>
      <c r="L28" s="35" t="s">
        <v>550</v>
      </c>
      <c r="M28" s="86"/>
    </row>
    <row r="29" spans="2:13" s="94" customFormat="1" ht="36" x14ac:dyDescent="0.25">
      <c r="B29" s="107" t="s">
        <v>554</v>
      </c>
      <c r="C29" s="107" t="s">
        <v>552</v>
      </c>
      <c r="D29" s="22" t="s">
        <v>308</v>
      </c>
      <c r="E29" s="108">
        <v>44211</v>
      </c>
      <c r="F29" s="91">
        <v>44544</v>
      </c>
      <c r="G29" s="107" t="s">
        <v>270</v>
      </c>
      <c r="H29" s="22">
        <f>30+14-15</f>
        <v>29</v>
      </c>
      <c r="I29" s="22">
        <v>10</v>
      </c>
      <c r="J29" s="224"/>
      <c r="K29" s="107" t="s">
        <v>317</v>
      </c>
      <c r="L29" s="35" t="s">
        <v>550</v>
      </c>
      <c r="M29" s="86"/>
    </row>
    <row r="30" spans="2:13" s="94" customFormat="1" ht="36" x14ac:dyDescent="0.25">
      <c r="B30" s="107" t="s">
        <v>555</v>
      </c>
      <c r="C30" s="107" t="s">
        <v>552</v>
      </c>
      <c r="D30" s="22" t="s">
        <v>308</v>
      </c>
      <c r="E30" s="108">
        <v>44019</v>
      </c>
      <c r="F30" s="91">
        <v>44171</v>
      </c>
      <c r="G30" s="107" t="s">
        <v>270</v>
      </c>
      <c r="H30" s="22"/>
      <c r="I30" s="22"/>
      <c r="J30" s="224"/>
      <c r="K30" s="107"/>
      <c r="L30" s="35" t="s">
        <v>550</v>
      </c>
      <c r="M30" s="225" t="s">
        <v>455</v>
      </c>
    </row>
    <row r="31" spans="2:13" s="94" customFormat="1" ht="36" x14ac:dyDescent="0.25">
      <c r="B31" s="107" t="s">
        <v>556</v>
      </c>
      <c r="C31" s="107" t="s">
        <v>310</v>
      </c>
      <c r="D31" s="22"/>
      <c r="E31" s="108">
        <v>43850</v>
      </c>
      <c r="F31" s="91">
        <v>44001</v>
      </c>
      <c r="G31" s="107" t="s">
        <v>270</v>
      </c>
      <c r="H31" s="22"/>
      <c r="I31" s="22"/>
      <c r="J31" s="224"/>
      <c r="K31" s="107"/>
      <c r="L31" s="35" t="s">
        <v>550</v>
      </c>
      <c r="M31" s="225" t="s">
        <v>455</v>
      </c>
    </row>
    <row r="32" spans="2:13" s="94" customFormat="1" ht="30.75" customHeight="1" x14ac:dyDescent="0.25">
      <c r="B32" s="107" t="s">
        <v>309</v>
      </c>
      <c r="C32" s="107" t="s">
        <v>310</v>
      </c>
      <c r="D32" s="22" t="s">
        <v>312</v>
      </c>
      <c r="E32" s="91">
        <v>43633</v>
      </c>
      <c r="F32" s="91">
        <v>43811</v>
      </c>
      <c r="G32" s="107" t="s">
        <v>270</v>
      </c>
      <c r="H32" s="22"/>
      <c r="I32" s="22"/>
      <c r="J32" s="224"/>
      <c r="K32" s="107"/>
      <c r="L32" s="35" t="s">
        <v>557</v>
      </c>
      <c r="M32" s="225" t="s">
        <v>455</v>
      </c>
    </row>
    <row r="33" spans="2:13" s="94" customFormat="1" ht="54.75" customHeight="1" x14ac:dyDescent="0.25">
      <c r="B33" s="107" t="s">
        <v>311</v>
      </c>
      <c r="C33" s="107" t="s">
        <v>310</v>
      </c>
      <c r="D33" s="22" t="s">
        <v>312</v>
      </c>
      <c r="E33" s="91">
        <v>43482</v>
      </c>
      <c r="F33" s="108">
        <v>43616</v>
      </c>
      <c r="G33" s="107" t="s">
        <v>270</v>
      </c>
      <c r="H33" s="22"/>
      <c r="I33" s="22"/>
      <c r="J33" s="224"/>
      <c r="K33" s="107"/>
      <c r="L33" s="35" t="s">
        <v>558</v>
      </c>
      <c r="M33" s="225" t="s">
        <v>455</v>
      </c>
    </row>
    <row r="34" spans="2:13" ht="60" x14ac:dyDescent="0.25">
      <c r="B34" s="106" t="s">
        <v>313</v>
      </c>
      <c r="C34" s="106" t="s">
        <v>310</v>
      </c>
      <c r="D34" s="22" t="s">
        <v>312</v>
      </c>
      <c r="E34" s="91">
        <v>43125</v>
      </c>
      <c r="F34" s="109">
        <v>43441</v>
      </c>
      <c r="G34" s="106" t="s">
        <v>270</v>
      </c>
      <c r="H34" s="22"/>
      <c r="I34" s="14"/>
      <c r="J34" s="13"/>
      <c r="K34" s="107"/>
      <c r="L34" s="35" t="s">
        <v>559</v>
      </c>
      <c r="M34" s="225" t="s">
        <v>455</v>
      </c>
    </row>
    <row r="35" spans="2:13" ht="60" x14ac:dyDescent="0.25">
      <c r="B35" s="106" t="s">
        <v>314</v>
      </c>
      <c r="C35" s="106" t="s">
        <v>310</v>
      </c>
      <c r="D35" s="22" t="s">
        <v>312</v>
      </c>
      <c r="E35" s="91">
        <v>42975</v>
      </c>
      <c r="F35" s="105">
        <v>43077</v>
      </c>
      <c r="G35" s="106" t="s">
        <v>270</v>
      </c>
      <c r="H35" s="22"/>
      <c r="I35" s="14"/>
      <c r="J35" s="13"/>
      <c r="K35" s="22"/>
      <c r="L35" s="35" t="s">
        <v>559</v>
      </c>
      <c r="M35" s="225" t="s">
        <v>455</v>
      </c>
    </row>
    <row r="36" spans="2:13" ht="60" x14ac:dyDescent="0.25">
      <c r="B36" s="14" t="s">
        <v>315</v>
      </c>
      <c r="C36" s="14" t="s">
        <v>310</v>
      </c>
      <c r="D36" s="22" t="s">
        <v>312</v>
      </c>
      <c r="E36" s="91">
        <v>42772</v>
      </c>
      <c r="F36" s="105">
        <v>42952</v>
      </c>
      <c r="G36" s="14" t="s">
        <v>270</v>
      </c>
      <c r="H36" s="22"/>
      <c r="I36" s="14"/>
      <c r="J36" s="13"/>
      <c r="K36" s="22"/>
      <c r="L36" s="35" t="s">
        <v>559</v>
      </c>
      <c r="M36" s="225" t="s">
        <v>455</v>
      </c>
    </row>
    <row r="37" spans="2:13" x14ac:dyDescent="0.25">
      <c r="B37" s="94"/>
      <c r="C37" s="94"/>
      <c r="D37" s="94"/>
      <c r="F37" s="94"/>
      <c r="G37" s="94"/>
      <c r="H37" s="148">
        <f>SUM(H25:H36)</f>
        <v>77</v>
      </c>
      <c r="I37" s="147">
        <f>SUM(I25:I36)</f>
        <v>30</v>
      </c>
    </row>
    <row r="39" spans="2:13" x14ac:dyDescent="0.25">
      <c r="C39" s="10"/>
    </row>
    <row r="40" spans="2:13" x14ac:dyDescent="0.25">
      <c r="C40" s="10"/>
      <c r="D40" s="10"/>
    </row>
    <row r="41" spans="2:13" x14ac:dyDescent="0.25">
      <c r="C41" s="10"/>
    </row>
    <row r="42" spans="2:13" x14ac:dyDescent="0.25">
      <c r="C42" s="10"/>
    </row>
  </sheetData>
  <mergeCells count="15">
    <mergeCell ref="B5:C5"/>
    <mergeCell ref="B2:G2"/>
    <mergeCell ref="B3:G3"/>
    <mergeCell ref="H19:H21"/>
    <mergeCell ref="F19:F20"/>
    <mergeCell ref="G7:G13"/>
    <mergeCell ref="B19:B21"/>
    <mergeCell ref="C19:C20"/>
    <mergeCell ref="D19:D21"/>
    <mergeCell ref="E19:E21"/>
    <mergeCell ref="G19:G21"/>
    <mergeCell ref="B11:B12"/>
    <mergeCell ref="C11:C12"/>
    <mergeCell ref="D11:D12"/>
    <mergeCell ref="B16:C16"/>
  </mergeCells>
  <printOptions horizontalCentered="1" verticalCentered="1"/>
  <pageMargins left="0.70866141732283472" right="0.70866141732283472" top="0.74803149606299213" bottom="0.74803149606299213"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249977111117893"/>
  </sheetPr>
  <dimension ref="C2:N39"/>
  <sheetViews>
    <sheetView topLeftCell="C27" zoomScaleNormal="100" workbookViewId="0">
      <selection activeCell="J36" sqref="J36"/>
    </sheetView>
  </sheetViews>
  <sheetFormatPr baseColWidth="10" defaultRowHeight="15" x14ac:dyDescent="0.25"/>
  <cols>
    <col min="2" max="2" width="35.42578125" customWidth="1"/>
    <col min="3" max="3" width="14.7109375" customWidth="1"/>
    <col min="4" max="4" width="30.140625" customWidth="1"/>
    <col min="5" max="5" width="30.85546875" customWidth="1"/>
    <col min="6" max="6" width="24.28515625" customWidth="1"/>
    <col min="7" max="7" width="24.7109375" customWidth="1"/>
    <col min="8" max="8" width="22.42578125" customWidth="1"/>
    <col min="12" max="12" width="14.85546875" customWidth="1"/>
    <col min="13" max="13" width="45.7109375" customWidth="1"/>
    <col min="14" max="14" width="15" customWidth="1"/>
  </cols>
  <sheetData>
    <row r="2" spans="3:8" ht="18" x14ac:dyDescent="0.25">
      <c r="C2" s="356" t="s">
        <v>71</v>
      </c>
      <c r="D2" s="356"/>
      <c r="E2" s="356"/>
      <c r="F2" s="356"/>
      <c r="G2" s="356"/>
      <c r="H2" s="356"/>
    </row>
    <row r="3" spans="3:8" x14ac:dyDescent="0.25">
      <c r="C3" s="358" t="s">
        <v>94</v>
      </c>
      <c r="D3" s="358"/>
      <c r="E3" s="358"/>
      <c r="F3" s="358"/>
      <c r="G3" s="358"/>
      <c r="H3" s="358"/>
    </row>
    <row r="4" spans="3:8" x14ac:dyDescent="0.25">
      <c r="C4" s="29"/>
      <c r="D4" s="29"/>
      <c r="E4" s="29"/>
      <c r="F4" s="29"/>
      <c r="G4" s="29"/>
      <c r="H4" s="29"/>
    </row>
    <row r="5" spans="3:8" ht="37.5" customHeight="1" x14ac:dyDescent="0.25">
      <c r="C5" s="395" t="s">
        <v>101</v>
      </c>
      <c r="D5" s="396"/>
      <c r="E5" s="123" t="s">
        <v>318</v>
      </c>
      <c r="F5" s="29"/>
      <c r="G5" s="29"/>
      <c r="H5" s="29"/>
    </row>
    <row r="6" spans="3:8" x14ac:dyDescent="0.25">
      <c r="C6" s="38" t="s">
        <v>79</v>
      </c>
      <c r="D6" s="38" t="s">
        <v>11</v>
      </c>
      <c r="E6" s="38" t="s">
        <v>80</v>
      </c>
      <c r="F6" s="38" t="s">
        <v>99</v>
      </c>
      <c r="G6" s="38" t="s">
        <v>44</v>
      </c>
      <c r="H6" s="38" t="s">
        <v>1</v>
      </c>
    </row>
    <row r="7" spans="3:8" ht="15" customHeight="1" x14ac:dyDescent="0.25">
      <c r="C7" s="39">
        <v>1</v>
      </c>
      <c r="D7" s="42" t="s">
        <v>81</v>
      </c>
      <c r="E7" s="42" t="s">
        <v>82</v>
      </c>
      <c r="F7" s="22" t="s">
        <v>45</v>
      </c>
      <c r="G7" s="42"/>
      <c r="H7" s="391" t="s">
        <v>468</v>
      </c>
    </row>
    <row r="8" spans="3:8" ht="24" x14ac:dyDescent="0.25">
      <c r="C8" s="39">
        <v>2</v>
      </c>
      <c r="D8" s="42" t="s">
        <v>13</v>
      </c>
      <c r="E8" s="42" t="s">
        <v>83</v>
      </c>
      <c r="F8" s="98">
        <v>75096777</v>
      </c>
      <c r="G8" s="19"/>
      <c r="H8" s="392"/>
    </row>
    <row r="9" spans="3:8" ht="72" x14ac:dyDescent="0.25">
      <c r="C9" s="39">
        <v>3</v>
      </c>
      <c r="D9" s="33" t="s">
        <v>91</v>
      </c>
      <c r="E9" s="42" t="s">
        <v>85</v>
      </c>
      <c r="F9" s="103" t="s">
        <v>319</v>
      </c>
      <c r="G9" s="19"/>
      <c r="H9" s="392"/>
    </row>
    <row r="10" spans="3:8" ht="36" x14ac:dyDescent="0.25">
      <c r="C10" s="39">
        <v>4</v>
      </c>
      <c r="D10" s="33" t="s">
        <v>12</v>
      </c>
      <c r="E10" s="42" t="s">
        <v>86</v>
      </c>
      <c r="F10" s="22" t="s">
        <v>45</v>
      </c>
      <c r="G10" s="19"/>
      <c r="H10" s="392"/>
    </row>
    <row r="11" spans="3:8" ht="84" x14ac:dyDescent="0.25">
      <c r="C11" s="39">
        <v>5</v>
      </c>
      <c r="D11" s="33" t="s">
        <v>92</v>
      </c>
      <c r="E11" s="42" t="s">
        <v>95</v>
      </c>
      <c r="F11" s="228" t="s">
        <v>468</v>
      </c>
      <c r="G11" s="19"/>
      <c r="H11" s="392"/>
    </row>
    <row r="12" spans="3:8" ht="48" x14ac:dyDescent="0.25">
      <c r="C12" s="39"/>
      <c r="D12" s="33" t="s">
        <v>93</v>
      </c>
      <c r="E12" s="39">
        <v>1</v>
      </c>
      <c r="F12" s="22"/>
      <c r="G12" s="19"/>
      <c r="H12" s="393"/>
    </row>
    <row r="14" spans="3:8" ht="15.75" thickBot="1" x14ac:dyDescent="0.3"/>
    <row r="15" spans="3:8" ht="28.5" customHeight="1" thickBot="1" x14ac:dyDescent="0.3">
      <c r="C15" s="397" t="s">
        <v>78</v>
      </c>
      <c r="D15" s="398"/>
    </row>
    <row r="16" spans="3:8" x14ac:dyDescent="0.25">
      <c r="C16" s="216" t="s">
        <v>79</v>
      </c>
      <c r="D16" s="216" t="s">
        <v>11</v>
      </c>
      <c r="E16" s="47" t="s">
        <v>80</v>
      </c>
      <c r="F16" s="47" t="s">
        <v>143</v>
      </c>
      <c r="G16" s="47" t="s">
        <v>80</v>
      </c>
      <c r="H16" s="47" t="s">
        <v>142</v>
      </c>
    </row>
    <row r="17" spans="3:14" ht="84" x14ac:dyDescent="0.25">
      <c r="C17" s="387">
        <v>1</v>
      </c>
      <c r="D17" s="33" t="s">
        <v>148</v>
      </c>
      <c r="E17" s="373" t="s">
        <v>88</v>
      </c>
      <c r="F17" s="394">
        <v>3</v>
      </c>
      <c r="G17" s="39" t="s">
        <v>45</v>
      </c>
      <c r="H17" s="561">
        <v>0</v>
      </c>
    </row>
    <row r="18" spans="3:14" ht="84" x14ac:dyDescent="0.25">
      <c r="C18" s="387"/>
      <c r="D18" s="33" t="s">
        <v>149</v>
      </c>
      <c r="E18" s="373"/>
      <c r="F18" s="394"/>
      <c r="G18" s="3"/>
      <c r="H18" s="562"/>
    </row>
    <row r="22" spans="3:14" s="97" customFormat="1" ht="22.5" customHeight="1" x14ac:dyDescent="0.25">
      <c r="C22" s="100" t="s">
        <v>264</v>
      </c>
      <c r="D22" s="100" t="s">
        <v>166</v>
      </c>
      <c r="E22" s="100" t="s">
        <v>265</v>
      </c>
      <c r="F22" s="100" t="s">
        <v>266</v>
      </c>
      <c r="G22" s="100" t="s">
        <v>267</v>
      </c>
      <c r="H22" s="100" t="s">
        <v>268</v>
      </c>
      <c r="I22" s="100" t="s">
        <v>167</v>
      </c>
      <c r="J22" s="100" t="s">
        <v>168</v>
      </c>
      <c r="K22" s="100" t="s">
        <v>169</v>
      </c>
      <c r="L22" s="100" t="s">
        <v>269</v>
      </c>
      <c r="M22" s="113" t="s">
        <v>332</v>
      </c>
      <c r="N22" s="100" t="s">
        <v>113</v>
      </c>
    </row>
    <row r="23" spans="3:14" ht="76.5" customHeight="1" x14ac:dyDescent="0.25">
      <c r="C23" s="402" t="s">
        <v>330</v>
      </c>
      <c r="D23" s="402" t="s">
        <v>320</v>
      </c>
      <c r="E23" s="402" t="s">
        <v>331</v>
      </c>
      <c r="F23" s="108">
        <v>45008</v>
      </c>
      <c r="G23" s="108">
        <v>45275</v>
      </c>
      <c r="H23" s="407" t="s">
        <v>270</v>
      </c>
      <c r="I23" s="23">
        <f>30+15-23</f>
        <v>22</v>
      </c>
      <c r="J23" s="227">
        <v>8</v>
      </c>
      <c r="K23" s="23"/>
      <c r="L23" s="115" t="s">
        <v>317</v>
      </c>
      <c r="M23" s="400" t="s">
        <v>346</v>
      </c>
      <c r="N23" s="19"/>
    </row>
    <row r="24" spans="3:14" ht="14.25" hidden="1" customHeight="1" x14ac:dyDescent="0.25">
      <c r="C24" s="409"/>
      <c r="D24" s="409"/>
      <c r="E24" s="409"/>
      <c r="F24" s="108">
        <v>45301</v>
      </c>
      <c r="G24" s="108">
        <v>45626</v>
      </c>
      <c r="H24" s="408"/>
      <c r="I24" s="23"/>
      <c r="J24" s="227"/>
      <c r="K24" s="23"/>
      <c r="L24" s="115" t="s">
        <v>317</v>
      </c>
      <c r="M24" s="401"/>
      <c r="N24" s="29"/>
    </row>
    <row r="25" spans="3:14" ht="115.5" customHeight="1" x14ac:dyDescent="0.25">
      <c r="C25" s="404" t="s">
        <v>322</v>
      </c>
      <c r="D25" s="404" t="s">
        <v>320</v>
      </c>
      <c r="E25" s="402" t="s">
        <v>321</v>
      </c>
      <c r="F25" s="108">
        <v>44806</v>
      </c>
      <c r="G25" s="108">
        <v>44910</v>
      </c>
      <c r="H25" s="407" t="s">
        <v>270</v>
      </c>
      <c r="I25" s="23">
        <v>13</v>
      </c>
      <c r="J25" s="227">
        <v>3</v>
      </c>
      <c r="K25" s="23"/>
      <c r="L25" s="116" t="s">
        <v>317</v>
      </c>
      <c r="M25" s="400" t="s">
        <v>344</v>
      </c>
      <c r="N25" s="19"/>
    </row>
    <row r="26" spans="3:14" ht="15" hidden="1" customHeight="1" x14ac:dyDescent="0.25">
      <c r="C26" s="406"/>
      <c r="D26" s="406"/>
      <c r="E26" s="409"/>
      <c r="F26" s="108">
        <v>44936</v>
      </c>
      <c r="G26" s="108">
        <v>45007</v>
      </c>
      <c r="H26" s="408"/>
      <c r="I26" s="23"/>
      <c r="J26" s="227"/>
      <c r="K26" s="23"/>
      <c r="L26" s="116" t="s">
        <v>317</v>
      </c>
      <c r="M26" s="401"/>
      <c r="N26" s="19"/>
    </row>
    <row r="27" spans="3:14" ht="33.75" customHeight="1" x14ac:dyDescent="0.25">
      <c r="C27" s="114" t="s">
        <v>325</v>
      </c>
      <c r="D27" s="93" t="s">
        <v>323</v>
      </c>
      <c r="E27" s="22" t="s">
        <v>324</v>
      </c>
      <c r="F27" s="108">
        <v>44589</v>
      </c>
      <c r="G27" s="108">
        <v>44805</v>
      </c>
      <c r="H27" s="115" t="s">
        <v>270</v>
      </c>
      <c r="I27" s="23">
        <f>30-1+28</f>
        <v>57</v>
      </c>
      <c r="J27" s="227">
        <v>7</v>
      </c>
      <c r="K27" s="23"/>
      <c r="L27" s="116" t="s">
        <v>317</v>
      </c>
      <c r="M27" s="120" t="s">
        <v>345</v>
      </c>
      <c r="N27" s="19"/>
    </row>
    <row r="28" spans="3:14" ht="36.75" customHeight="1" x14ac:dyDescent="0.25">
      <c r="C28" s="93" t="s">
        <v>326</v>
      </c>
      <c r="D28" s="107" t="s">
        <v>327</v>
      </c>
      <c r="E28" s="107" t="s">
        <v>324</v>
      </c>
      <c r="F28" s="117">
        <v>44470</v>
      </c>
      <c r="G28" s="108">
        <v>44530</v>
      </c>
      <c r="H28" s="115" t="s">
        <v>270</v>
      </c>
      <c r="I28" s="23">
        <v>29</v>
      </c>
      <c r="J28" s="227">
        <v>1</v>
      </c>
      <c r="K28" s="23"/>
      <c r="L28" s="116" t="s">
        <v>317</v>
      </c>
      <c r="M28" s="120" t="s">
        <v>333</v>
      </c>
      <c r="N28" s="19"/>
    </row>
    <row r="29" spans="3:14" ht="42" customHeight="1" x14ac:dyDescent="0.25">
      <c r="C29" s="78" t="s">
        <v>328</v>
      </c>
      <c r="D29" s="93" t="s">
        <v>329</v>
      </c>
      <c r="E29" s="93" t="s">
        <v>324</v>
      </c>
      <c r="F29" s="118">
        <v>44228</v>
      </c>
      <c r="G29" s="108">
        <v>44460</v>
      </c>
      <c r="H29" s="115" t="s">
        <v>270</v>
      </c>
      <c r="I29" s="23">
        <v>20</v>
      </c>
      <c r="J29" s="227">
        <v>7</v>
      </c>
      <c r="K29" s="23"/>
      <c r="L29" s="116" t="s">
        <v>317</v>
      </c>
      <c r="M29" s="120" t="s">
        <v>333</v>
      </c>
      <c r="N29" s="19"/>
    </row>
    <row r="30" spans="3:14" ht="55.5" customHeight="1" x14ac:dyDescent="0.25">
      <c r="C30" s="93" t="s">
        <v>335</v>
      </c>
      <c r="D30" s="93" t="s">
        <v>334</v>
      </c>
      <c r="E30" s="93" t="s">
        <v>324</v>
      </c>
      <c r="F30" s="118">
        <v>43927</v>
      </c>
      <c r="G30" s="108">
        <v>44073</v>
      </c>
      <c r="H30" s="115" t="s">
        <v>270</v>
      </c>
      <c r="I30" s="23">
        <v>24</v>
      </c>
      <c r="J30" s="23">
        <v>4</v>
      </c>
      <c r="K30" s="23"/>
      <c r="L30" s="116" t="s">
        <v>317</v>
      </c>
      <c r="M30" s="120" t="s">
        <v>336</v>
      </c>
      <c r="N30" s="19"/>
    </row>
    <row r="31" spans="3:14" ht="48" customHeight="1" x14ac:dyDescent="0.25">
      <c r="C31" s="404">
        <v>104</v>
      </c>
      <c r="D31" s="404" t="s">
        <v>337</v>
      </c>
      <c r="E31" s="402" t="s">
        <v>324</v>
      </c>
      <c r="F31" s="108">
        <v>43505</v>
      </c>
      <c r="G31" s="108">
        <v>43795</v>
      </c>
      <c r="H31" s="115" t="s">
        <v>270</v>
      </c>
      <c r="I31" s="23">
        <f>26-9</f>
        <v>17</v>
      </c>
      <c r="J31" s="23">
        <v>9</v>
      </c>
      <c r="K31" s="112"/>
      <c r="L31" s="116" t="s">
        <v>317</v>
      </c>
      <c r="M31" s="400" t="s">
        <v>339</v>
      </c>
      <c r="N31" s="19"/>
    </row>
    <row r="32" spans="3:14" ht="36" x14ac:dyDescent="0.25">
      <c r="C32" s="405"/>
      <c r="D32" s="405"/>
      <c r="E32" s="403"/>
      <c r="F32" s="108" t="s">
        <v>338</v>
      </c>
      <c r="G32" s="108">
        <v>43903</v>
      </c>
      <c r="H32" s="115" t="s">
        <v>270</v>
      </c>
      <c r="I32" s="23">
        <f>30-13+20</f>
        <v>37</v>
      </c>
      <c r="J32" s="23">
        <v>1</v>
      </c>
      <c r="K32" s="112"/>
      <c r="L32" s="219" t="s">
        <v>342</v>
      </c>
      <c r="M32" s="401"/>
      <c r="N32" s="19"/>
    </row>
    <row r="33" spans="3:14" ht="132" x14ac:dyDescent="0.25">
      <c r="C33" s="96" t="s">
        <v>340</v>
      </c>
      <c r="D33" s="96" t="s">
        <v>341</v>
      </c>
      <c r="E33" s="22" t="s">
        <v>324</v>
      </c>
      <c r="F33" s="108">
        <v>43221</v>
      </c>
      <c r="G33" s="108">
        <v>43496</v>
      </c>
      <c r="H33" s="115" t="s">
        <v>270</v>
      </c>
      <c r="I33" s="559"/>
      <c r="J33" s="560"/>
      <c r="K33" s="112"/>
      <c r="L33" s="116" t="s">
        <v>317</v>
      </c>
      <c r="M33" s="35" t="s">
        <v>347</v>
      </c>
      <c r="N33" s="220" t="s">
        <v>542</v>
      </c>
    </row>
    <row r="34" spans="3:14" x14ac:dyDescent="0.25">
      <c r="C34" s="80"/>
      <c r="D34" s="80"/>
      <c r="E34" s="13"/>
      <c r="F34" s="79"/>
      <c r="G34" s="79"/>
      <c r="H34" s="80"/>
      <c r="I34" s="218">
        <f>+I23+I25+I27+I28+I29</f>
        <v>141</v>
      </c>
      <c r="J34" s="218">
        <f>+J23+J25+J27+J28+J29</f>
        <v>26</v>
      </c>
      <c r="K34" s="80"/>
      <c r="L34" s="81"/>
      <c r="M34" s="82"/>
      <c r="N34" s="29"/>
    </row>
    <row r="36" spans="3:14" ht="101.25" customHeight="1" x14ac:dyDescent="0.25">
      <c r="C36" s="399" t="s">
        <v>343</v>
      </c>
      <c r="D36" s="399"/>
      <c r="E36" s="399"/>
      <c r="F36" s="399"/>
      <c r="G36" s="399"/>
      <c r="I36" s="229">
        <f>+I30+I31+I32+I33</f>
        <v>78</v>
      </c>
      <c r="J36" s="229">
        <f>+J30+J31+J32+J33</f>
        <v>14</v>
      </c>
    </row>
    <row r="37" spans="3:14" x14ac:dyDescent="0.25">
      <c r="D37" s="10"/>
      <c r="E37" s="10"/>
    </row>
    <row r="38" spans="3:14" x14ac:dyDescent="0.25">
      <c r="D38" s="10"/>
      <c r="E38" s="10"/>
    </row>
    <row r="39" spans="3:14" x14ac:dyDescent="0.25">
      <c r="I39" s="160">
        <f>141+78</f>
        <v>219</v>
      </c>
      <c r="J39" s="160">
        <v>4</v>
      </c>
    </row>
  </sheetData>
  <mergeCells count="24">
    <mergeCell ref="C36:G36"/>
    <mergeCell ref="M25:M26"/>
    <mergeCell ref="M23:M24"/>
    <mergeCell ref="M31:M32"/>
    <mergeCell ref="E31:E32"/>
    <mergeCell ref="D31:D32"/>
    <mergeCell ref="C31:C32"/>
    <mergeCell ref="C25:C26"/>
    <mergeCell ref="H25:H26"/>
    <mergeCell ref="E23:E24"/>
    <mergeCell ref="D23:D24"/>
    <mergeCell ref="H23:H24"/>
    <mergeCell ref="E25:E26"/>
    <mergeCell ref="D25:D26"/>
    <mergeCell ref="C23:C24"/>
    <mergeCell ref="H7:H12"/>
    <mergeCell ref="C2:H2"/>
    <mergeCell ref="C3:H3"/>
    <mergeCell ref="C17:C18"/>
    <mergeCell ref="E17:E18"/>
    <mergeCell ref="F17:F18"/>
    <mergeCell ref="H17:H18"/>
    <mergeCell ref="C5:D5"/>
    <mergeCell ref="C15:D15"/>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8" tint="-0.249977111117893"/>
  </sheetPr>
  <dimension ref="B3:O34"/>
  <sheetViews>
    <sheetView topLeftCell="A20" workbookViewId="0">
      <selection activeCell="J12" sqref="J12"/>
    </sheetView>
  </sheetViews>
  <sheetFormatPr baseColWidth="10" defaultRowHeight="15" x14ac:dyDescent="0.25"/>
  <cols>
    <col min="2" max="2" width="15.42578125" customWidth="1"/>
    <col min="3" max="3" width="33.140625" customWidth="1"/>
    <col min="4" max="4" width="28.85546875" customWidth="1"/>
    <col min="5" max="5" width="19" customWidth="1"/>
    <col min="6" max="6" width="16.140625" customWidth="1"/>
    <col min="7" max="7" width="18" customWidth="1"/>
    <col min="11" max="11" width="13.42578125" customWidth="1"/>
    <col min="12" max="12" width="24.5703125" customWidth="1"/>
    <col min="13" max="13" width="26.42578125" customWidth="1"/>
  </cols>
  <sheetData>
    <row r="3" spans="2:7" x14ac:dyDescent="0.25">
      <c r="B3" s="410" t="s">
        <v>71</v>
      </c>
      <c r="C3" s="375"/>
      <c r="D3" s="375"/>
      <c r="E3" s="375"/>
      <c r="F3" s="375"/>
      <c r="G3" s="375"/>
    </row>
    <row r="4" spans="2:7" x14ac:dyDescent="0.25">
      <c r="B4" s="410" t="s">
        <v>38</v>
      </c>
      <c r="C4" s="375"/>
      <c r="D4" s="375"/>
      <c r="E4" s="375"/>
      <c r="F4" s="375"/>
      <c r="G4" s="375"/>
    </row>
    <row r="5" spans="2:7" ht="15.75" thickBot="1" x14ac:dyDescent="0.3">
      <c r="B5" s="29"/>
      <c r="C5" s="29"/>
      <c r="D5" s="29"/>
      <c r="E5" s="29"/>
      <c r="F5" s="29"/>
      <c r="G5" s="27"/>
    </row>
    <row r="6" spans="2:7" ht="41.25" customHeight="1" thickBot="1" x14ac:dyDescent="0.3">
      <c r="B6" s="376" t="s">
        <v>100</v>
      </c>
      <c r="C6" s="377"/>
      <c r="D6" s="193" t="s">
        <v>348</v>
      </c>
      <c r="E6" s="29"/>
      <c r="F6" s="29"/>
      <c r="G6" s="27"/>
    </row>
    <row r="7" spans="2:7" ht="24" x14ac:dyDescent="0.25">
      <c r="B7" s="121" t="s">
        <v>102</v>
      </c>
      <c r="C7" s="121" t="s">
        <v>80</v>
      </c>
      <c r="D7" s="121" t="s">
        <v>80</v>
      </c>
      <c r="E7" s="38" t="s">
        <v>99</v>
      </c>
      <c r="F7" s="38" t="s">
        <v>44</v>
      </c>
      <c r="G7" s="38" t="s">
        <v>1</v>
      </c>
    </row>
    <row r="8" spans="2:7" x14ac:dyDescent="0.25">
      <c r="B8" s="39">
        <v>1</v>
      </c>
      <c r="C8" s="33" t="s">
        <v>81</v>
      </c>
      <c r="D8" s="33" t="s">
        <v>82</v>
      </c>
      <c r="E8" s="96" t="s">
        <v>45</v>
      </c>
      <c r="F8" s="39"/>
      <c r="G8" s="418" t="s">
        <v>468</v>
      </c>
    </row>
    <row r="9" spans="2:7" ht="24" x14ac:dyDescent="0.25">
      <c r="B9" s="39">
        <v>2</v>
      </c>
      <c r="C9" s="33" t="s">
        <v>13</v>
      </c>
      <c r="D9" s="33" t="s">
        <v>83</v>
      </c>
      <c r="E9" s="122">
        <v>3391727</v>
      </c>
      <c r="F9" s="96"/>
      <c r="G9" s="419"/>
    </row>
    <row r="10" spans="2:7" ht="24" x14ac:dyDescent="0.25">
      <c r="B10" s="39">
        <v>3</v>
      </c>
      <c r="C10" s="33" t="s">
        <v>103</v>
      </c>
      <c r="D10" s="33" t="s">
        <v>85</v>
      </c>
      <c r="E10" s="103" t="s">
        <v>349</v>
      </c>
      <c r="F10" s="96"/>
      <c r="G10" s="419"/>
    </row>
    <row r="11" spans="2:7" ht="36" x14ac:dyDescent="0.25">
      <c r="B11" s="39">
        <v>4</v>
      </c>
      <c r="C11" s="33" t="s">
        <v>12</v>
      </c>
      <c r="D11" s="33" t="s">
        <v>86</v>
      </c>
      <c r="E11" s="96" t="s">
        <v>45</v>
      </c>
      <c r="F11" s="96"/>
      <c r="G11" s="419"/>
    </row>
    <row r="12" spans="2:7" ht="46.5" customHeight="1" x14ac:dyDescent="0.25">
      <c r="B12" s="373">
        <v>5</v>
      </c>
      <c r="C12" s="374" t="s">
        <v>104</v>
      </c>
      <c r="D12" s="374" t="s">
        <v>88</v>
      </c>
      <c r="E12" s="404" t="s">
        <v>45</v>
      </c>
      <c r="F12" s="371"/>
      <c r="G12" s="419"/>
    </row>
    <row r="13" spans="2:7" x14ac:dyDescent="0.25">
      <c r="B13" s="373"/>
      <c r="C13" s="374"/>
      <c r="D13" s="374"/>
      <c r="E13" s="406"/>
      <c r="F13" s="372"/>
      <c r="G13" s="419"/>
    </row>
    <row r="14" spans="2:7" ht="48" x14ac:dyDescent="0.25">
      <c r="B14" s="39"/>
      <c r="C14" s="33" t="s">
        <v>105</v>
      </c>
      <c r="D14" s="39">
        <v>1</v>
      </c>
      <c r="E14" s="96"/>
      <c r="F14" s="96"/>
      <c r="G14" s="420"/>
    </row>
    <row r="15" spans="2:7" x14ac:dyDescent="0.25">
      <c r="B15" s="29"/>
      <c r="C15" s="29"/>
      <c r="D15" s="29"/>
      <c r="E15" s="29"/>
      <c r="F15" s="29"/>
    </row>
    <row r="16" spans="2:7" ht="15.75" thickBot="1" x14ac:dyDescent="0.3">
      <c r="B16" s="29"/>
      <c r="C16" s="29"/>
      <c r="D16" s="29"/>
      <c r="E16" s="29"/>
      <c r="F16" s="29"/>
    </row>
    <row r="17" spans="2:15" ht="24" customHeight="1" thickBot="1" x14ac:dyDescent="0.3">
      <c r="B17" s="412" t="s">
        <v>78</v>
      </c>
      <c r="C17" s="413"/>
      <c r="D17" s="29"/>
      <c r="E17" s="29"/>
      <c r="F17" s="29"/>
    </row>
    <row r="18" spans="2:15" ht="24" x14ac:dyDescent="0.25">
      <c r="B18" s="121" t="s">
        <v>79</v>
      </c>
      <c r="C18" s="121" t="s">
        <v>11</v>
      </c>
      <c r="D18" s="38" t="s">
        <v>80</v>
      </c>
      <c r="E18" s="38" t="s">
        <v>143</v>
      </c>
      <c r="F18" s="38" t="s">
        <v>80</v>
      </c>
      <c r="G18" s="38" t="s">
        <v>147</v>
      </c>
    </row>
    <row r="19" spans="2:15" ht="60" x14ac:dyDescent="0.25">
      <c r="B19" s="373">
        <v>1</v>
      </c>
      <c r="C19" s="33" t="s">
        <v>150</v>
      </c>
      <c r="D19" s="411" t="s">
        <v>88</v>
      </c>
      <c r="E19" s="373">
        <v>3</v>
      </c>
      <c r="F19" s="33"/>
      <c r="G19" s="380" t="s">
        <v>562</v>
      </c>
    </row>
    <row r="20" spans="2:15" ht="60" x14ac:dyDescent="0.25">
      <c r="B20" s="373"/>
      <c r="C20" s="33" t="s">
        <v>151</v>
      </c>
      <c r="D20" s="411"/>
      <c r="E20" s="373"/>
      <c r="F20" s="19"/>
      <c r="G20" s="382"/>
    </row>
    <row r="21" spans="2:15" x14ac:dyDescent="0.25">
      <c r="B21" s="29"/>
      <c r="C21" s="29"/>
      <c r="D21" s="29"/>
      <c r="E21" s="29"/>
      <c r="F21" s="29"/>
    </row>
    <row r="22" spans="2:15" x14ac:dyDescent="0.25">
      <c r="B22" s="29"/>
      <c r="C22" s="29"/>
      <c r="D22" s="29"/>
      <c r="E22" s="29"/>
      <c r="F22" s="29"/>
    </row>
    <row r="23" spans="2:15" s="97" customFormat="1" ht="24" x14ac:dyDescent="0.25">
      <c r="B23" s="124" t="s">
        <v>264</v>
      </c>
      <c r="C23" s="124" t="s">
        <v>166</v>
      </c>
      <c r="D23" s="124" t="s">
        <v>265</v>
      </c>
      <c r="E23" s="124" t="s">
        <v>266</v>
      </c>
      <c r="F23" s="124" t="s">
        <v>267</v>
      </c>
      <c r="G23" s="124" t="s">
        <v>268</v>
      </c>
      <c r="H23" s="124" t="s">
        <v>167</v>
      </c>
      <c r="I23" s="124" t="s">
        <v>168</v>
      </c>
      <c r="J23" s="124" t="s">
        <v>169</v>
      </c>
      <c r="K23" s="124" t="s">
        <v>269</v>
      </c>
      <c r="L23" s="125" t="s">
        <v>332</v>
      </c>
      <c r="M23" s="125" t="s">
        <v>113</v>
      </c>
      <c r="N23" s="95"/>
      <c r="O23" s="95"/>
    </row>
    <row r="24" spans="2:15" s="97" customFormat="1" ht="56.25" x14ac:dyDescent="0.25">
      <c r="B24" s="93" t="s">
        <v>350</v>
      </c>
      <c r="C24" s="93" t="s">
        <v>351</v>
      </c>
      <c r="D24" s="96" t="s">
        <v>352</v>
      </c>
      <c r="E24" s="129">
        <v>45300</v>
      </c>
      <c r="F24" s="129">
        <v>45632</v>
      </c>
      <c r="G24" s="93" t="s">
        <v>270</v>
      </c>
      <c r="H24" s="96">
        <f>30+6-9</f>
        <v>27</v>
      </c>
      <c r="I24" s="230">
        <v>10</v>
      </c>
      <c r="J24" s="96"/>
      <c r="K24" s="93" t="s">
        <v>317</v>
      </c>
      <c r="L24" s="119" t="s">
        <v>353</v>
      </c>
      <c r="M24" s="127"/>
      <c r="N24" s="95"/>
      <c r="O24" s="95"/>
    </row>
    <row r="25" spans="2:15" s="97" customFormat="1" ht="67.5" x14ac:dyDescent="0.25">
      <c r="B25" s="93" t="s">
        <v>354</v>
      </c>
      <c r="C25" s="93" t="s">
        <v>351</v>
      </c>
      <c r="D25" s="96" t="s">
        <v>352</v>
      </c>
      <c r="E25" s="129">
        <v>44585</v>
      </c>
      <c r="F25" s="129">
        <v>44899</v>
      </c>
      <c r="G25" s="93" t="s">
        <v>270</v>
      </c>
      <c r="H25" s="96">
        <f>30+4-24</f>
        <v>10</v>
      </c>
      <c r="I25" s="230">
        <v>10</v>
      </c>
      <c r="J25" s="96"/>
      <c r="K25" s="93" t="s">
        <v>317</v>
      </c>
      <c r="L25" s="119" t="s">
        <v>547</v>
      </c>
      <c r="M25" s="127"/>
      <c r="N25" s="95"/>
      <c r="O25" s="95"/>
    </row>
    <row r="26" spans="2:15" s="97" customFormat="1" ht="45" x14ac:dyDescent="0.25">
      <c r="B26" s="93" t="s">
        <v>355</v>
      </c>
      <c r="C26" s="93" t="s">
        <v>351</v>
      </c>
      <c r="D26" s="96" t="s">
        <v>352</v>
      </c>
      <c r="E26" s="129">
        <v>44228</v>
      </c>
      <c r="F26" s="129">
        <v>44528</v>
      </c>
      <c r="G26" s="93" t="s">
        <v>270</v>
      </c>
      <c r="H26" s="96">
        <v>27</v>
      </c>
      <c r="I26" s="230">
        <v>9</v>
      </c>
      <c r="J26" s="123"/>
      <c r="K26" s="128" t="s">
        <v>317</v>
      </c>
      <c r="L26" s="119" t="s">
        <v>356</v>
      </c>
      <c r="M26" s="127"/>
      <c r="N26" s="95"/>
      <c r="O26" s="95"/>
    </row>
    <row r="27" spans="2:15" s="97" customFormat="1" ht="24" customHeight="1" x14ac:dyDescent="0.25">
      <c r="B27" s="404" t="s">
        <v>357</v>
      </c>
      <c r="C27" s="404" t="s">
        <v>351</v>
      </c>
      <c r="D27" s="404" t="s">
        <v>352</v>
      </c>
      <c r="E27" s="129">
        <v>43854</v>
      </c>
      <c r="F27" s="129">
        <v>43913</v>
      </c>
      <c r="G27" s="404" t="s">
        <v>270</v>
      </c>
      <c r="H27" s="96"/>
      <c r="I27" s="96"/>
      <c r="J27" s="96"/>
      <c r="K27" s="128" t="s">
        <v>317</v>
      </c>
      <c r="L27" s="414" t="s">
        <v>358</v>
      </c>
      <c r="M27" s="416" t="s">
        <v>542</v>
      </c>
      <c r="N27" s="95"/>
      <c r="O27" s="95"/>
    </row>
    <row r="28" spans="2:15" s="97" customFormat="1" ht="41.25" customHeight="1" x14ac:dyDescent="0.25">
      <c r="B28" s="406"/>
      <c r="C28" s="406"/>
      <c r="D28" s="406"/>
      <c r="E28" s="129">
        <v>43955</v>
      </c>
      <c r="F28" s="129">
        <v>44178</v>
      </c>
      <c r="G28" s="406"/>
      <c r="H28" s="96"/>
      <c r="I28" s="96"/>
      <c r="J28" s="96"/>
      <c r="K28" s="134" t="s">
        <v>360</v>
      </c>
      <c r="L28" s="415"/>
      <c r="M28" s="417"/>
      <c r="N28" s="95"/>
      <c r="O28" s="95"/>
    </row>
    <row r="29" spans="2:15" s="97" customFormat="1" ht="81" customHeight="1" x14ac:dyDescent="0.25">
      <c r="B29" s="93" t="s">
        <v>359</v>
      </c>
      <c r="C29" s="93" t="s">
        <v>351</v>
      </c>
      <c r="D29" s="93" t="s">
        <v>352</v>
      </c>
      <c r="E29" s="129">
        <v>43507</v>
      </c>
      <c r="F29" s="129">
        <v>43798</v>
      </c>
      <c r="G29" s="96" t="s">
        <v>270</v>
      </c>
      <c r="H29" s="96">
        <f>29-11</f>
        <v>18</v>
      </c>
      <c r="I29" s="96">
        <v>9</v>
      </c>
      <c r="J29" s="96"/>
      <c r="K29" s="128" t="s">
        <v>317</v>
      </c>
      <c r="L29" s="132" t="s">
        <v>561</v>
      </c>
      <c r="M29" s="126"/>
      <c r="N29" s="95"/>
      <c r="O29" s="95"/>
    </row>
    <row r="30" spans="2:15" s="97" customFormat="1" x14ac:dyDescent="0.25">
      <c r="B30" s="96"/>
      <c r="C30" s="96"/>
      <c r="D30" s="96"/>
      <c r="E30" s="96"/>
      <c r="F30" s="96"/>
      <c r="G30" s="96"/>
      <c r="H30" s="133">
        <f>+H24+H25+H26</f>
        <v>64</v>
      </c>
      <c r="I30" s="133">
        <f>+I24+I25+I26</f>
        <v>29</v>
      </c>
      <c r="J30" s="96"/>
      <c r="K30" s="96"/>
      <c r="L30" s="96"/>
      <c r="M30" s="96"/>
      <c r="N30" s="95"/>
      <c r="O30" s="95"/>
    </row>
    <row r="31" spans="2:15" s="97" customFormat="1" x14ac:dyDescent="0.25"/>
    <row r="32" spans="2:15" s="97" customFormat="1" x14ac:dyDescent="0.25">
      <c r="D32" s="130"/>
      <c r="E32" s="130"/>
      <c r="H32" s="231">
        <f>+H27+H28+H29</f>
        <v>18</v>
      </c>
      <c r="I32" s="231">
        <f>+I27+I28+I29</f>
        <v>9</v>
      </c>
    </row>
    <row r="33" spans="4:5" x14ac:dyDescent="0.25">
      <c r="D33" s="10"/>
      <c r="E33" s="10"/>
    </row>
    <row r="34" spans="4:5" x14ac:dyDescent="0.25">
      <c r="D34" s="10"/>
      <c r="E34" s="10"/>
    </row>
  </sheetData>
  <mergeCells count="20">
    <mergeCell ref="B27:B28"/>
    <mergeCell ref="G27:G28"/>
    <mergeCell ref="L27:L28"/>
    <mergeCell ref="M27:M28"/>
    <mergeCell ref="G8:G14"/>
    <mergeCell ref="D27:D28"/>
    <mergeCell ref="C27:C28"/>
    <mergeCell ref="B3:G3"/>
    <mergeCell ref="B4:G4"/>
    <mergeCell ref="B19:B20"/>
    <mergeCell ref="D19:D20"/>
    <mergeCell ref="E19:E20"/>
    <mergeCell ref="G19:G20"/>
    <mergeCell ref="B12:B13"/>
    <mergeCell ref="C12:C13"/>
    <mergeCell ref="D12:D13"/>
    <mergeCell ref="B6:C6"/>
    <mergeCell ref="B17:C17"/>
    <mergeCell ref="E12:E13"/>
    <mergeCell ref="F12:F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tint="-0.249977111117893"/>
  </sheetPr>
  <dimension ref="B3:M37"/>
  <sheetViews>
    <sheetView topLeftCell="A30" zoomScale="93" zoomScaleNormal="93" workbookViewId="0">
      <selection activeCell="L37" sqref="L37"/>
    </sheetView>
  </sheetViews>
  <sheetFormatPr baseColWidth="10" defaultRowHeight="15" x14ac:dyDescent="0.25"/>
  <cols>
    <col min="2" max="2" width="11" customWidth="1"/>
    <col min="3" max="3" width="28" customWidth="1"/>
    <col min="4" max="4" width="27" customWidth="1"/>
    <col min="5" max="5" width="25.28515625" customWidth="1"/>
    <col min="6" max="6" width="19.7109375" customWidth="1"/>
    <col min="7" max="7" width="23.42578125" customWidth="1"/>
    <col min="11" max="11" width="12.7109375" customWidth="1"/>
    <col min="12" max="12" width="37.28515625" customWidth="1"/>
    <col min="13" max="13" width="21" customWidth="1"/>
  </cols>
  <sheetData>
    <row r="3" spans="2:7" x14ac:dyDescent="0.25">
      <c r="B3" s="433" t="s">
        <v>71</v>
      </c>
      <c r="C3" s="434"/>
      <c r="D3" s="434"/>
      <c r="E3" s="434"/>
      <c r="F3" s="434"/>
      <c r="G3" s="435"/>
    </row>
    <row r="4" spans="2:7" x14ac:dyDescent="0.25">
      <c r="B4" s="436" t="s">
        <v>39</v>
      </c>
      <c r="C4" s="437"/>
      <c r="D4" s="437"/>
      <c r="E4" s="437"/>
      <c r="F4" s="437"/>
      <c r="G4" s="438"/>
    </row>
    <row r="5" spans="2:7" ht="15.75" thickBot="1" x14ac:dyDescent="0.3">
      <c r="B5" s="17"/>
      <c r="C5" s="17"/>
      <c r="D5" s="17"/>
      <c r="E5" s="17"/>
      <c r="F5" s="17"/>
      <c r="G5" s="17"/>
    </row>
    <row r="6" spans="2:7" ht="30" customHeight="1" thickBot="1" x14ac:dyDescent="0.3">
      <c r="B6" s="376" t="s">
        <v>100</v>
      </c>
      <c r="C6" s="377"/>
      <c r="D6" s="192" t="s">
        <v>361</v>
      </c>
      <c r="E6" s="29"/>
      <c r="F6" s="29"/>
      <c r="G6" s="29"/>
    </row>
    <row r="7" spans="2:7" x14ac:dyDescent="0.25">
      <c r="B7" s="121" t="s">
        <v>79</v>
      </c>
      <c r="C7" s="121" t="s">
        <v>11</v>
      </c>
      <c r="D7" s="121" t="s">
        <v>80</v>
      </c>
      <c r="E7" s="38" t="s">
        <v>99</v>
      </c>
      <c r="F7" s="38" t="s">
        <v>44</v>
      </c>
      <c r="G7" s="38" t="s">
        <v>1</v>
      </c>
    </row>
    <row r="8" spans="2:7" x14ac:dyDescent="0.25">
      <c r="B8" s="39">
        <v>1</v>
      </c>
      <c r="C8" s="33" t="s">
        <v>81</v>
      </c>
      <c r="D8" s="33" t="s">
        <v>82</v>
      </c>
      <c r="E8" s="96" t="s">
        <v>45</v>
      </c>
      <c r="F8" s="39"/>
      <c r="G8" s="439" t="s">
        <v>468</v>
      </c>
    </row>
    <row r="9" spans="2:7" ht="24" x14ac:dyDescent="0.25">
      <c r="B9" s="39">
        <v>2</v>
      </c>
      <c r="C9" s="33" t="s">
        <v>13</v>
      </c>
      <c r="D9" s="33" t="s">
        <v>83</v>
      </c>
      <c r="E9" s="122">
        <v>18618647</v>
      </c>
      <c r="F9" s="96"/>
      <c r="G9" s="440"/>
    </row>
    <row r="10" spans="2:7" ht="24" x14ac:dyDescent="0.25">
      <c r="B10" s="39">
        <v>3</v>
      </c>
      <c r="C10" s="33" t="s">
        <v>96</v>
      </c>
      <c r="D10" s="33" t="s">
        <v>85</v>
      </c>
      <c r="E10" s="103" t="s">
        <v>362</v>
      </c>
      <c r="F10" s="96"/>
      <c r="G10" s="440"/>
    </row>
    <row r="11" spans="2:7" ht="36" x14ac:dyDescent="0.25">
      <c r="B11" s="39">
        <v>4</v>
      </c>
      <c r="C11" s="33" t="s">
        <v>12</v>
      </c>
      <c r="D11" s="33" t="s">
        <v>86</v>
      </c>
      <c r="E11" s="96" t="s">
        <v>45</v>
      </c>
      <c r="F11" s="96"/>
      <c r="G11" s="440"/>
    </row>
    <row r="12" spans="2:7" ht="32.25" customHeight="1" x14ac:dyDescent="0.25">
      <c r="B12" s="373">
        <v>5</v>
      </c>
      <c r="C12" s="374" t="s">
        <v>97</v>
      </c>
      <c r="D12" s="374" t="s">
        <v>88</v>
      </c>
      <c r="E12" s="404" t="s">
        <v>45</v>
      </c>
      <c r="F12" s="39"/>
      <c r="G12" s="440"/>
    </row>
    <row r="13" spans="2:7" ht="38.25" customHeight="1" x14ac:dyDescent="0.25">
      <c r="B13" s="373"/>
      <c r="C13" s="374"/>
      <c r="D13" s="374"/>
      <c r="E13" s="406"/>
      <c r="F13" s="96"/>
      <c r="G13" s="440"/>
    </row>
    <row r="14" spans="2:7" ht="60" x14ac:dyDescent="0.25">
      <c r="B14" s="39"/>
      <c r="C14" s="33" t="s">
        <v>98</v>
      </c>
      <c r="D14" s="39">
        <v>1</v>
      </c>
      <c r="E14" s="96"/>
      <c r="F14" s="96"/>
      <c r="G14" s="441"/>
    </row>
    <row r="16" spans="2:7" ht="15.75" thickBot="1" x14ac:dyDescent="0.3"/>
    <row r="17" spans="2:13" ht="28.5" customHeight="1" thickBot="1" x14ac:dyDescent="0.3">
      <c r="B17" s="431" t="s">
        <v>78</v>
      </c>
      <c r="C17" s="432"/>
    </row>
    <row r="18" spans="2:13" x14ac:dyDescent="0.25">
      <c r="B18" s="121" t="s">
        <v>79</v>
      </c>
      <c r="C18" s="121" t="s">
        <v>11</v>
      </c>
      <c r="D18" s="38" t="s">
        <v>80</v>
      </c>
      <c r="E18" s="38" t="s">
        <v>143</v>
      </c>
      <c r="F18" s="38" t="s">
        <v>99</v>
      </c>
      <c r="G18" s="38" t="s">
        <v>134</v>
      </c>
    </row>
    <row r="19" spans="2:13" ht="15" customHeight="1" x14ac:dyDescent="0.25">
      <c r="B19" s="373">
        <v>1</v>
      </c>
      <c r="C19" s="374" t="s">
        <v>152</v>
      </c>
      <c r="D19" s="371" t="s">
        <v>88</v>
      </c>
      <c r="E19" s="425">
        <v>3</v>
      </c>
      <c r="F19" s="428" t="s">
        <v>575</v>
      </c>
      <c r="G19" s="421">
        <v>3</v>
      </c>
    </row>
    <row r="20" spans="2:13" x14ac:dyDescent="0.25">
      <c r="B20" s="373"/>
      <c r="C20" s="374"/>
      <c r="D20" s="424"/>
      <c r="E20" s="426"/>
      <c r="F20" s="429"/>
      <c r="G20" s="422"/>
    </row>
    <row r="21" spans="2:13" x14ac:dyDescent="0.25">
      <c r="B21" s="373"/>
      <c r="C21" s="374"/>
      <c r="D21" s="424"/>
      <c r="E21" s="426"/>
      <c r="F21" s="429"/>
      <c r="G21" s="422"/>
    </row>
    <row r="22" spans="2:13" x14ac:dyDescent="0.25">
      <c r="B22" s="373"/>
      <c r="C22" s="374"/>
      <c r="D22" s="424"/>
      <c r="E22" s="426"/>
      <c r="F22" s="429"/>
      <c r="G22" s="422"/>
    </row>
    <row r="23" spans="2:13" ht="60" x14ac:dyDescent="0.25">
      <c r="B23" s="373"/>
      <c r="C23" s="33" t="s">
        <v>153</v>
      </c>
      <c r="D23" s="372"/>
      <c r="E23" s="427"/>
      <c r="F23" s="430"/>
      <c r="G23" s="423"/>
    </row>
    <row r="26" spans="2:13" s="99" customFormat="1" ht="24" x14ac:dyDescent="0.25">
      <c r="B26" s="100" t="s">
        <v>264</v>
      </c>
      <c r="C26" s="100" t="s">
        <v>166</v>
      </c>
      <c r="D26" s="100" t="s">
        <v>265</v>
      </c>
      <c r="E26" s="100" t="s">
        <v>266</v>
      </c>
      <c r="F26" s="100" t="s">
        <v>267</v>
      </c>
      <c r="G26" s="100" t="s">
        <v>268</v>
      </c>
      <c r="H26" s="100" t="s">
        <v>167</v>
      </c>
      <c r="I26" s="100" t="s">
        <v>168</v>
      </c>
      <c r="J26" s="100" t="s">
        <v>169</v>
      </c>
      <c r="K26" s="100" t="s">
        <v>269</v>
      </c>
      <c r="L26" s="100" t="s">
        <v>332</v>
      </c>
      <c r="M26" s="100" t="s">
        <v>113</v>
      </c>
    </row>
    <row r="27" spans="2:13" s="99" customFormat="1" ht="82.5" customHeight="1" x14ac:dyDescent="0.25">
      <c r="B27" s="115"/>
      <c r="C27" s="115" t="s">
        <v>563</v>
      </c>
      <c r="D27" s="23" t="s">
        <v>363</v>
      </c>
      <c r="E27" s="108">
        <v>45316</v>
      </c>
      <c r="F27" s="108">
        <v>45610</v>
      </c>
      <c r="G27" s="115" t="s">
        <v>270</v>
      </c>
      <c r="H27" s="23">
        <f>30+14-25</f>
        <v>19</v>
      </c>
      <c r="I27" s="233">
        <v>9</v>
      </c>
      <c r="J27" s="23"/>
      <c r="K27" s="115" t="s">
        <v>367</v>
      </c>
      <c r="L27" s="120" t="s">
        <v>364</v>
      </c>
      <c r="M27" s="136"/>
    </row>
    <row r="28" spans="2:13" s="99" customFormat="1" ht="67.5" x14ac:dyDescent="0.25">
      <c r="B28" s="115"/>
      <c r="C28" s="131" t="s">
        <v>568</v>
      </c>
      <c r="D28" s="23" t="s">
        <v>365</v>
      </c>
      <c r="E28" s="108">
        <v>45153</v>
      </c>
      <c r="F28" s="108">
        <v>45260</v>
      </c>
      <c r="G28" s="115" t="s">
        <v>270</v>
      </c>
      <c r="H28" s="23">
        <v>15</v>
      </c>
      <c r="I28" s="233">
        <v>3</v>
      </c>
      <c r="J28" s="23"/>
      <c r="K28" s="115" t="s">
        <v>367</v>
      </c>
      <c r="L28" s="239" t="s">
        <v>569</v>
      </c>
      <c r="M28" s="136"/>
    </row>
    <row r="29" spans="2:13" s="99" customFormat="1" ht="116.25" customHeight="1" x14ac:dyDescent="0.25">
      <c r="B29" s="131"/>
      <c r="C29" s="131" t="s">
        <v>564</v>
      </c>
      <c r="D29" s="36" t="s">
        <v>363</v>
      </c>
      <c r="E29" s="129">
        <v>44589</v>
      </c>
      <c r="F29" s="129">
        <v>44911</v>
      </c>
      <c r="G29" s="115" t="s">
        <v>270</v>
      </c>
      <c r="H29" s="23">
        <f>30+16-28</f>
        <v>18</v>
      </c>
      <c r="I29" s="36">
        <v>10</v>
      </c>
      <c r="J29" s="36"/>
      <c r="K29" s="131" t="s">
        <v>367</v>
      </c>
      <c r="L29" s="120" t="s">
        <v>565</v>
      </c>
      <c r="M29" s="240"/>
    </row>
    <row r="30" spans="2:13" s="99" customFormat="1" ht="99" customHeight="1" x14ac:dyDescent="0.25">
      <c r="B30" s="131"/>
      <c r="C30" s="131" t="s">
        <v>566</v>
      </c>
      <c r="D30" s="36" t="s">
        <v>363</v>
      </c>
      <c r="E30" s="129">
        <v>44228</v>
      </c>
      <c r="F30" s="129">
        <v>44547</v>
      </c>
      <c r="G30" s="115" t="s">
        <v>270</v>
      </c>
      <c r="H30" s="23">
        <v>16</v>
      </c>
      <c r="I30" s="36">
        <v>10</v>
      </c>
      <c r="J30" s="135"/>
      <c r="K30" s="131" t="s">
        <v>367</v>
      </c>
      <c r="L30" s="120" t="s">
        <v>567</v>
      </c>
      <c r="M30" s="240"/>
    </row>
    <row r="31" spans="2:13" s="99" customFormat="1" ht="112.5" x14ac:dyDescent="0.25">
      <c r="B31" s="131"/>
      <c r="C31" s="131" t="s">
        <v>570</v>
      </c>
      <c r="D31" s="36" t="s">
        <v>363</v>
      </c>
      <c r="E31" s="129">
        <v>43871</v>
      </c>
      <c r="F31" s="129">
        <v>44187</v>
      </c>
      <c r="G31" s="115" t="s">
        <v>270</v>
      </c>
      <c r="H31" s="23">
        <f>22-10</f>
        <v>12</v>
      </c>
      <c r="I31" s="36">
        <v>10</v>
      </c>
      <c r="J31" s="36"/>
      <c r="K31" s="131" t="s">
        <v>367</v>
      </c>
      <c r="L31" s="120" t="s">
        <v>571</v>
      </c>
      <c r="M31" s="240"/>
    </row>
    <row r="32" spans="2:13" s="99" customFormat="1" ht="90" x14ac:dyDescent="0.25">
      <c r="B32" s="131"/>
      <c r="C32" s="131" t="s">
        <v>366</v>
      </c>
      <c r="D32" s="36" t="s">
        <v>363</v>
      </c>
      <c r="E32" s="129">
        <v>43489</v>
      </c>
      <c r="F32" s="129">
        <v>43792</v>
      </c>
      <c r="G32" s="115" t="s">
        <v>270</v>
      </c>
      <c r="H32" s="23"/>
      <c r="I32" s="36">
        <v>3</v>
      </c>
      <c r="J32" s="36"/>
      <c r="K32" s="138" t="s">
        <v>368</v>
      </c>
      <c r="L32" s="120" t="s">
        <v>572</v>
      </c>
      <c r="M32" s="240"/>
    </row>
    <row r="33" spans="2:13" s="99" customFormat="1" ht="78.75" x14ac:dyDescent="0.25">
      <c r="B33" s="36"/>
      <c r="C33" s="36" t="s">
        <v>573</v>
      </c>
      <c r="D33" s="36" t="s">
        <v>363</v>
      </c>
      <c r="E33" s="129">
        <v>43288</v>
      </c>
      <c r="F33" s="129">
        <v>43455</v>
      </c>
      <c r="G33" s="23" t="s">
        <v>270</v>
      </c>
      <c r="H33" s="23">
        <f>21-7</f>
        <v>14</v>
      </c>
      <c r="I33" s="36">
        <v>5</v>
      </c>
      <c r="J33" s="36"/>
      <c r="K33" s="36" t="s">
        <v>367</v>
      </c>
      <c r="L33" s="120" t="s">
        <v>574</v>
      </c>
      <c r="M33" s="240"/>
    </row>
    <row r="34" spans="2:13" s="99" customFormat="1" x14ac:dyDescent="0.25">
      <c r="B34"/>
      <c r="C34"/>
      <c r="D34"/>
      <c r="E34"/>
      <c r="F34"/>
      <c r="G34"/>
      <c r="H34" s="137">
        <f>SUM(H27:H33)</f>
        <v>94</v>
      </c>
      <c r="I34" s="137">
        <f>SUM(I27:I33)</f>
        <v>50</v>
      </c>
      <c r="J34" s="137"/>
      <c r="K34"/>
      <c r="L34"/>
      <c r="M34"/>
    </row>
    <row r="35" spans="2:13" x14ac:dyDescent="0.25">
      <c r="C35" s="10"/>
    </row>
    <row r="36" spans="2:13" x14ac:dyDescent="0.25">
      <c r="C36" s="10"/>
      <c r="D36" s="10"/>
      <c r="H36" s="160"/>
      <c r="I36" s="234"/>
    </row>
    <row r="37" spans="2:13" x14ac:dyDescent="0.25">
      <c r="C37" s="10"/>
      <c r="D37" s="10"/>
    </row>
  </sheetData>
  <mergeCells count="15">
    <mergeCell ref="B17:C17"/>
    <mergeCell ref="E12:E13"/>
    <mergeCell ref="B3:G3"/>
    <mergeCell ref="B4:G4"/>
    <mergeCell ref="B12:B13"/>
    <mergeCell ref="C12:C13"/>
    <mergeCell ref="D12:D13"/>
    <mergeCell ref="G8:G14"/>
    <mergeCell ref="B6:C6"/>
    <mergeCell ref="G19:G23"/>
    <mergeCell ref="B19:B23"/>
    <mergeCell ref="C19:C22"/>
    <mergeCell ref="D19:D23"/>
    <mergeCell ref="E19:E23"/>
    <mergeCell ref="F19:F23"/>
  </mergeCells>
  <pageMargins left="0.7" right="0.7" top="0.75" bottom="0.75" header="0.3" footer="0.3"/>
  <pageSetup orientation="portrait" horizontalDpi="360" verticalDpi="36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8" tint="-0.249977111117893"/>
  </sheetPr>
  <dimension ref="C3:I16"/>
  <sheetViews>
    <sheetView topLeftCell="B1" workbookViewId="0">
      <selection activeCell="H20" sqref="H20"/>
    </sheetView>
  </sheetViews>
  <sheetFormatPr baseColWidth="10" defaultRowHeight="15" x14ac:dyDescent="0.25"/>
  <cols>
    <col min="3" max="3" width="27.140625" bestFit="1" customWidth="1"/>
    <col min="4" max="4" width="19.7109375" customWidth="1"/>
    <col min="5" max="5" width="22.140625" customWidth="1"/>
    <col min="6" max="6" width="24.140625" customWidth="1"/>
    <col min="7" max="7" width="22.85546875" customWidth="1"/>
    <col min="8" max="8" width="18.28515625" customWidth="1"/>
    <col min="9" max="9" width="19.42578125" customWidth="1"/>
  </cols>
  <sheetData>
    <row r="3" spans="3:9" x14ac:dyDescent="0.25">
      <c r="C3" s="445" t="s">
        <v>71</v>
      </c>
      <c r="D3" s="445"/>
      <c r="E3" s="445"/>
      <c r="F3" s="445"/>
      <c r="G3" s="445"/>
      <c r="H3" s="445"/>
    </row>
    <row r="4" spans="3:9" x14ac:dyDescent="0.25">
      <c r="C4" s="6"/>
      <c r="D4" s="4"/>
      <c r="E4" s="4"/>
      <c r="F4" s="4"/>
    </row>
    <row r="5" spans="3:9" ht="46.5" customHeight="1" x14ac:dyDescent="0.25">
      <c r="C5" s="446" t="s">
        <v>249</v>
      </c>
      <c r="D5" s="446"/>
      <c r="E5" s="172" t="s">
        <v>62</v>
      </c>
      <c r="F5" s="172" t="s">
        <v>63</v>
      </c>
      <c r="G5" s="172" t="s">
        <v>143</v>
      </c>
      <c r="H5" s="172" t="s">
        <v>147</v>
      </c>
      <c r="I5" s="172" t="s">
        <v>113</v>
      </c>
    </row>
    <row r="6" spans="3:9" ht="69.75" customHeight="1" x14ac:dyDescent="0.25">
      <c r="C6" s="141" t="s">
        <v>9</v>
      </c>
      <c r="D6" s="141" t="s">
        <v>10</v>
      </c>
      <c r="E6" s="77"/>
      <c r="F6" s="64"/>
      <c r="G6" s="442"/>
      <c r="H6" s="563">
        <v>0</v>
      </c>
      <c r="I6" s="447" t="s">
        <v>509</v>
      </c>
    </row>
    <row r="7" spans="3:9" ht="15" customHeight="1" x14ac:dyDescent="0.25">
      <c r="C7" s="65" t="s">
        <v>4</v>
      </c>
      <c r="D7" s="66">
        <v>1</v>
      </c>
      <c r="E7" s="450"/>
      <c r="F7" s="450"/>
      <c r="G7" s="443"/>
      <c r="H7" s="564"/>
      <c r="I7" s="448"/>
    </row>
    <row r="8" spans="3:9" ht="15" customHeight="1" x14ac:dyDescent="0.25">
      <c r="C8" s="65" t="s">
        <v>5</v>
      </c>
      <c r="D8" s="66">
        <v>2</v>
      </c>
      <c r="E8" s="450"/>
      <c r="F8" s="450"/>
      <c r="G8" s="443"/>
      <c r="H8" s="564"/>
      <c r="I8" s="448"/>
    </row>
    <row r="9" spans="3:9" ht="15" customHeight="1" x14ac:dyDescent="0.25">
      <c r="C9" s="65" t="s">
        <v>6</v>
      </c>
      <c r="D9" s="66">
        <v>3</v>
      </c>
      <c r="E9" s="450"/>
      <c r="F9" s="450"/>
      <c r="G9" s="443"/>
      <c r="H9" s="564"/>
      <c r="I9" s="448"/>
    </row>
    <row r="10" spans="3:9" ht="15" customHeight="1" x14ac:dyDescent="0.25">
      <c r="C10" s="65" t="s">
        <v>7</v>
      </c>
      <c r="D10" s="66">
        <v>4</v>
      </c>
      <c r="E10" s="450"/>
      <c r="F10" s="450"/>
      <c r="G10" s="443"/>
      <c r="H10" s="564"/>
      <c r="I10" s="448"/>
    </row>
    <row r="11" spans="3:9" ht="15" customHeight="1" x14ac:dyDescent="0.25">
      <c r="C11" s="65" t="s">
        <v>8</v>
      </c>
      <c r="D11" s="66">
        <v>5</v>
      </c>
      <c r="E11" s="450"/>
      <c r="F11" s="450"/>
      <c r="G11" s="444"/>
      <c r="H11" s="565"/>
      <c r="I11" s="449"/>
    </row>
    <row r="14" spans="3:9" x14ac:dyDescent="0.25">
      <c r="E14" s="10"/>
      <c r="F14" s="10"/>
      <c r="G14" s="10"/>
    </row>
    <row r="15" spans="3:9" x14ac:dyDescent="0.25">
      <c r="E15" s="10"/>
      <c r="F15" s="10"/>
      <c r="G15" s="10"/>
    </row>
    <row r="16" spans="3:9" x14ac:dyDescent="0.25">
      <c r="E16" s="10"/>
      <c r="F16" s="10"/>
      <c r="G16" s="10"/>
    </row>
  </sheetData>
  <mergeCells count="7">
    <mergeCell ref="H6:H11"/>
    <mergeCell ref="G6:G11"/>
    <mergeCell ref="C3:H3"/>
    <mergeCell ref="C5:D5"/>
    <mergeCell ref="I6:I11"/>
    <mergeCell ref="E7:E11"/>
    <mergeCell ref="F7:F11"/>
  </mergeCells>
  <pageMargins left="0.7" right="0.7" top="0.75" bottom="0.75" header="0.3" footer="0.3"/>
  <pageSetup paperSize="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8" tint="-0.249977111117893"/>
  </sheetPr>
  <dimension ref="C1:G11"/>
  <sheetViews>
    <sheetView workbookViewId="0">
      <selection activeCell="G6" sqref="G6:G9"/>
    </sheetView>
  </sheetViews>
  <sheetFormatPr baseColWidth="10" defaultRowHeight="15" x14ac:dyDescent="0.25"/>
  <cols>
    <col min="3" max="3" width="44" customWidth="1"/>
    <col min="4" max="4" width="23.28515625" customWidth="1"/>
    <col min="5" max="5" width="33" customWidth="1"/>
    <col min="6" max="6" width="21.85546875" customWidth="1"/>
    <col min="7" max="7" width="24.140625" customWidth="1"/>
  </cols>
  <sheetData>
    <row r="1" spans="3:7" ht="15.75" thickBot="1" x14ac:dyDescent="0.3"/>
    <row r="2" spans="3:7" ht="18.75" thickBot="1" x14ac:dyDescent="0.3">
      <c r="C2" s="454" t="s">
        <v>71</v>
      </c>
      <c r="D2" s="455"/>
      <c r="E2" s="455"/>
      <c r="F2" s="455"/>
      <c r="G2" s="456"/>
    </row>
    <row r="3" spans="3:7" ht="15.75" thickBot="1" x14ac:dyDescent="0.3">
      <c r="C3" s="457" t="s">
        <v>243</v>
      </c>
      <c r="D3" s="458"/>
      <c r="E3" s="458"/>
      <c r="F3" s="458"/>
      <c r="G3" s="459"/>
    </row>
    <row r="5" spans="3:7" s="94" customFormat="1" ht="24" customHeight="1" x14ac:dyDescent="0.25">
      <c r="C5" s="213" t="s">
        <v>241</v>
      </c>
      <c r="D5" s="213" t="s">
        <v>143</v>
      </c>
      <c r="E5" s="213" t="s">
        <v>80</v>
      </c>
      <c r="F5" s="213" t="s">
        <v>113</v>
      </c>
      <c r="G5" s="213" t="s">
        <v>242</v>
      </c>
    </row>
    <row r="6" spans="3:7" ht="144" x14ac:dyDescent="0.25">
      <c r="C6" s="16" t="s">
        <v>237</v>
      </c>
      <c r="D6" s="451">
        <v>0.25</v>
      </c>
      <c r="E6" s="39" t="s">
        <v>495</v>
      </c>
      <c r="F6" s="418" t="s">
        <v>468</v>
      </c>
      <c r="G6" s="516">
        <v>0.25</v>
      </c>
    </row>
    <row r="7" spans="3:7" ht="84" x14ac:dyDescent="0.25">
      <c r="C7" s="16" t="s">
        <v>238</v>
      </c>
      <c r="D7" s="452"/>
      <c r="E7" s="3"/>
      <c r="F7" s="419"/>
      <c r="G7" s="517"/>
    </row>
    <row r="8" spans="3:7" ht="96" x14ac:dyDescent="0.25">
      <c r="C8" s="16" t="s">
        <v>239</v>
      </c>
      <c r="D8" s="452"/>
      <c r="E8" s="3"/>
      <c r="F8" s="419"/>
      <c r="G8" s="517"/>
    </row>
    <row r="9" spans="3:7" ht="84" x14ac:dyDescent="0.25">
      <c r="C9" s="16" t="s">
        <v>240</v>
      </c>
      <c r="D9" s="453"/>
      <c r="E9" s="3"/>
      <c r="F9" s="420"/>
      <c r="G9" s="518"/>
    </row>
    <row r="11" spans="3:7" x14ac:dyDescent="0.25">
      <c r="C11" s="170" t="s">
        <v>242</v>
      </c>
      <c r="D11" s="111">
        <f>+G6</f>
        <v>0.25</v>
      </c>
    </row>
  </sheetData>
  <mergeCells count="5">
    <mergeCell ref="D6:D9"/>
    <mergeCell ref="F6:F9"/>
    <mergeCell ref="G6:G9"/>
    <mergeCell ref="C2:G2"/>
    <mergeCell ref="C3:G3"/>
  </mergeCells>
  <pageMargins left="0.7" right="0.7" top="0.75" bottom="0.75" header="0.3" footer="0.3"/>
  <pageSetup orientation="portrait"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8" tint="-0.249977111117893"/>
  </sheetPr>
  <dimension ref="C3:G14"/>
  <sheetViews>
    <sheetView topLeftCell="A3" workbookViewId="0">
      <selection activeCell="G7" sqref="G7:G8"/>
    </sheetView>
  </sheetViews>
  <sheetFormatPr baseColWidth="10" defaultRowHeight="15" x14ac:dyDescent="0.25"/>
  <cols>
    <col min="3" max="3" width="57.85546875" customWidth="1"/>
    <col min="4" max="4" width="16" customWidth="1"/>
    <col min="5" max="5" width="36.140625" customWidth="1"/>
    <col min="6" max="6" width="30.42578125" customWidth="1"/>
    <col min="7" max="7" width="22" customWidth="1"/>
  </cols>
  <sheetData>
    <row r="3" spans="3:7" x14ac:dyDescent="0.25">
      <c r="C3" s="445" t="s">
        <v>71</v>
      </c>
      <c r="D3" s="445"/>
      <c r="E3" s="445"/>
      <c r="F3" s="445"/>
      <c r="G3" s="445"/>
    </row>
    <row r="4" spans="3:7" x14ac:dyDescent="0.25">
      <c r="C4" s="445" t="s">
        <v>247</v>
      </c>
      <c r="D4" s="445"/>
      <c r="E4" s="445"/>
      <c r="F4" s="445"/>
      <c r="G4" s="445"/>
    </row>
    <row r="6" spans="3:7" ht="24.75" customHeight="1" x14ac:dyDescent="0.25">
      <c r="C6" s="213" t="s">
        <v>42</v>
      </c>
      <c r="D6" s="213" t="s">
        <v>143</v>
      </c>
      <c r="E6" s="213" t="s">
        <v>80</v>
      </c>
      <c r="F6" s="213" t="s">
        <v>113</v>
      </c>
      <c r="G6" s="213" t="s">
        <v>242</v>
      </c>
    </row>
    <row r="7" spans="3:7" ht="120" x14ac:dyDescent="0.25">
      <c r="C7" s="16" t="s">
        <v>490</v>
      </c>
      <c r="D7" s="3"/>
      <c r="E7" s="39" t="s">
        <v>491</v>
      </c>
      <c r="F7" s="150" t="s">
        <v>492</v>
      </c>
      <c r="G7" s="566">
        <v>0</v>
      </c>
    </row>
    <row r="8" spans="3:7" ht="156" x14ac:dyDescent="0.25">
      <c r="C8" s="16" t="s">
        <v>489</v>
      </c>
      <c r="D8" s="3"/>
      <c r="E8" s="141" t="s">
        <v>493</v>
      </c>
      <c r="F8" s="150" t="s">
        <v>541</v>
      </c>
      <c r="G8" s="566">
        <v>0</v>
      </c>
    </row>
    <row r="9" spans="3:7" x14ac:dyDescent="0.25">
      <c r="C9" s="170" t="s">
        <v>494</v>
      </c>
      <c r="D9" s="158">
        <f>+G8+G7</f>
        <v>0</v>
      </c>
    </row>
    <row r="10" spans="3:7" ht="108" x14ac:dyDescent="0.25">
      <c r="C10" s="57" t="s">
        <v>244</v>
      </c>
    </row>
    <row r="11" spans="3:7" x14ac:dyDescent="0.25">
      <c r="C11" s="57"/>
    </row>
    <row r="12" spans="3:7" ht="96" x14ac:dyDescent="0.25">
      <c r="C12" s="57" t="s">
        <v>245</v>
      </c>
    </row>
    <row r="13" spans="3:7" x14ac:dyDescent="0.25">
      <c r="C13" s="34"/>
    </row>
    <row r="14" spans="3:7" ht="96" x14ac:dyDescent="0.25">
      <c r="C14" s="57" t="s">
        <v>246</v>
      </c>
    </row>
  </sheetData>
  <mergeCells count="2">
    <mergeCell ref="C3:G3"/>
    <mergeCell ref="C4:G4"/>
  </mergeCells>
  <pageMargins left="0.7" right="0.7" top="0.75" bottom="0.75" header="0.3" footer="0.3"/>
  <pageSetup orientation="portrait" horizontalDpi="360" verticalDpi="36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8" tint="-0.249977111117893"/>
  </sheetPr>
  <dimension ref="B3:G22"/>
  <sheetViews>
    <sheetView topLeftCell="C12" zoomScale="118" zoomScaleNormal="118" workbookViewId="0">
      <selection activeCell="I22" sqref="I22"/>
    </sheetView>
  </sheetViews>
  <sheetFormatPr baseColWidth="10" defaultRowHeight="15" x14ac:dyDescent="0.25"/>
  <cols>
    <col min="2" max="2" width="42.85546875" customWidth="1"/>
    <col min="3" max="3" width="24.5703125" customWidth="1"/>
    <col min="4" max="4" width="40.5703125" customWidth="1"/>
    <col min="5" max="5" width="36.42578125" customWidth="1"/>
    <col min="6" max="6" width="25.42578125" customWidth="1"/>
    <col min="7" max="7" width="21.85546875" customWidth="1"/>
  </cols>
  <sheetData>
    <row r="3" spans="2:7" ht="18" x14ac:dyDescent="0.25">
      <c r="B3" s="356" t="s">
        <v>71</v>
      </c>
      <c r="C3" s="356"/>
      <c r="D3" s="356"/>
      <c r="E3" s="356"/>
      <c r="F3" s="356"/>
      <c r="G3" s="356"/>
    </row>
    <row r="4" spans="2:7" x14ac:dyDescent="0.25">
      <c r="B4" s="460" t="s">
        <v>250</v>
      </c>
      <c r="C4" s="460"/>
      <c r="D4" s="460"/>
      <c r="E4" s="460"/>
      <c r="F4" s="460"/>
      <c r="G4" s="460"/>
    </row>
    <row r="5" spans="2:7" ht="3.75" customHeight="1" thickBot="1" x14ac:dyDescent="0.3"/>
    <row r="6" spans="2:7" ht="33" customHeight="1" thickBot="1" x14ac:dyDescent="0.3">
      <c r="B6" s="140" t="s">
        <v>139</v>
      </c>
    </row>
    <row r="7" spans="2:7" ht="36" customHeight="1" x14ac:dyDescent="0.25">
      <c r="B7" s="212" t="s">
        <v>43</v>
      </c>
      <c r="C7" s="38" t="s">
        <v>134</v>
      </c>
      <c r="D7" s="38" t="s">
        <v>80</v>
      </c>
      <c r="E7" s="38" t="s">
        <v>260</v>
      </c>
      <c r="F7" s="38" t="s">
        <v>44</v>
      </c>
      <c r="G7" s="38" t="s">
        <v>142</v>
      </c>
    </row>
    <row r="8" spans="2:7" ht="111.75" customHeight="1" x14ac:dyDescent="0.25">
      <c r="B8" s="33" t="s">
        <v>135</v>
      </c>
      <c r="C8" s="171">
        <v>4</v>
      </c>
      <c r="D8" s="141" t="s">
        <v>496</v>
      </c>
      <c r="E8" s="141" t="s">
        <v>497</v>
      </c>
      <c r="F8" s="141" t="s">
        <v>468</v>
      </c>
      <c r="G8" s="110">
        <v>4</v>
      </c>
    </row>
    <row r="9" spans="2:7" ht="120" x14ac:dyDescent="0.25">
      <c r="B9" s="33" t="s">
        <v>136</v>
      </c>
      <c r="C9" s="171">
        <v>3</v>
      </c>
      <c r="D9" s="3"/>
      <c r="E9" s="3"/>
      <c r="F9" s="3"/>
      <c r="G9" s="3"/>
    </row>
    <row r="10" spans="2:7" ht="120" x14ac:dyDescent="0.25">
      <c r="B10" s="33" t="s">
        <v>137</v>
      </c>
      <c r="C10" s="39">
        <v>2</v>
      </c>
      <c r="D10" s="3"/>
      <c r="E10" s="3"/>
      <c r="F10" s="3"/>
      <c r="G10" s="136"/>
    </row>
    <row r="11" spans="2:7" ht="120" x14ac:dyDescent="0.25">
      <c r="B11" s="33" t="s">
        <v>138</v>
      </c>
      <c r="C11" s="39">
        <v>1</v>
      </c>
      <c r="D11" s="3"/>
      <c r="E11" s="3"/>
      <c r="F11" s="3"/>
      <c r="G11" s="3"/>
    </row>
    <row r="13" spans="2:7" ht="15.75" thickBot="1" x14ac:dyDescent="0.3"/>
    <row r="14" spans="2:7" ht="39.75" customHeight="1" thickBot="1" x14ac:dyDescent="0.3">
      <c r="B14" s="211" t="s">
        <v>500</v>
      </c>
    </row>
    <row r="15" spans="2:7" ht="29.25" customHeight="1" x14ac:dyDescent="0.25">
      <c r="B15" s="121" t="s">
        <v>43</v>
      </c>
      <c r="C15" s="38" t="s">
        <v>134</v>
      </c>
      <c r="D15" s="38" t="s">
        <v>80</v>
      </c>
      <c r="E15" s="38" t="s">
        <v>260</v>
      </c>
      <c r="F15" s="38" t="s">
        <v>44</v>
      </c>
      <c r="G15" s="38" t="s">
        <v>142</v>
      </c>
    </row>
    <row r="16" spans="2:7" ht="56.25" customHeight="1" x14ac:dyDescent="0.25">
      <c r="B16" s="374" t="s">
        <v>140</v>
      </c>
      <c r="C16" s="373">
        <v>2</v>
      </c>
      <c r="D16" s="461" t="s">
        <v>498</v>
      </c>
      <c r="E16" s="461" t="s">
        <v>499</v>
      </c>
      <c r="F16" s="547" t="s">
        <v>742</v>
      </c>
      <c r="G16" s="550">
        <v>0</v>
      </c>
    </row>
    <row r="17" spans="2:7" x14ac:dyDescent="0.25">
      <c r="B17" s="374"/>
      <c r="C17" s="373"/>
      <c r="D17" s="462"/>
      <c r="E17" s="462"/>
      <c r="F17" s="548"/>
      <c r="G17" s="551"/>
    </row>
    <row r="18" spans="2:7" x14ac:dyDescent="0.25">
      <c r="B18" s="374"/>
      <c r="C18" s="373"/>
      <c r="D18" s="462"/>
      <c r="E18" s="462"/>
      <c r="F18" s="548"/>
      <c r="G18" s="551"/>
    </row>
    <row r="19" spans="2:7" x14ac:dyDescent="0.25">
      <c r="B19" s="374"/>
      <c r="C19" s="373"/>
      <c r="D19" s="462"/>
      <c r="E19" s="462"/>
      <c r="F19" s="548"/>
      <c r="G19" s="551"/>
    </row>
    <row r="20" spans="2:7" x14ac:dyDescent="0.25">
      <c r="B20" s="374"/>
      <c r="C20" s="373"/>
      <c r="D20" s="462"/>
      <c r="E20" s="462"/>
      <c r="F20" s="548"/>
      <c r="G20" s="551"/>
    </row>
    <row r="21" spans="2:7" ht="36.75" customHeight="1" x14ac:dyDescent="0.25">
      <c r="B21" s="374"/>
      <c r="C21" s="373"/>
      <c r="D21" s="463"/>
      <c r="E21" s="463"/>
      <c r="F21" s="549"/>
      <c r="G21" s="552"/>
    </row>
    <row r="22" spans="2:7" ht="132" x14ac:dyDescent="0.25">
      <c r="B22" s="33" t="s">
        <v>141</v>
      </c>
      <c r="C22" s="39">
        <v>1</v>
      </c>
      <c r="D22" s="69"/>
      <c r="E22" s="69"/>
      <c r="F22" s="70"/>
      <c r="G22" s="3"/>
    </row>
  </sheetData>
  <mergeCells count="8">
    <mergeCell ref="B3:G3"/>
    <mergeCell ref="B4:G4"/>
    <mergeCell ref="F16:F21"/>
    <mergeCell ref="G16:G21"/>
    <mergeCell ref="B16:B21"/>
    <mergeCell ref="C16:C21"/>
    <mergeCell ref="D16:D21"/>
    <mergeCell ref="E16:E21"/>
  </mergeCells>
  <pageMargins left="0.7" right="0.7" top="0.75" bottom="0.75" header="0.3" footer="0.3"/>
  <pageSetup orientation="portrait" horizontalDpi="360" verticalDpi="36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tint="-0.249977111117893"/>
  </sheetPr>
  <dimension ref="B3:V32"/>
  <sheetViews>
    <sheetView topLeftCell="A13" workbookViewId="0">
      <selection activeCell="G28" sqref="G28"/>
    </sheetView>
  </sheetViews>
  <sheetFormatPr baseColWidth="10" defaultRowHeight="15" x14ac:dyDescent="0.25"/>
  <cols>
    <col min="2" max="2" width="11.42578125" customWidth="1"/>
    <col min="3" max="3" width="11.7109375" customWidth="1"/>
    <col min="4" max="4" width="12.42578125" customWidth="1"/>
    <col min="5" max="5" width="22.7109375" customWidth="1"/>
    <col min="6" max="6" width="27.28515625" customWidth="1"/>
    <col min="7" max="7" width="12.5703125" customWidth="1"/>
    <col min="8" max="8" width="23.85546875" customWidth="1"/>
    <col min="9" max="9" width="13" customWidth="1"/>
    <col min="10" max="10" width="13.140625" customWidth="1"/>
    <col min="11" max="11" width="18.7109375" customWidth="1"/>
    <col min="12" max="12" width="14.5703125" customWidth="1"/>
    <col min="13" max="13" width="17.28515625" customWidth="1"/>
    <col min="14" max="14" width="36.42578125" customWidth="1"/>
    <col min="15" max="15" width="18.85546875" customWidth="1"/>
  </cols>
  <sheetData>
    <row r="3" spans="2:22" ht="19.5" x14ac:dyDescent="0.3">
      <c r="B3" s="465" t="s">
        <v>71</v>
      </c>
      <c r="C3" s="465"/>
      <c r="D3" s="465"/>
      <c r="E3" s="465"/>
      <c r="F3" s="465"/>
      <c r="G3" s="465"/>
      <c r="H3" s="465"/>
      <c r="I3" s="465"/>
      <c r="J3" s="465"/>
      <c r="K3" s="465"/>
      <c r="L3" s="465"/>
      <c r="M3" s="465"/>
      <c r="N3" s="465"/>
      <c r="O3" s="465"/>
      <c r="P3" s="2"/>
      <c r="Q3" s="2"/>
      <c r="R3" s="2"/>
      <c r="S3" s="2"/>
      <c r="T3" s="2"/>
      <c r="U3" s="2"/>
      <c r="V3" s="2"/>
    </row>
    <row r="4" spans="2:22" ht="19.5" x14ac:dyDescent="0.3">
      <c r="B4" s="358" t="s">
        <v>40</v>
      </c>
      <c r="C4" s="358"/>
      <c r="D4" s="358"/>
      <c r="E4" s="358"/>
      <c r="F4" s="358"/>
      <c r="G4" s="358"/>
      <c r="H4" s="358"/>
      <c r="I4" s="358"/>
      <c r="J4" s="358"/>
      <c r="K4" s="358"/>
      <c r="L4" s="358"/>
      <c r="M4" s="358"/>
      <c r="N4" s="358"/>
      <c r="O4" s="358"/>
      <c r="P4" s="2"/>
      <c r="Q4" s="2"/>
      <c r="R4" s="2"/>
      <c r="S4" s="2"/>
      <c r="T4" s="2"/>
      <c r="U4" s="2"/>
      <c r="V4" s="2"/>
    </row>
    <row r="5" spans="2:22" ht="19.5" x14ac:dyDescent="0.3">
      <c r="B5" s="17"/>
      <c r="C5" s="17"/>
      <c r="D5" s="17"/>
      <c r="E5" s="17"/>
      <c r="F5" s="17"/>
      <c r="G5" s="17"/>
      <c r="H5" s="17"/>
      <c r="I5" s="17"/>
      <c r="J5" s="17"/>
      <c r="K5" s="17"/>
      <c r="L5" s="17"/>
      <c r="M5" s="17"/>
      <c r="N5" s="17"/>
      <c r="O5" s="28"/>
      <c r="P5" s="2"/>
      <c r="Q5" s="2"/>
      <c r="R5" s="2"/>
      <c r="S5" s="2"/>
      <c r="T5" s="2"/>
      <c r="U5" s="2"/>
      <c r="V5" s="2"/>
    </row>
    <row r="6" spans="2:22" ht="30.75" customHeight="1" x14ac:dyDescent="0.25">
      <c r="B6" s="395" t="s">
        <v>46</v>
      </c>
      <c r="C6" s="464"/>
      <c r="D6" s="464"/>
      <c r="E6" s="464"/>
      <c r="F6" s="464"/>
      <c r="G6" s="464"/>
      <c r="H6" s="464"/>
      <c r="I6" s="464"/>
      <c r="J6" s="464"/>
      <c r="K6" s="464"/>
      <c r="L6" s="464"/>
      <c r="M6" s="464"/>
      <c r="N6" s="464"/>
      <c r="O6" s="19"/>
    </row>
    <row r="7" spans="2:22" s="160" customFormat="1" ht="36" x14ac:dyDescent="0.25">
      <c r="B7" s="100" t="s">
        <v>540</v>
      </c>
      <c r="C7" s="100" t="s">
        <v>3</v>
      </c>
      <c r="D7" s="100" t="s">
        <v>529</v>
      </c>
      <c r="E7" s="100" t="s">
        <v>2</v>
      </c>
      <c r="F7" s="100" t="s">
        <v>539</v>
      </c>
      <c r="G7" s="100" t="s">
        <v>538</v>
      </c>
      <c r="H7" s="100" t="s">
        <v>537</v>
      </c>
      <c r="I7" s="100" t="s">
        <v>536</v>
      </c>
      <c r="J7" s="100" t="s">
        <v>535</v>
      </c>
      <c r="K7" s="100" t="s">
        <v>534</v>
      </c>
      <c r="L7" s="100" t="s">
        <v>262</v>
      </c>
      <c r="M7" s="100" t="s">
        <v>268</v>
      </c>
      <c r="N7" s="100" t="s">
        <v>261</v>
      </c>
      <c r="O7" s="100" t="s">
        <v>44</v>
      </c>
    </row>
    <row r="8" spans="2:22" ht="42" customHeight="1" x14ac:dyDescent="0.25">
      <c r="B8" s="22">
        <v>1</v>
      </c>
      <c r="C8" s="181">
        <v>65</v>
      </c>
      <c r="D8" s="22"/>
      <c r="E8" s="182">
        <f>+L8</f>
        <v>895.42617492509851</v>
      </c>
      <c r="F8" s="96" t="s">
        <v>523</v>
      </c>
      <c r="G8" s="67">
        <v>604202101</v>
      </c>
      <c r="H8" s="96" t="s">
        <v>389</v>
      </c>
      <c r="I8" s="73">
        <v>1</v>
      </c>
      <c r="J8" s="74">
        <v>813517961</v>
      </c>
      <c r="K8" s="187">
        <v>813517961</v>
      </c>
      <c r="L8" s="75">
        <v>895.42617492509851</v>
      </c>
      <c r="M8" s="96" t="s">
        <v>270</v>
      </c>
      <c r="N8" s="37" t="s">
        <v>524</v>
      </c>
      <c r="O8" s="92"/>
    </row>
    <row r="9" spans="2:22" ht="34.5" customHeight="1" x14ac:dyDescent="0.25">
      <c r="B9" s="22">
        <v>2</v>
      </c>
      <c r="C9" s="181">
        <v>119</v>
      </c>
      <c r="D9" s="22"/>
      <c r="E9" s="184">
        <f>+J9/G12</f>
        <v>24906.659533620688</v>
      </c>
      <c r="F9" s="96" t="s">
        <v>522</v>
      </c>
      <c r="G9" s="67" t="s">
        <v>526</v>
      </c>
      <c r="H9" s="96" t="s">
        <v>525</v>
      </c>
      <c r="I9" s="71">
        <v>0.6</v>
      </c>
      <c r="J9" s="72">
        <v>28891725059</v>
      </c>
      <c r="K9" s="188">
        <v>17335035035.399998</v>
      </c>
      <c r="L9" s="183">
        <v>17335.035035399997</v>
      </c>
      <c r="M9" s="22" t="s">
        <v>270</v>
      </c>
      <c r="N9" s="37" t="s">
        <v>524</v>
      </c>
      <c r="O9" s="92"/>
    </row>
    <row r="10" spans="2:22" x14ac:dyDescent="0.25">
      <c r="B10" s="18"/>
      <c r="C10" s="14"/>
      <c r="D10" s="15"/>
      <c r="E10" s="19"/>
      <c r="F10" s="15"/>
      <c r="G10" s="19"/>
      <c r="H10" s="15"/>
      <c r="I10" s="20"/>
      <c r="J10" s="21"/>
      <c r="K10" s="189">
        <f>SUM(K8:K9)</f>
        <v>18148552996.399998</v>
      </c>
      <c r="L10" s="189">
        <f>SUM(L8:L9)</f>
        <v>18230.461210325095</v>
      </c>
      <c r="M10" s="15"/>
      <c r="N10" s="23"/>
      <c r="O10" s="24"/>
    </row>
    <row r="11" spans="2:22" x14ac:dyDescent="0.25">
      <c r="B11" s="18"/>
      <c r="C11" s="15"/>
      <c r="D11" s="19"/>
      <c r="E11" s="25"/>
      <c r="F11" s="15"/>
      <c r="G11" s="19"/>
      <c r="H11" s="15"/>
      <c r="I11" s="20"/>
      <c r="J11" s="21"/>
      <c r="K11" s="21"/>
      <c r="L11" s="21"/>
      <c r="M11" s="15"/>
      <c r="N11" s="22"/>
      <c r="O11" s="19"/>
    </row>
    <row r="12" spans="2:22" x14ac:dyDescent="0.25">
      <c r="C12" s="24"/>
      <c r="D12" s="18" t="s">
        <v>528</v>
      </c>
      <c r="E12" s="186">
        <f>9376540740+6389686800</f>
        <v>15766227540</v>
      </c>
      <c r="F12" s="210">
        <v>0.75</v>
      </c>
      <c r="G12" s="185">
        <v>1160000</v>
      </c>
      <c r="H12" s="186">
        <f>+E12*F12</f>
        <v>11824670655</v>
      </c>
      <c r="I12" s="20"/>
      <c r="J12" s="21"/>
      <c r="K12" s="21"/>
      <c r="L12" s="21"/>
      <c r="M12" s="26"/>
      <c r="N12" s="22"/>
      <c r="O12" s="19"/>
    </row>
    <row r="13" spans="2:22" ht="15.75" thickBot="1" x14ac:dyDescent="0.3">
      <c r="C13" s="200"/>
      <c r="D13" s="201"/>
      <c r="E13" s="202"/>
      <c r="F13" s="203"/>
      <c r="G13" s="204"/>
      <c r="H13" s="202"/>
      <c r="I13" s="205"/>
      <c r="J13" s="206"/>
      <c r="K13" s="206"/>
      <c r="L13" s="206"/>
      <c r="M13" s="207"/>
      <c r="N13" s="208"/>
      <c r="O13" s="209"/>
    </row>
    <row r="14" spans="2:22" ht="55.5" customHeight="1" thickBot="1" x14ac:dyDescent="0.3">
      <c r="B14" s="466" t="s">
        <v>533</v>
      </c>
      <c r="C14" s="467"/>
      <c r="D14" s="467"/>
      <c r="E14" s="467"/>
      <c r="F14" s="467"/>
      <c r="G14" s="467"/>
      <c r="H14" s="467"/>
      <c r="I14" s="467"/>
      <c r="J14" s="467"/>
      <c r="K14" s="467"/>
      <c r="L14" s="467"/>
      <c r="M14" s="467"/>
      <c r="N14" s="467"/>
      <c r="O14" s="468"/>
    </row>
    <row r="15" spans="2:22" ht="39" customHeight="1" thickBot="1" x14ac:dyDescent="0.3">
      <c r="B15" s="191"/>
      <c r="C15" s="191"/>
      <c r="D15" s="191"/>
      <c r="E15" s="191"/>
      <c r="F15" s="191"/>
      <c r="G15" s="191"/>
      <c r="H15" s="191"/>
      <c r="I15" s="191"/>
      <c r="J15" s="191"/>
      <c r="K15" s="191"/>
      <c r="L15" s="191"/>
      <c r="M15" s="191"/>
      <c r="N15" s="191"/>
      <c r="O15" s="191"/>
    </row>
    <row r="16" spans="2:22" ht="24.75" thickBot="1" x14ac:dyDescent="0.3">
      <c r="B16" s="29"/>
      <c r="C16" s="29"/>
      <c r="D16" s="29"/>
      <c r="E16" s="193" t="s">
        <v>525</v>
      </c>
      <c r="F16" s="192" t="s">
        <v>529</v>
      </c>
      <c r="G16" s="193" t="s">
        <v>527</v>
      </c>
      <c r="H16" s="29"/>
      <c r="I16" s="29"/>
      <c r="J16" s="29"/>
      <c r="K16" s="29"/>
      <c r="L16" s="29"/>
      <c r="M16" s="29"/>
      <c r="N16" s="29"/>
      <c r="O16" s="29"/>
    </row>
    <row r="17" spans="2:15" x14ac:dyDescent="0.25">
      <c r="B17" s="29"/>
      <c r="C17" s="29"/>
      <c r="D17" s="29"/>
      <c r="E17" s="156" t="s">
        <v>45</v>
      </c>
      <c r="F17" s="156">
        <v>80141700</v>
      </c>
      <c r="G17" s="156" t="s">
        <v>45</v>
      </c>
      <c r="H17" s="29"/>
      <c r="I17" s="29"/>
      <c r="J17" s="29"/>
      <c r="K17" s="29"/>
      <c r="L17" s="29"/>
      <c r="M17" s="29"/>
      <c r="N17" s="29"/>
      <c r="O17" s="29"/>
    </row>
    <row r="18" spans="2:15" x14ac:dyDescent="0.25">
      <c r="B18" s="29"/>
      <c r="C18" s="29"/>
      <c r="D18" s="29"/>
      <c r="E18" s="39" t="s">
        <v>45</v>
      </c>
      <c r="F18" s="39">
        <v>85151600</v>
      </c>
      <c r="G18" s="39" t="s">
        <v>45</v>
      </c>
      <c r="H18" s="29"/>
      <c r="I18" s="29"/>
      <c r="J18" s="29"/>
      <c r="K18" s="29"/>
      <c r="L18" s="29"/>
      <c r="M18" s="29"/>
      <c r="N18" s="29"/>
      <c r="O18" s="29"/>
    </row>
    <row r="19" spans="2:15" x14ac:dyDescent="0.25">
      <c r="B19" s="29"/>
      <c r="C19" s="29"/>
      <c r="D19" s="29"/>
      <c r="E19" s="39" t="s">
        <v>45</v>
      </c>
      <c r="F19" s="39">
        <v>85151700</v>
      </c>
      <c r="G19" s="39" t="s">
        <v>45</v>
      </c>
      <c r="H19" s="29"/>
      <c r="I19" s="29"/>
      <c r="J19" s="29"/>
      <c r="K19" s="29"/>
      <c r="L19" s="29"/>
      <c r="M19" s="29"/>
      <c r="N19" s="31"/>
      <c r="O19" s="32"/>
    </row>
    <row r="20" spans="2:15" x14ac:dyDescent="0.25">
      <c r="B20" s="29"/>
      <c r="C20" s="29"/>
      <c r="D20" s="29"/>
      <c r="E20" s="39" t="s">
        <v>45</v>
      </c>
      <c r="F20" s="39">
        <v>90101600</v>
      </c>
      <c r="G20" s="39" t="s">
        <v>45</v>
      </c>
      <c r="H20" s="29"/>
      <c r="I20" s="29"/>
      <c r="J20" s="29"/>
      <c r="K20" s="29"/>
      <c r="L20" s="29"/>
      <c r="M20" s="29"/>
      <c r="N20" s="29"/>
      <c r="O20" s="32"/>
    </row>
    <row r="21" spans="2:15" x14ac:dyDescent="0.25">
      <c r="B21" s="29"/>
      <c r="C21" s="29"/>
      <c r="D21" s="29"/>
      <c r="E21" s="190"/>
      <c r="F21" s="39">
        <v>90101800</v>
      </c>
      <c r="G21" s="39" t="s">
        <v>45</v>
      </c>
      <c r="H21" s="29"/>
      <c r="I21" s="29"/>
      <c r="J21" s="29"/>
      <c r="K21" s="29"/>
      <c r="L21" s="29"/>
      <c r="M21" s="29"/>
      <c r="N21" s="29"/>
      <c r="O21" s="29"/>
    </row>
    <row r="22" spans="2:15" x14ac:dyDescent="0.25">
      <c r="B22" s="29"/>
      <c r="C22" s="29"/>
      <c r="D22" s="29"/>
      <c r="E22" s="190" t="s">
        <v>45</v>
      </c>
      <c r="F22" s="39">
        <v>93131600</v>
      </c>
      <c r="G22" s="39" t="s">
        <v>45</v>
      </c>
      <c r="H22" s="29"/>
      <c r="I22" s="29"/>
      <c r="J22" s="29"/>
      <c r="K22" s="29"/>
      <c r="L22" s="29"/>
      <c r="M22" s="29"/>
      <c r="N22" s="29"/>
      <c r="O22" s="29"/>
    </row>
    <row r="30" spans="2:15" x14ac:dyDescent="0.25">
      <c r="F30" s="8"/>
      <c r="G30" s="8"/>
      <c r="H30" s="11"/>
    </row>
    <row r="31" spans="2:15" x14ac:dyDescent="0.25">
      <c r="F31" s="8"/>
      <c r="G31" s="8"/>
      <c r="H31" s="8"/>
    </row>
    <row r="32" spans="2:15" x14ac:dyDescent="0.25">
      <c r="F32" s="8"/>
      <c r="G32" s="8"/>
      <c r="H32" s="8"/>
    </row>
  </sheetData>
  <mergeCells count="4">
    <mergeCell ref="B6:N6"/>
    <mergeCell ref="B3:O3"/>
    <mergeCell ref="B4:O4"/>
    <mergeCell ref="B14:O14"/>
  </mergeCells>
  <pageMargins left="0.7" right="0.7" top="0.75" bottom="0.75" header="0.3" footer="0.3"/>
  <pageSetup orientation="landscape" horizontalDpi="300"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249977111117893"/>
  </sheetPr>
  <dimension ref="B1:BL25"/>
  <sheetViews>
    <sheetView topLeftCell="A16" zoomScale="98" zoomScaleNormal="98" workbookViewId="0">
      <selection activeCell="J15" sqref="J15"/>
    </sheetView>
  </sheetViews>
  <sheetFormatPr baseColWidth="10" defaultRowHeight="15.75" x14ac:dyDescent="0.25"/>
  <cols>
    <col min="1" max="1" width="11.42578125" style="272"/>
    <col min="2" max="2" width="12.85546875" style="272" customWidth="1"/>
    <col min="3" max="3" width="25.42578125" style="272" customWidth="1"/>
    <col min="4" max="4" width="33.140625" style="272" customWidth="1"/>
    <col min="5" max="5" width="13.7109375" style="272" customWidth="1"/>
    <col min="6" max="7" width="15.42578125" style="272" customWidth="1"/>
    <col min="8" max="8" width="13.28515625" style="272" customWidth="1"/>
    <col min="9" max="9" width="11.42578125" style="272" customWidth="1"/>
    <col min="10" max="10" width="18.28515625" style="272" customWidth="1"/>
    <col min="11" max="12" width="11.42578125" style="272"/>
    <col min="13" max="13" width="11.28515625" style="272" customWidth="1"/>
    <col min="14" max="14" width="12.140625" style="272" customWidth="1"/>
    <col min="15" max="15" width="11.42578125" style="272"/>
    <col min="16" max="16" width="13.85546875" style="272" bestFit="1" customWidth="1"/>
    <col min="17" max="17" width="13.42578125" style="272" customWidth="1"/>
    <col min="18" max="19" width="11.42578125" style="272"/>
    <col min="20" max="20" width="13.85546875" style="272" bestFit="1" customWidth="1"/>
    <col min="21" max="21" width="13.42578125" style="272" customWidth="1"/>
    <col min="22" max="22" width="11.42578125" style="272"/>
    <col min="23" max="24" width="11.42578125" style="273"/>
    <col min="25" max="25" width="11.42578125" style="274"/>
    <col min="26" max="26" width="12.140625" style="274" bestFit="1" customWidth="1"/>
    <col min="27" max="35" width="11.42578125" style="274"/>
    <col min="36" max="36" width="12" style="274" bestFit="1" customWidth="1"/>
    <col min="37" max="37" width="11.42578125" style="274"/>
    <col min="38" max="38" width="13.7109375" style="274" bestFit="1" customWidth="1"/>
    <col min="39" max="40" width="11.42578125" style="272"/>
    <col min="41" max="41" width="12.7109375" style="272" customWidth="1"/>
    <col min="42" max="42" width="11.42578125" style="272"/>
    <col min="43" max="43" width="13.42578125" style="272" customWidth="1"/>
    <col min="44" max="16384" width="11.42578125" style="272"/>
  </cols>
  <sheetData>
    <row r="1" spans="2:64" ht="21" x14ac:dyDescent="0.35">
      <c r="B1" s="473" t="s">
        <v>734</v>
      </c>
      <c r="C1" s="473"/>
      <c r="D1" s="473"/>
      <c r="E1" s="473"/>
      <c r="F1" s="473"/>
      <c r="G1" s="473"/>
      <c r="H1" s="473"/>
      <c r="I1" s="473"/>
      <c r="J1" s="473"/>
      <c r="K1" s="473"/>
      <c r="L1" s="473"/>
      <c r="M1" s="473"/>
      <c r="N1" s="473"/>
      <c r="O1" s="473"/>
      <c r="P1" s="473"/>
      <c r="Q1" s="473"/>
      <c r="R1" s="473"/>
      <c r="S1" s="473"/>
      <c r="T1" s="473"/>
      <c r="U1" s="473"/>
      <c r="V1" s="473"/>
      <c r="W1" s="473"/>
      <c r="X1" s="473"/>
      <c r="Y1" s="473"/>
      <c r="Z1" s="473"/>
      <c r="AA1" s="473"/>
      <c r="AB1" s="473"/>
      <c r="AC1" s="473"/>
      <c r="AD1" s="473"/>
      <c r="AE1" s="473"/>
      <c r="AF1" s="473"/>
      <c r="AG1" s="473"/>
      <c r="AH1" s="473"/>
      <c r="AI1" s="473"/>
      <c r="AJ1" s="473"/>
      <c r="AK1" s="473"/>
      <c r="AL1" s="473"/>
      <c r="AM1" s="473"/>
      <c r="AN1" s="473"/>
      <c r="AO1" s="473"/>
      <c r="AP1" s="473"/>
      <c r="AQ1" s="473"/>
      <c r="AR1" s="473"/>
      <c r="AS1" s="473"/>
      <c r="AT1" s="473"/>
      <c r="AU1" s="473"/>
      <c r="AV1" s="473"/>
      <c r="AW1" s="473"/>
      <c r="AX1" s="473"/>
      <c r="AY1" s="473"/>
      <c r="AZ1" s="473"/>
      <c r="BA1" s="473"/>
      <c r="BB1" s="473"/>
      <c r="BC1" s="473"/>
      <c r="BD1" s="473"/>
      <c r="BE1" s="473"/>
      <c r="BF1" s="473"/>
      <c r="BG1" s="473"/>
      <c r="BH1" s="473"/>
      <c r="BI1" s="473"/>
      <c r="BJ1" s="473"/>
      <c r="BK1" s="473"/>
      <c r="BL1" s="473"/>
    </row>
    <row r="2" spans="2:64" x14ac:dyDescent="0.25">
      <c r="B2" s="474" t="s">
        <v>733</v>
      </c>
      <c r="C2" s="475"/>
      <c r="D2" s="475"/>
      <c r="E2" s="475"/>
      <c r="F2" s="475"/>
      <c r="G2" s="475"/>
      <c r="H2" s="475"/>
      <c r="I2" s="475"/>
      <c r="J2" s="475"/>
      <c r="K2" s="475"/>
      <c r="L2" s="475"/>
      <c r="M2" s="475"/>
      <c r="N2" s="475"/>
      <c r="O2" s="475"/>
      <c r="P2" s="475"/>
      <c r="Q2" s="475"/>
      <c r="R2" s="475"/>
      <c r="S2" s="475"/>
      <c r="T2" s="475"/>
      <c r="U2" s="475"/>
      <c r="V2" s="475"/>
      <c r="W2" s="475"/>
      <c r="X2" s="475"/>
      <c r="Y2" s="475"/>
      <c r="Z2" s="475"/>
      <c r="AA2" s="475"/>
      <c r="AB2" s="475"/>
      <c r="AC2" s="475"/>
      <c r="AD2" s="475"/>
      <c r="AE2" s="475"/>
      <c r="AF2" s="475"/>
      <c r="AG2" s="475"/>
      <c r="AH2" s="475"/>
      <c r="AI2" s="475"/>
      <c r="AJ2" s="475"/>
      <c r="AK2" s="475"/>
      <c r="AL2" s="475"/>
      <c r="AM2" s="475"/>
      <c r="AN2" s="475"/>
      <c r="AO2" s="475"/>
      <c r="AP2" s="475"/>
      <c r="AQ2" s="475"/>
      <c r="AR2" s="475"/>
      <c r="AS2" s="475"/>
      <c r="AT2" s="475"/>
      <c r="AU2" s="475"/>
      <c r="AV2" s="475"/>
      <c r="AW2" s="475"/>
      <c r="AX2" s="475"/>
      <c r="AY2" s="475"/>
      <c r="AZ2" s="475"/>
      <c r="BA2" s="475"/>
      <c r="BB2" s="475"/>
      <c r="BC2" s="475"/>
      <c r="BD2" s="475"/>
      <c r="BE2" s="475"/>
      <c r="BF2" s="475"/>
      <c r="BG2" s="475"/>
      <c r="BH2" s="475"/>
      <c r="BI2" s="475"/>
      <c r="BJ2" s="475"/>
      <c r="BK2" s="475"/>
      <c r="BL2" s="475"/>
    </row>
    <row r="3" spans="2:64" x14ac:dyDescent="0.25">
      <c r="B3" s="475" t="s">
        <v>627</v>
      </c>
      <c r="C3" s="475"/>
      <c r="D3" s="475"/>
      <c r="E3" s="475"/>
      <c r="F3" s="475"/>
      <c r="G3" s="475"/>
      <c r="H3" s="475"/>
      <c r="I3" s="475"/>
      <c r="J3" s="475"/>
      <c r="K3" s="475"/>
      <c r="L3" s="475"/>
      <c r="M3" s="475"/>
      <c r="N3" s="475"/>
      <c r="O3" s="475"/>
      <c r="P3" s="475"/>
      <c r="Q3" s="475"/>
      <c r="R3" s="475"/>
      <c r="S3" s="475"/>
      <c r="T3" s="475"/>
      <c r="U3" s="475"/>
      <c r="V3" s="475"/>
      <c r="W3" s="475"/>
      <c r="X3" s="475"/>
      <c r="Y3" s="475"/>
      <c r="Z3" s="475"/>
      <c r="AA3" s="475"/>
      <c r="AB3" s="475"/>
      <c r="AC3" s="475"/>
      <c r="AD3" s="475"/>
      <c r="AE3" s="475"/>
      <c r="AF3" s="475"/>
      <c r="AG3" s="475"/>
      <c r="AH3" s="475"/>
      <c r="AI3" s="475"/>
      <c r="AJ3" s="475"/>
      <c r="AK3" s="475"/>
      <c r="AL3" s="475"/>
      <c r="AM3" s="475"/>
      <c r="AN3" s="475"/>
      <c r="AO3" s="475"/>
      <c r="AP3" s="475"/>
      <c r="AQ3" s="475"/>
      <c r="AR3" s="475"/>
      <c r="AS3" s="475"/>
      <c r="AT3" s="475"/>
      <c r="AU3" s="475"/>
      <c r="AV3" s="475"/>
      <c r="AW3" s="475"/>
      <c r="AX3" s="475"/>
      <c r="AY3" s="475"/>
      <c r="AZ3" s="475"/>
      <c r="BA3" s="475"/>
      <c r="BB3" s="475"/>
      <c r="BC3" s="475"/>
      <c r="BD3" s="475"/>
      <c r="BE3" s="475"/>
      <c r="BF3" s="475"/>
      <c r="BG3" s="475"/>
      <c r="BH3" s="475"/>
      <c r="BI3" s="475"/>
      <c r="BJ3" s="475"/>
      <c r="BK3" s="475"/>
      <c r="BL3" s="475"/>
    </row>
    <row r="4" spans="2:64" x14ac:dyDescent="0.25">
      <c r="B4" s="234"/>
      <c r="C4" s="234"/>
      <c r="D4" s="234"/>
      <c r="E4" s="234"/>
      <c r="F4" s="234"/>
      <c r="G4" s="234"/>
      <c r="H4" s="234"/>
      <c r="I4" s="234"/>
      <c r="J4" s="234"/>
    </row>
    <row r="5" spans="2:64" ht="16.5" thickBot="1" x14ac:dyDescent="0.3">
      <c r="B5" s="476" t="s">
        <v>100</v>
      </c>
      <c r="C5" s="476"/>
      <c r="D5" s="476"/>
      <c r="E5" s="476"/>
      <c r="F5" s="476"/>
      <c r="G5" s="476"/>
      <c r="H5" s="476"/>
      <c r="I5" s="476"/>
    </row>
    <row r="6" spans="2:64" s="280" customFormat="1" x14ac:dyDescent="0.25">
      <c r="B6" s="275" t="s">
        <v>79</v>
      </c>
      <c r="C6" s="275" t="s">
        <v>11</v>
      </c>
      <c r="D6" s="276" t="s">
        <v>80</v>
      </c>
      <c r="E6" s="277">
        <v>1</v>
      </c>
      <c r="F6" s="277">
        <f>1+E6</f>
        <v>2</v>
      </c>
      <c r="G6" s="277">
        <f>1+F6</f>
        <v>3</v>
      </c>
      <c r="H6" s="277">
        <f t="shared" ref="H6:X6" si="0">1+G6</f>
        <v>4</v>
      </c>
      <c r="I6" s="277">
        <f t="shared" si="0"/>
        <v>5</v>
      </c>
      <c r="J6" s="277">
        <f t="shared" si="0"/>
        <v>6</v>
      </c>
      <c r="K6" s="277">
        <f t="shared" si="0"/>
        <v>7</v>
      </c>
      <c r="L6" s="277">
        <f t="shared" si="0"/>
        <v>8</v>
      </c>
      <c r="M6" s="277">
        <f t="shared" si="0"/>
        <v>9</v>
      </c>
      <c r="N6" s="277">
        <f t="shared" si="0"/>
        <v>10</v>
      </c>
      <c r="O6" s="277">
        <f t="shared" si="0"/>
        <v>11</v>
      </c>
      <c r="P6" s="277">
        <f t="shared" si="0"/>
        <v>12</v>
      </c>
      <c r="Q6" s="277">
        <f t="shared" si="0"/>
        <v>13</v>
      </c>
      <c r="R6" s="277">
        <f t="shared" si="0"/>
        <v>14</v>
      </c>
      <c r="S6" s="277">
        <f t="shared" si="0"/>
        <v>15</v>
      </c>
      <c r="T6" s="277">
        <f t="shared" si="0"/>
        <v>16</v>
      </c>
      <c r="U6" s="277">
        <f t="shared" si="0"/>
        <v>17</v>
      </c>
      <c r="V6" s="277">
        <f t="shared" si="0"/>
        <v>18</v>
      </c>
      <c r="W6" s="278">
        <f t="shared" si="0"/>
        <v>19</v>
      </c>
      <c r="X6" s="279">
        <f t="shared" si="0"/>
        <v>20</v>
      </c>
      <c r="Y6" s="278">
        <v>21</v>
      </c>
      <c r="Z6" s="278">
        <v>22</v>
      </c>
      <c r="AA6" s="278">
        <v>23</v>
      </c>
      <c r="AB6" s="278">
        <v>24</v>
      </c>
      <c r="AC6" s="278">
        <v>25</v>
      </c>
      <c r="AD6" s="278">
        <v>26</v>
      </c>
      <c r="AE6" s="278">
        <v>27</v>
      </c>
      <c r="AF6" s="278">
        <v>28</v>
      </c>
      <c r="AG6" s="278">
        <v>29</v>
      </c>
      <c r="AH6" s="278">
        <v>30</v>
      </c>
      <c r="AI6" s="278">
        <v>31</v>
      </c>
      <c r="AJ6" s="278">
        <v>32</v>
      </c>
      <c r="AK6" s="278">
        <v>33</v>
      </c>
      <c r="AL6" s="278">
        <v>34</v>
      </c>
      <c r="AM6" s="278">
        <v>35</v>
      </c>
      <c r="AN6" s="278">
        <v>36</v>
      </c>
      <c r="AO6" s="278">
        <v>37</v>
      </c>
      <c r="AP6" s="278">
        <v>38</v>
      </c>
      <c r="AQ6" s="278">
        <v>39</v>
      </c>
      <c r="AR6" s="278">
        <v>40</v>
      </c>
      <c r="AS6" s="278">
        <v>41</v>
      </c>
      <c r="AT6" s="278">
        <v>42</v>
      </c>
      <c r="AU6" s="278">
        <v>43</v>
      </c>
      <c r="AV6" s="278">
        <v>44</v>
      </c>
      <c r="AW6" s="278">
        <v>45</v>
      </c>
      <c r="AX6" s="278">
        <v>46</v>
      </c>
      <c r="AY6" s="278">
        <v>47</v>
      </c>
      <c r="AZ6" s="278">
        <v>48</v>
      </c>
      <c r="BA6" s="278">
        <v>49</v>
      </c>
      <c r="BB6" s="278">
        <v>50</v>
      </c>
      <c r="BC6" s="278">
        <v>51</v>
      </c>
      <c r="BD6" s="278">
        <v>52</v>
      </c>
      <c r="BE6" s="278">
        <v>53</v>
      </c>
      <c r="BF6" s="278">
        <v>54</v>
      </c>
      <c r="BG6" s="278">
        <v>55</v>
      </c>
      <c r="BH6" s="278">
        <v>56</v>
      </c>
      <c r="BI6" s="278">
        <v>57</v>
      </c>
      <c r="BJ6" s="278">
        <v>58</v>
      </c>
      <c r="BK6" s="278">
        <v>59</v>
      </c>
      <c r="BL6" s="278">
        <v>60</v>
      </c>
    </row>
    <row r="7" spans="2:64" ht="63" x14ac:dyDescent="0.25">
      <c r="B7" s="281">
        <v>1</v>
      </c>
      <c r="C7" s="282" t="s">
        <v>109</v>
      </c>
      <c r="D7" s="283" t="s">
        <v>82</v>
      </c>
      <c r="E7" s="327" t="s">
        <v>302</v>
      </c>
      <c r="F7" s="327" t="s">
        <v>628</v>
      </c>
      <c r="G7" s="327" t="s">
        <v>629</v>
      </c>
      <c r="H7" s="327" t="s">
        <v>630</v>
      </c>
      <c r="I7" s="327" t="s">
        <v>631</v>
      </c>
      <c r="J7" s="327" t="s">
        <v>632</v>
      </c>
      <c r="K7" s="327" t="s">
        <v>633</v>
      </c>
      <c r="L7" s="327" t="s">
        <v>634</v>
      </c>
      <c r="M7" s="327" t="s">
        <v>635</v>
      </c>
      <c r="N7" s="327" t="s">
        <v>636</v>
      </c>
      <c r="O7" s="327" t="s">
        <v>637</v>
      </c>
      <c r="P7" s="327" t="s">
        <v>638</v>
      </c>
      <c r="Q7" s="327" t="s">
        <v>639</v>
      </c>
      <c r="R7" s="327" t="s">
        <v>640</v>
      </c>
      <c r="S7" s="327" t="s">
        <v>641</v>
      </c>
      <c r="T7" s="327" t="s">
        <v>642</v>
      </c>
      <c r="U7" s="327" t="s">
        <v>643</v>
      </c>
      <c r="V7" s="327" t="s">
        <v>644</v>
      </c>
      <c r="W7" s="327" t="s">
        <v>645</v>
      </c>
      <c r="X7" s="328" t="s">
        <v>646</v>
      </c>
      <c r="Y7" s="327" t="s">
        <v>647</v>
      </c>
      <c r="Z7" s="327" t="s">
        <v>648</v>
      </c>
      <c r="AA7" s="327" t="s">
        <v>649</v>
      </c>
      <c r="AB7" s="327" t="s">
        <v>650</v>
      </c>
      <c r="AC7" s="327" t="s">
        <v>651</v>
      </c>
      <c r="AD7" s="327" t="s">
        <v>652</v>
      </c>
      <c r="AE7" s="327" t="s">
        <v>653</v>
      </c>
      <c r="AF7" s="327" t="s">
        <v>654</v>
      </c>
      <c r="AG7" s="327" t="s">
        <v>655</v>
      </c>
      <c r="AH7" s="327" t="s">
        <v>656</v>
      </c>
      <c r="AI7" s="327" t="s">
        <v>657</v>
      </c>
      <c r="AJ7" s="327" t="s">
        <v>658</v>
      </c>
      <c r="AK7" s="327" t="s">
        <v>659</v>
      </c>
      <c r="AL7" s="327" t="s">
        <v>660</v>
      </c>
      <c r="AM7" s="327" t="s">
        <v>661</v>
      </c>
      <c r="AN7" s="327" t="s">
        <v>662</v>
      </c>
      <c r="AO7" s="327" t="s">
        <v>663</v>
      </c>
      <c r="AP7" s="327" t="s">
        <v>664</v>
      </c>
      <c r="AQ7" s="327" t="s">
        <v>665</v>
      </c>
      <c r="AR7" s="327" t="s">
        <v>666</v>
      </c>
      <c r="AS7" s="327" t="s">
        <v>667</v>
      </c>
      <c r="AT7" s="327" t="s">
        <v>668</v>
      </c>
      <c r="AU7" s="327" t="s">
        <v>669</v>
      </c>
      <c r="AV7" s="327" t="s">
        <v>670</v>
      </c>
      <c r="AW7" s="327" t="s">
        <v>671</v>
      </c>
      <c r="AX7" s="327" t="s">
        <v>672</v>
      </c>
      <c r="AY7" s="327" t="s">
        <v>673</v>
      </c>
      <c r="AZ7" s="327" t="s">
        <v>674</v>
      </c>
      <c r="BA7" s="327" t="s">
        <v>675</v>
      </c>
      <c r="BB7" s="327" t="s">
        <v>676</v>
      </c>
      <c r="BC7" s="327" t="s">
        <v>677</v>
      </c>
      <c r="BD7" s="327" t="s">
        <v>678</v>
      </c>
      <c r="BE7" s="327" t="s">
        <v>679</v>
      </c>
      <c r="BF7" s="327" t="s">
        <v>680</v>
      </c>
      <c r="BG7" s="327" t="s">
        <v>681</v>
      </c>
      <c r="BH7" s="327" t="s">
        <v>682</v>
      </c>
      <c r="BI7" s="327" t="s">
        <v>683</v>
      </c>
      <c r="BJ7" s="327" t="s">
        <v>684</v>
      </c>
      <c r="BK7" s="327" t="s">
        <v>685</v>
      </c>
      <c r="BL7" s="327" t="s">
        <v>686</v>
      </c>
    </row>
    <row r="8" spans="2:64" s="292" customFormat="1" x14ac:dyDescent="0.25">
      <c r="B8" s="281">
        <v>2</v>
      </c>
      <c r="C8" s="286" t="s">
        <v>13</v>
      </c>
      <c r="D8" s="287" t="s">
        <v>83</v>
      </c>
      <c r="E8" s="288">
        <v>1052702263</v>
      </c>
      <c r="F8" s="288">
        <v>1052040278</v>
      </c>
      <c r="G8" s="288">
        <v>1052052818</v>
      </c>
      <c r="H8" s="288" t="s">
        <v>687</v>
      </c>
      <c r="I8" s="288">
        <v>30088550</v>
      </c>
      <c r="J8" s="288">
        <v>30825598</v>
      </c>
      <c r="K8" s="288">
        <v>30825627</v>
      </c>
      <c r="L8" s="288">
        <v>1002474547</v>
      </c>
      <c r="M8" s="288">
        <v>1052703762</v>
      </c>
      <c r="N8" s="288">
        <v>23008752</v>
      </c>
      <c r="O8" s="288">
        <v>1052702418</v>
      </c>
      <c r="P8" s="288">
        <v>30825850</v>
      </c>
      <c r="Q8" s="288">
        <v>1052703829</v>
      </c>
      <c r="R8" s="288">
        <v>1052071655</v>
      </c>
      <c r="S8" s="288">
        <v>1050719715</v>
      </c>
      <c r="T8" s="288">
        <v>1052053386</v>
      </c>
      <c r="U8" s="288">
        <v>1129522428</v>
      </c>
      <c r="V8" s="288">
        <v>30825038</v>
      </c>
      <c r="W8" s="289">
        <v>23003809</v>
      </c>
      <c r="X8" s="290">
        <v>23003773</v>
      </c>
      <c r="Y8" s="288">
        <v>33070348</v>
      </c>
      <c r="Z8" s="288">
        <v>1050840864</v>
      </c>
      <c r="AA8" s="291">
        <v>33216807</v>
      </c>
      <c r="AB8" s="291">
        <v>1051670901</v>
      </c>
      <c r="AC8" s="291">
        <v>33220145</v>
      </c>
      <c r="AD8" s="291">
        <v>32222607</v>
      </c>
      <c r="AE8" s="291">
        <v>33223962</v>
      </c>
      <c r="AF8" s="291">
        <v>33222078</v>
      </c>
      <c r="AG8" s="291">
        <v>33223463</v>
      </c>
      <c r="AH8" s="291">
        <v>33222845</v>
      </c>
      <c r="AI8" s="291">
        <v>1051656644</v>
      </c>
      <c r="AJ8" s="291" t="s">
        <v>688</v>
      </c>
      <c r="AK8" s="291">
        <v>33217058</v>
      </c>
      <c r="AL8" s="291">
        <v>1051656349</v>
      </c>
      <c r="AM8" s="291">
        <v>33219740</v>
      </c>
      <c r="AN8" s="291">
        <v>1046427408</v>
      </c>
      <c r="AO8" s="291">
        <v>1049895825</v>
      </c>
      <c r="AP8" s="291">
        <v>36517533</v>
      </c>
      <c r="AQ8" s="291">
        <v>45400383</v>
      </c>
      <c r="AR8" s="291">
        <v>1049897846</v>
      </c>
      <c r="AS8" s="291">
        <v>45400470</v>
      </c>
      <c r="AT8" s="291">
        <v>45400180</v>
      </c>
      <c r="AU8" s="291">
        <v>1002317640</v>
      </c>
      <c r="AV8" s="291">
        <v>1085099160</v>
      </c>
      <c r="AW8" s="291">
        <v>1101456290</v>
      </c>
      <c r="AX8" s="291">
        <v>1049895429</v>
      </c>
      <c r="AY8" s="291">
        <v>1052965773</v>
      </c>
      <c r="AZ8" s="291">
        <v>30848170</v>
      </c>
      <c r="BA8" s="291">
        <v>1042001744</v>
      </c>
      <c r="BB8" s="291">
        <v>22822452</v>
      </c>
      <c r="BC8" s="291">
        <v>52543726</v>
      </c>
      <c r="BD8" s="291">
        <v>1085040203</v>
      </c>
      <c r="BE8" s="291">
        <v>22820963</v>
      </c>
      <c r="BF8" s="291">
        <v>1049897983</v>
      </c>
      <c r="BG8" s="291">
        <v>1050067863</v>
      </c>
      <c r="BH8" s="291">
        <v>1050067309</v>
      </c>
      <c r="BI8" s="291">
        <v>1052574362</v>
      </c>
      <c r="BJ8" s="291">
        <v>1052573996</v>
      </c>
      <c r="BK8" s="291">
        <v>1049939662</v>
      </c>
      <c r="BL8" s="291">
        <v>1002353493</v>
      </c>
    </row>
    <row r="9" spans="2:64" ht="47.25" x14ac:dyDescent="0.25">
      <c r="B9" s="281">
        <v>3</v>
      </c>
      <c r="C9" s="282" t="s">
        <v>115</v>
      </c>
      <c r="D9" s="283" t="s">
        <v>116</v>
      </c>
      <c r="E9" s="284" t="s">
        <v>689</v>
      </c>
      <c r="F9" s="284" t="s">
        <v>690</v>
      </c>
      <c r="G9" s="284" t="s">
        <v>689</v>
      </c>
      <c r="H9" s="284" t="s">
        <v>691</v>
      </c>
      <c r="I9" s="284" t="s">
        <v>692</v>
      </c>
      <c r="J9" s="284" t="s">
        <v>689</v>
      </c>
      <c r="K9" s="284" t="s">
        <v>690</v>
      </c>
      <c r="L9" s="284" t="s">
        <v>692</v>
      </c>
      <c r="M9" s="284" t="s">
        <v>691</v>
      </c>
      <c r="N9" s="284" t="s">
        <v>693</v>
      </c>
      <c r="O9" s="284" t="s">
        <v>694</v>
      </c>
      <c r="P9" s="284" t="s">
        <v>690</v>
      </c>
      <c r="Q9" s="284" t="s">
        <v>693</v>
      </c>
      <c r="R9" s="284" t="s">
        <v>690</v>
      </c>
      <c r="S9" s="284" t="s">
        <v>690</v>
      </c>
      <c r="T9" s="284" t="s">
        <v>694</v>
      </c>
      <c r="U9" s="284" t="s">
        <v>689</v>
      </c>
      <c r="V9" s="284" t="s">
        <v>694</v>
      </c>
      <c r="W9" s="293" t="s">
        <v>693</v>
      </c>
      <c r="X9" s="294" t="s">
        <v>695</v>
      </c>
      <c r="Y9" s="284" t="s">
        <v>694</v>
      </c>
      <c r="Z9" s="284" t="s">
        <v>690</v>
      </c>
      <c r="AA9" s="284" t="s">
        <v>693</v>
      </c>
      <c r="AB9" s="284" t="s">
        <v>690</v>
      </c>
      <c r="AC9" s="284" t="s">
        <v>696</v>
      </c>
      <c r="AD9" s="284" t="s">
        <v>690</v>
      </c>
      <c r="AE9" s="284" t="s">
        <v>694</v>
      </c>
      <c r="AF9" s="284" t="s">
        <v>694</v>
      </c>
      <c r="AG9" s="284" t="s">
        <v>694</v>
      </c>
      <c r="AH9" s="284" t="s">
        <v>690</v>
      </c>
      <c r="AI9" s="284" t="s">
        <v>690</v>
      </c>
      <c r="AJ9" s="284" t="s">
        <v>689</v>
      </c>
      <c r="AK9" s="284" t="s">
        <v>693</v>
      </c>
      <c r="AL9" s="284" t="s">
        <v>692</v>
      </c>
      <c r="AM9" s="284" t="s">
        <v>696</v>
      </c>
      <c r="AN9" s="284" t="s">
        <v>694</v>
      </c>
      <c r="AO9" s="284" t="s">
        <v>692</v>
      </c>
      <c r="AP9" s="284" t="s">
        <v>692</v>
      </c>
      <c r="AQ9" s="284" t="s">
        <v>692</v>
      </c>
      <c r="AR9" s="284" t="s">
        <v>689</v>
      </c>
      <c r="AS9" s="284" t="s">
        <v>692</v>
      </c>
      <c r="AT9" s="284" t="s">
        <v>694</v>
      </c>
      <c r="AU9" s="284" t="s">
        <v>696</v>
      </c>
      <c r="AV9" s="284" t="s">
        <v>689</v>
      </c>
      <c r="AW9" s="284" t="s">
        <v>694</v>
      </c>
      <c r="AX9" s="284" t="s">
        <v>689</v>
      </c>
      <c r="AY9" s="284" t="s">
        <v>693</v>
      </c>
      <c r="AZ9" s="284" t="s">
        <v>694</v>
      </c>
      <c r="BA9" s="284" t="s">
        <v>697</v>
      </c>
      <c r="BB9" s="284" t="s">
        <v>698</v>
      </c>
      <c r="BC9" s="284" t="s">
        <v>694</v>
      </c>
      <c r="BD9" s="284" t="s">
        <v>690</v>
      </c>
      <c r="BE9" s="284" t="s">
        <v>693</v>
      </c>
      <c r="BF9" s="284" t="s">
        <v>694</v>
      </c>
      <c r="BG9" s="284" t="s">
        <v>692</v>
      </c>
      <c r="BH9" s="284" t="s">
        <v>689</v>
      </c>
      <c r="BI9" s="284" t="s">
        <v>693</v>
      </c>
      <c r="BJ9" s="284" t="s">
        <v>694</v>
      </c>
      <c r="BK9" s="284" t="s">
        <v>694</v>
      </c>
      <c r="BL9" s="284" t="s">
        <v>690</v>
      </c>
    </row>
    <row r="10" spans="2:64" ht="63" x14ac:dyDescent="0.25">
      <c r="B10" s="477">
        <v>4</v>
      </c>
      <c r="C10" s="478" t="s">
        <v>117</v>
      </c>
      <c r="D10" s="283" t="s">
        <v>118</v>
      </c>
      <c r="E10" s="284" t="s">
        <v>317</v>
      </c>
      <c r="F10" s="284" t="s">
        <v>317</v>
      </c>
      <c r="G10" s="284" t="s">
        <v>317</v>
      </c>
      <c r="H10" s="284" t="s">
        <v>317</v>
      </c>
      <c r="I10" s="284" t="s">
        <v>317</v>
      </c>
      <c r="J10" s="284" t="s">
        <v>317</v>
      </c>
      <c r="K10" s="284" t="s">
        <v>317</v>
      </c>
      <c r="L10" s="284" t="s">
        <v>317</v>
      </c>
      <c r="M10" s="284" t="s">
        <v>317</v>
      </c>
      <c r="N10" s="284" t="s">
        <v>317</v>
      </c>
      <c r="O10" s="284" t="s">
        <v>317</v>
      </c>
      <c r="P10" s="295" t="s">
        <v>317</v>
      </c>
      <c r="Q10" s="284" t="s">
        <v>317</v>
      </c>
      <c r="R10" s="284" t="s">
        <v>317</v>
      </c>
      <c r="S10" s="284" t="s">
        <v>317</v>
      </c>
      <c r="T10" s="284" t="s">
        <v>317</v>
      </c>
      <c r="U10" s="284" t="s">
        <v>317</v>
      </c>
      <c r="V10" s="284" t="s">
        <v>317</v>
      </c>
      <c r="W10" s="284" t="s">
        <v>317</v>
      </c>
      <c r="X10" s="296" t="s">
        <v>317</v>
      </c>
      <c r="Y10" s="284" t="s">
        <v>317</v>
      </c>
      <c r="Z10" s="284" t="s">
        <v>317</v>
      </c>
      <c r="AA10" s="284" t="s">
        <v>317</v>
      </c>
      <c r="AB10" s="284" t="s">
        <v>317</v>
      </c>
      <c r="AC10" s="284" t="s">
        <v>317</v>
      </c>
      <c r="AD10" s="284" t="s">
        <v>317</v>
      </c>
      <c r="AE10" s="284" t="s">
        <v>317</v>
      </c>
      <c r="AF10" s="284" t="s">
        <v>317</v>
      </c>
      <c r="AG10" s="284" t="s">
        <v>317</v>
      </c>
      <c r="AH10" s="284" t="s">
        <v>317</v>
      </c>
      <c r="AI10" s="284" t="s">
        <v>317</v>
      </c>
      <c r="AJ10" s="284" t="s">
        <v>317</v>
      </c>
      <c r="AK10" s="284" t="s">
        <v>317</v>
      </c>
      <c r="AL10" s="284" t="s">
        <v>317</v>
      </c>
      <c r="AM10" s="284" t="s">
        <v>317</v>
      </c>
      <c r="AN10" s="284" t="s">
        <v>317</v>
      </c>
      <c r="AO10" s="284" t="s">
        <v>317</v>
      </c>
      <c r="AP10" s="284" t="s">
        <v>317</v>
      </c>
      <c r="AQ10" s="284" t="s">
        <v>317</v>
      </c>
      <c r="AR10" s="284" t="s">
        <v>317</v>
      </c>
      <c r="AS10" s="284" t="s">
        <v>317</v>
      </c>
      <c r="AT10" s="284" t="s">
        <v>317</v>
      </c>
      <c r="AU10" s="284" t="s">
        <v>317</v>
      </c>
      <c r="AV10" s="284" t="s">
        <v>317</v>
      </c>
      <c r="AW10" s="284" t="s">
        <v>317</v>
      </c>
      <c r="AX10" s="284" t="s">
        <v>317</v>
      </c>
      <c r="AY10" s="284" t="s">
        <v>317</v>
      </c>
      <c r="AZ10" s="284" t="s">
        <v>317</v>
      </c>
      <c r="BA10" s="284" t="s">
        <v>317</v>
      </c>
      <c r="BB10" s="284" t="s">
        <v>317</v>
      </c>
      <c r="BC10" s="284" t="s">
        <v>317</v>
      </c>
      <c r="BD10" s="284" t="s">
        <v>317</v>
      </c>
      <c r="BE10" s="284" t="s">
        <v>317</v>
      </c>
      <c r="BF10" s="284" t="s">
        <v>317</v>
      </c>
      <c r="BG10" s="284" t="s">
        <v>317</v>
      </c>
      <c r="BH10" s="284" t="s">
        <v>317</v>
      </c>
      <c r="BI10" s="284" t="s">
        <v>317</v>
      </c>
      <c r="BJ10" s="284" t="s">
        <v>317</v>
      </c>
      <c r="BK10" s="284" t="s">
        <v>317</v>
      </c>
      <c r="BL10" s="284" t="s">
        <v>317</v>
      </c>
    </row>
    <row r="11" spans="2:64" x14ac:dyDescent="0.25">
      <c r="B11" s="477"/>
      <c r="C11" s="478"/>
      <c r="D11" s="283" t="s">
        <v>119</v>
      </c>
      <c r="E11" s="284" t="s">
        <v>317</v>
      </c>
      <c r="F11" s="284" t="s">
        <v>317</v>
      </c>
      <c r="G11" s="284" t="s">
        <v>317</v>
      </c>
      <c r="H11" s="284" t="s">
        <v>317</v>
      </c>
      <c r="I11" s="284" t="s">
        <v>317</v>
      </c>
      <c r="J11" s="284" t="s">
        <v>317</v>
      </c>
      <c r="K11" s="284" t="s">
        <v>317</v>
      </c>
      <c r="L11" s="284" t="s">
        <v>317</v>
      </c>
      <c r="M11" s="284" t="s">
        <v>317</v>
      </c>
      <c r="N11" s="284" t="s">
        <v>317</v>
      </c>
      <c r="O11" s="284" t="s">
        <v>317</v>
      </c>
      <c r="P11" s="284" t="s">
        <v>317</v>
      </c>
      <c r="Q11" s="284" t="s">
        <v>317</v>
      </c>
      <c r="R11" s="284" t="s">
        <v>317</v>
      </c>
      <c r="S11" s="284" t="s">
        <v>317</v>
      </c>
      <c r="T11" s="284" t="s">
        <v>317</v>
      </c>
      <c r="U11" s="284" t="s">
        <v>317</v>
      </c>
      <c r="V11" s="284" t="s">
        <v>317</v>
      </c>
      <c r="W11" s="284" t="s">
        <v>317</v>
      </c>
      <c r="X11" s="285" t="s">
        <v>317</v>
      </c>
      <c r="Y11" s="284" t="s">
        <v>317</v>
      </c>
      <c r="Z11" s="284" t="s">
        <v>317</v>
      </c>
      <c r="AA11" s="284" t="s">
        <v>317</v>
      </c>
      <c r="AB11" s="284" t="s">
        <v>317</v>
      </c>
      <c r="AC11" s="284" t="s">
        <v>317</v>
      </c>
      <c r="AD11" s="284" t="s">
        <v>317</v>
      </c>
      <c r="AE11" s="284" t="s">
        <v>317</v>
      </c>
      <c r="AF11" s="284" t="s">
        <v>317</v>
      </c>
      <c r="AG11" s="284" t="s">
        <v>317</v>
      </c>
      <c r="AH11" s="284" t="s">
        <v>317</v>
      </c>
      <c r="AI11" s="284" t="s">
        <v>317</v>
      </c>
      <c r="AJ11" s="284" t="s">
        <v>317</v>
      </c>
      <c r="AK11" s="284" t="s">
        <v>317</v>
      </c>
      <c r="AL11" s="284" t="s">
        <v>317</v>
      </c>
      <c r="AM11" s="284" t="s">
        <v>317</v>
      </c>
      <c r="AN11" s="284" t="s">
        <v>317</v>
      </c>
      <c r="AO11" s="284" t="s">
        <v>317</v>
      </c>
      <c r="AP11" s="284" t="s">
        <v>317</v>
      </c>
      <c r="AQ11" s="284" t="s">
        <v>317</v>
      </c>
      <c r="AR11" s="284" t="s">
        <v>317</v>
      </c>
      <c r="AS11" s="284" t="s">
        <v>317</v>
      </c>
      <c r="AT11" s="284" t="s">
        <v>317</v>
      </c>
      <c r="AU11" s="284" t="s">
        <v>317</v>
      </c>
      <c r="AV11" s="284" t="s">
        <v>317</v>
      </c>
      <c r="AW11" s="284" t="s">
        <v>317</v>
      </c>
      <c r="AX11" s="284" t="s">
        <v>317</v>
      </c>
      <c r="AY11" s="284" t="s">
        <v>317</v>
      </c>
      <c r="AZ11" s="284" t="s">
        <v>317</v>
      </c>
      <c r="BA11" s="284" t="s">
        <v>317</v>
      </c>
      <c r="BB11" s="284" t="s">
        <v>317</v>
      </c>
      <c r="BC11" s="284" t="s">
        <v>317</v>
      </c>
      <c r="BD11" s="284" t="s">
        <v>317</v>
      </c>
      <c r="BE11" s="284" t="s">
        <v>317</v>
      </c>
      <c r="BF11" s="284" t="s">
        <v>317</v>
      </c>
      <c r="BG11" s="284" t="s">
        <v>317</v>
      </c>
      <c r="BH11" s="284" t="s">
        <v>317</v>
      </c>
      <c r="BI11" s="284" t="s">
        <v>317</v>
      </c>
      <c r="BJ11" s="284" t="s">
        <v>317</v>
      </c>
      <c r="BK11" s="284" t="s">
        <v>317</v>
      </c>
      <c r="BL11" s="284" t="s">
        <v>317</v>
      </c>
    </row>
    <row r="12" spans="2:64" x14ac:dyDescent="0.25">
      <c r="B12" s="477"/>
      <c r="C12" s="478"/>
      <c r="D12" s="283" t="s">
        <v>120</v>
      </c>
      <c r="E12" s="284" t="s">
        <v>317</v>
      </c>
      <c r="F12" s="284" t="s">
        <v>317</v>
      </c>
      <c r="G12" s="284" t="s">
        <v>317</v>
      </c>
      <c r="H12" s="284" t="s">
        <v>317</v>
      </c>
      <c r="I12" s="284" t="s">
        <v>317</v>
      </c>
      <c r="J12" s="284" t="s">
        <v>317</v>
      </c>
      <c r="K12" s="284" t="s">
        <v>317</v>
      </c>
      <c r="L12" s="284" t="s">
        <v>317</v>
      </c>
      <c r="M12" s="284" t="s">
        <v>317</v>
      </c>
      <c r="N12" s="284" t="s">
        <v>317</v>
      </c>
      <c r="O12" s="284" t="s">
        <v>317</v>
      </c>
      <c r="P12" s="284" t="s">
        <v>317</v>
      </c>
      <c r="Q12" s="284" t="s">
        <v>317</v>
      </c>
      <c r="R12" s="284" t="s">
        <v>317</v>
      </c>
      <c r="S12" s="284" t="s">
        <v>317</v>
      </c>
      <c r="T12" s="284" t="s">
        <v>317</v>
      </c>
      <c r="U12" s="284" t="s">
        <v>317</v>
      </c>
      <c r="V12" s="284" t="s">
        <v>317</v>
      </c>
      <c r="W12" s="284" t="s">
        <v>317</v>
      </c>
      <c r="X12" s="285" t="s">
        <v>317</v>
      </c>
      <c r="Y12" s="284" t="s">
        <v>317</v>
      </c>
      <c r="Z12" s="284" t="s">
        <v>317</v>
      </c>
      <c r="AA12" s="284" t="s">
        <v>317</v>
      </c>
      <c r="AB12" s="284" t="s">
        <v>317</v>
      </c>
      <c r="AC12" s="284" t="s">
        <v>317</v>
      </c>
      <c r="AD12" s="284" t="s">
        <v>317</v>
      </c>
      <c r="AE12" s="284" t="s">
        <v>317</v>
      </c>
      <c r="AF12" s="284" t="s">
        <v>317</v>
      </c>
      <c r="AG12" s="284" t="s">
        <v>317</v>
      </c>
      <c r="AH12" s="284" t="s">
        <v>317</v>
      </c>
      <c r="AI12" s="284" t="s">
        <v>317</v>
      </c>
      <c r="AJ12" s="284" t="s">
        <v>317</v>
      </c>
      <c r="AK12" s="284" t="s">
        <v>317</v>
      </c>
      <c r="AL12" s="284" t="s">
        <v>317</v>
      </c>
      <c r="AM12" s="284" t="s">
        <v>317</v>
      </c>
      <c r="AN12" s="284" t="s">
        <v>317</v>
      </c>
      <c r="AO12" s="284" t="s">
        <v>317</v>
      </c>
      <c r="AP12" s="284" t="s">
        <v>317</v>
      </c>
      <c r="AQ12" s="284" t="s">
        <v>317</v>
      </c>
      <c r="AR12" s="284" t="s">
        <v>317</v>
      </c>
      <c r="AS12" s="284" t="s">
        <v>317</v>
      </c>
      <c r="AT12" s="284" t="s">
        <v>317</v>
      </c>
      <c r="AU12" s="284" t="s">
        <v>317</v>
      </c>
      <c r="AV12" s="284" t="s">
        <v>317</v>
      </c>
      <c r="AW12" s="284" t="s">
        <v>317</v>
      </c>
      <c r="AX12" s="284" t="s">
        <v>317</v>
      </c>
      <c r="AY12" s="284" t="s">
        <v>317</v>
      </c>
      <c r="AZ12" s="284" t="s">
        <v>317</v>
      </c>
      <c r="BA12" s="284" t="s">
        <v>317</v>
      </c>
      <c r="BB12" s="284" t="s">
        <v>317</v>
      </c>
      <c r="BC12" s="284" t="s">
        <v>317</v>
      </c>
      <c r="BD12" s="284" t="s">
        <v>317</v>
      </c>
      <c r="BE12" s="284" t="s">
        <v>317</v>
      </c>
      <c r="BF12" s="284" t="s">
        <v>317</v>
      </c>
      <c r="BG12" s="284" t="s">
        <v>317</v>
      </c>
      <c r="BH12" s="284" t="s">
        <v>317</v>
      </c>
      <c r="BI12" s="284" t="s">
        <v>317</v>
      </c>
      <c r="BJ12" s="284" t="s">
        <v>317</v>
      </c>
      <c r="BK12" s="284" t="s">
        <v>317</v>
      </c>
      <c r="BL12" s="284" t="s">
        <v>317</v>
      </c>
    </row>
    <row r="13" spans="2:64" ht="31.5" x14ac:dyDescent="0.25">
      <c r="B13" s="281">
        <v>5</v>
      </c>
      <c r="C13" s="282" t="s">
        <v>12</v>
      </c>
      <c r="D13" s="297" t="s">
        <v>86</v>
      </c>
      <c r="E13" s="284" t="s">
        <v>317</v>
      </c>
      <c r="F13" s="284" t="s">
        <v>317</v>
      </c>
      <c r="G13" s="284" t="s">
        <v>317</v>
      </c>
      <c r="H13" s="284" t="s">
        <v>317</v>
      </c>
      <c r="I13" s="284" t="s">
        <v>317</v>
      </c>
      <c r="J13" s="284" t="s">
        <v>317</v>
      </c>
      <c r="K13" s="284" t="s">
        <v>317</v>
      </c>
      <c r="L13" s="284" t="s">
        <v>317</v>
      </c>
      <c r="M13" s="284" t="s">
        <v>317</v>
      </c>
      <c r="N13" s="284" t="s">
        <v>317</v>
      </c>
      <c r="O13" s="284" t="s">
        <v>317</v>
      </c>
      <c r="P13" s="284" t="s">
        <v>317</v>
      </c>
      <c r="Q13" s="284" t="s">
        <v>317</v>
      </c>
      <c r="R13" s="284" t="s">
        <v>317</v>
      </c>
      <c r="S13" s="284" t="s">
        <v>317</v>
      </c>
      <c r="T13" s="284" t="s">
        <v>317</v>
      </c>
      <c r="U13" s="298" t="s">
        <v>317</v>
      </c>
      <c r="V13" s="284" t="s">
        <v>317</v>
      </c>
      <c r="W13" s="284" t="s">
        <v>317</v>
      </c>
      <c r="X13" s="285" t="s">
        <v>317</v>
      </c>
      <c r="Y13" s="284" t="s">
        <v>317</v>
      </c>
      <c r="Z13" s="284" t="s">
        <v>317</v>
      </c>
      <c r="AA13" s="284" t="s">
        <v>317</v>
      </c>
      <c r="AB13" s="284" t="s">
        <v>317</v>
      </c>
      <c r="AC13" s="284" t="s">
        <v>317</v>
      </c>
      <c r="AD13" s="284" t="s">
        <v>317</v>
      </c>
      <c r="AE13" s="284" t="s">
        <v>317</v>
      </c>
      <c r="AF13" s="284" t="s">
        <v>317</v>
      </c>
      <c r="AG13" s="284" t="s">
        <v>317</v>
      </c>
      <c r="AH13" s="284" t="s">
        <v>317</v>
      </c>
      <c r="AI13" s="284" t="s">
        <v>317</v>
      </c>
      <c r="AJ13" s="284" t="s">
        <v>317</v>
      </c>
      <c r="AK13" s="284" t="s">
        <v>317</v>
      </c>
      <c r="AL13" s="284" t="s">
        <v>317</v>
      </c>
      <c r="AM13" s="284" t="s">
        <v>317</v>
      </c>
      <c r="AN13" s="284" t="s">
        <v>317</v>
      </c>
      <c r="AO13" s="284" t="s">
        <v>317</v>
      </c>
      <c r="AP13" s="284" t="s">
        <v>317</v>
      </c>
      <c r="AQ13" s="284" t="s">
        <v>317</v>
      </c>
      <c r="AR13" s="284" t="s">
        <v>317</v>
      </c>
      <c r="AS13" s="284" t="s">
        <v>317</v>
      </c>
      <c r="AT13" s="284" t="s">
        <v>317</v>
      </c>
      <c r="AU13" s="284" t="s">
        <v>317</v>
      </c>
      <c r="AV13" s="284" t="s">
        <v>317</v>
      </c>
      <c r="AW13" s="284" t="s">
        <v>317</v>
      </c>
      <c r="AX13" s="284" t="s">
        <v>317</v>
      </c>
      <c r="AY13" s="284" t="s">
        <v>317</v>
      </c>
      <c r="AZ13" s="284" t="s">
        <v>317</v>
      </c>
      <c r="BA13" s="284" t="s">
        <v>317</v>
      </c>
      <c r="BB13" s="284" t="s">
        <v>317</v>
      </c>
      <c r="BC13" s="284" t="s">
        <v>317</v>
      </c>
      <c r="BD13" s="284" t="s">
        <v>317</v>
      </c>
      <c r="BE13" s="284" t="s">
        <v>317</v>
      </c>
      <c r="BF13" s="284" t="s">
        <v>317</v>
      </c>
      <c r="BG13" s="284" t="s">
        <v>317</v>
      </c>
      <c r="BH13" s="284" t="s">
        <v>317</v>
      </c>
      <c r="BI13" s="284" t="s">
        <v>317</v>
      </c>
      <c r="BJ13" s="284" t="s">
        <v>317</v>
      </c>
      <c r="BK13" s="284" t="s">
        <v>317</v>
      </c>
      <c r="BL13" s="284" t="s">
        <v>317</v>
      </c>
    </row>
    <row r="14" spans="2:64" ht="63" x14ac:dyDescent="0.25">
      <c r="B14" s="281">
        <v>6</v>
      </c>
      <c r="C14" s="283" t="s">
        <v>121</v>
      </c>
      <c r="D14" s="299" t="s">
        <v>88</v>
      </c>
      <c r="E14" s="284" t="s">
        <v>317</v>
      </c>
      <c r="F14" s="284" t="s">
        <v>317</v>
      </c>
      <c r="G14" s="284" t="s">
        <v>317</v>
      </c>
      <c r="H14" s="284" t="s">
        <v>317</v>
      </c>
      <c r="I14" s="284" t="s">
        <v>317</v>
      </c>
      <c r="J14" s="284" t="s">
        <v>317</v>
      </c>
      <c r="K14" s="284" t="s">
        <v>317</v>
      </c>
      <c r="L14" s="284" t="s">
        <v>317</v>
      </c>
      <c r="M14" s="284" t="s">
        <v>317</v>
      </c>
      <c r="N14" s="284" t="s">
        <v>317</v>
      </c>
      <c r="O14" s="284" t="s">
        <v>317</v>
      </c>
      <c r="P14" s="284" t="s">
        <v>317</v>
      </c>
      <c r="Q14" s="284" t="s">
        <v>317</v>
      </c>
      <c r="R14" s="284" t="s">
        <v>317</v>
      </c>
      <c r="S14" s="284" t="s">
        <v>317</v>
      </c>
      <c r="T14" s="284" t="s">
        <v>317</v>
      </c>
      <c r="U14" s="284" t="s">
        <v>317</v>
      </c>
      <c r="V14" s="284" t="s">
        <v>317</v>
      </c>
      <c r="W14" s="284" t="s">
        <v>317</v>
      </c>
      <c r="X14" s="285" t="s">
        <v>317</v>
      </c>
      <c r="Y14" s="284" t="s">
        <v>317</v>
      </c>
      <c r="Z14" s="284" t="s">
        <v>317</v>
      </c>
      <c r="AA14" s="284" t="s">
        <v>317</v>
      </c>
      <c r="AB14" s="284" t="s">
        <v>317</v>
      </c>
      <c r="AC14" s="284" t="s">
        <v>317</v>
      </c>
      <c r="AD14" s="284" t="s">
        <v>317</v>
      </c>
      <c r="AE14" s="284" t="s">
        <v>317</v>
      </c>
      <c r="AF14" s="284" t="s">
        <v>317</v>
      </c>
      <c r="AG14" s="284" t="s">
        <v>317</v>
      </c>
      <c r="AH14" s="284" t="s">
        <v>317</v>
      </c>
      <c r="AI14" s="284" t="s">
        <v>317</v>
      </c>
      <c r="AJ14" s="284" t="s">
        <v>317</v>
      </c>
      <c r="AK14" s="284" t="s">
        <v>317</v>
      </c>
      <c r="AL14" s="284" t="s">
        <v>317</v>
      </c>
      <c r="AM14" s="284" t="s">
        <v>317</v>
      </c>
      <c r="AN14" s="284" t="s">
        <v>317</v>
      </c>
      <c r="AO14" s="284" t="s">
        <v>317</v>
      </c>
      <c r="AP14" s="284" t="s">
        <v>317</v>
      </c>
      <c r="AQ14" s="284" t="s">
        <v>317</v>
      </c>
      <c r="AR14" s="284" t="s">
        <v>317</v>
      </c>
      <c r="AS14" s="284" t="s">
        <v>317</v>
      </c>
      <c r="AT14" s="284" t="s">
        <v>317</v>
      </c>
      <c r="AU14" s="284" t="s">
        <v>317</v>
      </c>
      <c r="AV14" s="284" t="s">
        <v>317</v>
      </c>
      <c r="AW14" s="284" t="s">
        <v>317</v>
      </c>
      <c r="AX14" s="284" t="s">
        <v>317</v>
      </c>
      <c r="AY14" s="284" t="s">
        <v>317</v>
      </c>
      <c r="AZ14" s="284" t="s">
        <v>317</v>
      </c>
      <c r="BA14" s="284" t="s">
        <v>317</v>
      </c>
      <c r="BB14" s="284" t="s">
        <v>317</v>
      </c>
      <c r="BC14" s="284" t="s">
        <v>317</v>
      </c>
      <c r="BD14" s="284" t="s">
        <v>317</v>
      </c>
      <c r="BE14" s="284" t="s">
        <v>317</v>
      </c>
      <c r="BF14" s="284" t="s">
        <v>317</v>
      </c>
      <c r="BG14" s="284" t="s">
        <v>317</v>
      </c>
      <c r="BH14" s="284" t="s">
        <v>317</v>
      </c>
      <c r="BI14" s="284" t="s">
        <v>317</v>
      </c>
      <c r="BJ14" s="284" t="s">
        <v>317</v>
      </c>
      <c r="BK14" s="284" t="s">
        <v>317</v>
      </c>
      <c r="BL14" s="284" t="s">
        <v>317</v>
      </c>
    </row>
    <row r="15" spans="2:64" ht="63" x14ac:dyDescent="0.25">
      <c r="B15" s="300"/>
      <c r="C15" s="283" t="s">
        <v>89</v>
      </c>
      <c r="D15" s="301">
        <v>0.3</v>
      </c>
      <c r="E15" s="284"/>
      <c r="F15" s="284"/>
      <c r="G15" s="284"/>
      <c r="H15" s="284"/>
      <c r="I15" s="284"/>
      <c r="J15" s="284"/>
      <c r="K15" s="284"/>
      <c r="L15" s="284"/>
      <c r="M15" s="284"/>
      <c r="N15" s="284"/>
      <c r="O15" s="284"/>
      <c r="P15" s="284"/>
      <c r="Q15" s="284"/>
      <c r="R15" s="284"/>
      <c r="S15" s="284"/>
      <c r="T15" s="284"/>
      <c r="U15" s="284"/>
      <c r="V15" s="284"/>
      <c r="W15" s="284"/>
      <c r="X15" s="285"/>
      <c r="Y15" s="284"/>
      <c r="Z15" s="284"/>
      <c r="AA15" s="284"/>
      <c r="AB15" s="284"/>
      <c r="AC15" s="284"/>
      <c r="AD15" s="284"/>
      <c r="AE15" s="284"/>
      <c r="AF15" s="284"/>
      <c r="AG15" s="284"/>
      <c r="AH15" s="284"/>
      <c r="AI15" s="284"/>
      <c r="AJ15" s="284"/>
      <c r="AK15" s="284"/>
      <c r="AL15" s="284"/>
      <c r="AM15" s="284"/>
      <c r="AN15" s="284"/>
      <c r="AO15" s="284"/>
      <c r="AP15" s="284"/>
      <c r="AQ15" s="284"/>
      <c r="AR15" s="284"/>
      <c r="AS15" s="284"/>
      <c r="AT15" s="284"/>
      <c r="AU15" s="284"/>
      <c r="AV15" s="284"/>
      <c r="AW15" s="284"/>
      <c r="AX15" s="284"/>
      <c r="AY15" s="284"/>
      <c r="AZ15" s="284"/>
      <c r="BA15" s="284"/>
      <c r="BB15" s="284"/>
      <c r="BC15" s="284"/>
      <c r="BD15" s="284"/>
      <c r="BE15" s="284"/>
      <c r="BF15" s="284"/>
      <c r="BG15" s="284"/>
      <c r="BH15" s="284"/>
      <c r="BI15" s="284"/>
      <c r="BJ15" s="284"/>
      <c r="BK15" s="284"/>
      <c r="BL15" s="284"/>
    </row>
    <row r="16" spans="2:64" x14ac:dyDescent="0.25">
      <c r="B16" s="302"/>
      <c r="C16" s="302" t="s">
        <v>1</v>
      </c>
      <c r="D16" s="302"/>
      <c r="E16" s="284"/>
      <c r="F16" s="284"/>
      <c r="G16" s="284"/>
      <c r="H16" s="284"/>
      <c r="I16" s="284"/>
      <c r="J16" s="284"/>
      <c r="K16" s="284"/>
      <c r="L16" s="284"/>
      <c r="M16" s="284"/>
      <c r="N16" s="284"/>
      <c r="O16" s="284"/>
      <c r="P16" s="284"/>
      <c r="Q16" s="284"/>
      <c r="R16" s="284"/>
      <c r="S16" s="284"/>
      <c r="T16" s="284"/>
      <c r="U16" s="284"/>
      <c r="V16" s="284"/>
      <c r="W16" s="293"/>
      <c r="X16" s="294"/>
      <c r="Y16" s="284"/>
      <c r="Z16" s="284"/>
      <c r="AA16" s="284"/>
      <c r="AB16" s="284"/>
      <c r="AC16" s="284"/>
      <c r="AD16" s="284"/>
      <c r="AE16" s="284"/>
      <c r="AF16" s="284"/>
      <c r="AG16" s="284"/>
      <c r="AH16" s="284"/>
      <c r="AI16" s="284"/>
      <c r="AJ16" s="284"/>
      <c r="AK16" s="284"/>
      <c r="AL16" s="284"/>
      <c r="AM16" s="284"/>
      <c r="AN16" s="284"/>
      <c r="AO16" s="284"/>
      <c r="AP16" s="284"/>
      <c r="AQ16" s="284"/>
      <c r="AR16" s="284"/>
      <c r="AS16" s="284"/>
      <c r="AT16" s="284"/>
      <c r="AU16" s="284"/>
      <c r="AV16" s="284"/>
      <c r="AW16" s="284"/>
      <c r="AX16" s="284"/>
      <c r="AY16" s="284"/>
      <c r="AZ16" s="284"/>
      <c r="BA16" s="284"/>
      <c r="BB16" s="284"/>
      <c r="BC16" s="284"/>
      <c r="BD16" s="284"/>
      <c r="BE16" s="284"/>
      <c r="BF16" s="284"/>
      <c r="BG16" s="284"/>
      <c r="BH16" s="284"/>
      <c r="BI16" s="284"/>
      <c r="BJ16" s="284"/>
      <c r="BK16" s="284"/>
      <c r="BL16" s="284"/>
    </row>
    <row r="17" spans="2:64" x14ac:dyDescent="0.25">
      <c r="B17" s="302"/>
      <c r="C17" s="302" t="s">
        <v>113</v>
      </c>
      <c r="D17" s="302"/>
      <c r="E17" s="284"/>
      <c r="F17" s="284"/>
      <c r="G17" s="284"/>
      <c r="H17" s="284"/>
      <c r="I17" s="284"/>
      <c r="J17" s="284"/>
      <c r="K17" s="284"/>
      <c r="L17" s="284"/>
      <c r="M17" s="284"/>
      <c r="N17" s="284"/>
      <c r="O17" s="284"/>
      <c r="P17" s="284"/>
      <c r="Q17" s="284"/>
      <c r="R17" s="284"/>
      <c r="S17" s="284"/>
      <c r="T17" s="284"/>
      <c r="U17" s="284"/>
      <c r="V17" s="284"/>
      <c r="W17" s="293"/>
      <c r="X17" s="293"/>
      <c r="Y17" s="284"/>
      <c r="Z17" s="284"/>
      <c r="AA17" s="284"/>
      <c r="AB17" s="284"/>
      <c r="AC17" s="284"/>
      <c r="AD17" s="284"/>
      <c r="AE17" s="284"/>
      <c r="AF17" s="284"/>
      <c r="AG17" s="284"/>
      <c r="AH17" s="284"/>
      <c r="AI17" s="284"/>
      <c r="AJ17" s="284"/>
      <c r="AK17" s="284"/>
      <c r="AL17" s="284"/>
      <c r="AM17" s="284"/>
      <c r="AN17" s="284"/>
      <c r="AO17" s="284"/>
      <c r="AP17" s="284"/>
      <c r="AQ17" s="284"/>
      <c r="AR17" s="284"/>
      <c r="AS17" s="284"/>
      <c r="AT17" s="284"/>
      <c r="AU17" s="284"/>
      <c r="AV17" s="284"/>
      <c r="AW17" s="284"/>
      <c r="AX17" s="284"/>
      <c r="AY17" s="284"/>
      <c r="AZ17" s="284"/>
      <c r="BA17" s="284"/>
      <c r="BB17" s="284"/>
      <c r="BC17" s="284"/>
      <c r="BD17" s="284"/>
      <c r="BE17" s="284"/>
      <c r="BF17" s="284"/>
      <c r="BG17" s="284"/>
      <c r="BH17" s="284"/>
      <c r="BI17" s="284"/>
      <c r="BJ17" s="284"/>
      <c r="BK17" s="284"/>
      <c r="BL17" s="284"/>
    </row>
    <row r="18" spans="2:64" x14ac:dyDescent="0.25">
      <c r="E18" s="274"/>
      <c r="F18" s="274"/>
      <c r="G18" s="274"/>
      <c r="H18" s="274"/>
      <c r="I18" s="274"/>
      <c r="J18" s="274"/>
      <c r="K18" s="274"/>
      <c r="L18" s="274"/>
      <c r="M18" s="274"/>
      <c r="N18" s="274"/>
      <c r="O18" s="274"/>
      <c r="P18" s="274"/>
      <c r="Q18" s="274"/>
      <c r="R18" s="274"/>
      <c r="S18" s="274"/>
      <c r="T18" s="274"/>
      <c r="U18" s="274"/>
      <c r="V18" s="274"/>
      <c r="AD18" s="272"/>
      <c r="AE18" s="272"/>
      <c r="AF18" s="272"/>
      <c r="AG18" s="272"/>
      <c r="AH18" s="272"/>
      <c r="AI18" s="272"/>
      <c r="AJ18" s="272"/>
      <c r="AK18" s="272"/>
      <c r="AL18" s="272"/>
    </row>
    <row r="19" spans="2:64" x14ac:dyDescent="0.25">
      <c r="B19" s="303" t="s">
        <v>78</v>
      </c>
      <c r="E19" s="274"/>
      <c r="F19" s="274"/>
      <c r="G19" s="274"/>
      <c r="H19" s="274"/>
      <c r="I19" s="274"/>
      <c r="J19" s="274"/>
      <c r="K19" s="274"/>
      <c r="L19" s="274"/>
      <c r="M19" s="274"/>
      <c r="N19" s="274"/>
      <c r="O19" s="274"/>
      <c r="P19" s="274"/>
      <c r="Q19" s="274"/>
      <c r="R19" s="274"/>
      <c r="S19" s="274"/>
      <c r="T19" s="274"/>
      <c r="U19" s="274"/>
      <c r="V19" s="274"/>
      <c r="AD19" s="272"/>
      <c r="AE19" s="272"/>
      <c r="AF19" s="272"/>
      <c r="AG19" s="272"/>
      <c r="AH19" s="272"/>
      <c r="AI19" s="272"/>
      <c r="AJ19" s="272"/>
      <c r="AK19" s="272"/>
      <c r="AL19" s="272"/>
    </row>
    <row r="20" spans="2:64" s="306" customFormat="1" x14ac:dyDescent="0.25">
      <c r="B20" s="304" t="s">
        <v>79</v>
      </c>
      <c r="C20" s="304" t="s">
        <v>11</v>
      </c>
      <c r="D20" s="304" t="s">
        <v>80</v>
      </c>
      <c r="E20" s="284"/>
      <c r="F20" s="284"/>
      <c r="G20" s="284"/>
      <c r="H20" s="284"/>
      <c r="I20" s="284"/>
      <c r="J20" s="284"/>
      <c r="K20" s="284"/>
      <c r="L20" s="284"/>
      <c r="M20" s="284"/>
      <c r="N20" s="284"/>
      <c r="O20" s="284"/>
      <c r="P20" s="284"/>
      <c r="Q20" s="284"/>
      <c r="R20" s="284"/>
      <c r="S20" s="284"/>
      <c r="T20" s="284"/>
      <c r="U20" s="284"/>
      <c r="V20" s="284"/>
      <c r="W20" s="293"/>
      <c r="X20" s="293"/>
      <c r="Y20" s="284"/>
      <c r="Z20" s="284"/>
      <c r="AA20" s="284"/>
      <c r="AB20" s="284"/>
      <c r="AC20" s="284"/>
      <c r="AD20" s="302"/>
      <c r="AE20" s="302"/>
      <c r="AF20" s="302"/>
      <c r="AG20" s="302"/>
      <c r="AH20" s="302"/>
      <c r="AI20" s="302"/>
      <c r="AJ20" s="302"/>
      <c r="AK20" s="302"/>
      <c r="AL20" s="302"/>
      <c r="AM20" s="302"/>
      <c r="AN20" s="305"/>
      <c r="AO20" s="305"/>
      <c r="AP20" s="305"/>
      <c r="AQ20" s="305"/>
      <c r="AR20" s="305"/>
      <c r="AS20" s="305"/>
      <c r="AT20" s="305"/>
      <c r="AU20" s="305"/>
      <c r="AV20" s="305"/>
      <c r="AW20" s="305"/>
      <c r="AX20" s="305"/>
      <c r="AY20" s="305"/>
      <c r="AZ20" s="305"/>
      <c r="BA20" s="305"/>
      <c r="BB20" s="305"/>
      <c r="BC20" s="305"/>
      <c r="BD20" s="305"/>
      <c r="BE20" s="305"/>
      <c r="BF20" s="305"/>
      <c r="BG20" s="305"/>
      <c r="BH20" s="305"/>
      <c r="BI20" s="305"/>
      <c r="BJ20" s="305"/>
      <c r="BK20" s="305"/>
      <c r="BL20" s="305"/>
    </row>
    <row r="21" spans="2:64" ht="66.75" customHeight="1" x14ac:dyDescent="0.25">
      <c r="B21" s="469">
        <v>1</v>
      </c>
      <c r="C21" s="299" t="s">
        <v>163</v>
      </c>
      <c r="D21" s="471" t="s">
        <v>88</v>
      </c>
      <c r="E21" s="307"/>
      <c r="F21" s="298"/>
      <c r="G21" s="284"/>
      <c r="H21" s="284"/>
      <c r="I21" s="284"/>
      <c r="J21" s="284"/>
      <c r="K21" s="284"/>
      <c r="L21" s="284"/>
      <c r="M21" s="284"/>
      <c r="N21" s="284"/>
      <c r="O21" s="284"/>
      <c r="P21" s="284">
        <v>0</v>
      </c>
      <c r="Q21" s="284">
        <v>0</v>
      </c>
      <c r="R21" s="284">
        <v>0</v>
      </c>
      <c r="S21" s="284">
        <v>0</v>
      </c>
      <c r="T21" s="284" t="s">
        <v>699</v>
      </c>
      <c r="U21" s="284" t="s">
        <v>699</v>
      </c>
      <c r="V21" s="284">
        <v>0</v>
      </c>
      <c r="W21" s="284">
        <v>0</v>
      </c>
      <c r="X21" s="284">
        <v>0</v>
      </c>
      <c r="Y21" s="284">
        <v>0</v>
      </c>
      <c r="Z21" s="284" t="s">
        <v>700</v>
      </c>
      <c r="AA21" s="284" t="s">
        <v>700</v>
      </c>
      <c r="AB21" s="284">
        <v>0</v>
      </c>
      <c r="AC21" s="284">
        <v>0</v>
      </c>
      <c r="AD21" s="293">
        <v>0</v>
      </c>
      <c r="AE21" s="293">
        <v>0</v>
      </c>
      <c r="AF21" s="293">
        <v>0</v>
      </c>
      <c r="AG21" s="293">
        <v>0</v>
      </c>
      <c r="AH21" s="293">
        <v>0</v>
      </c>
      <c r="AI21" s="293">
        <v>0</v>
      </c>
      <c r="AJ21" s="293">
        <v>0</v>
      </c>
      <c r="AK21" s="293">
        <v>0</v>
      </c>
      <c r="AL21" s="293">
        <v>0</v>
      </c>
      <c r="AM21" s="293">
        <v>0</v>
      </c>
      <c r="AN21" s="302">
        <v>0</v>
      </c>
      <c r="AO21" s="302" t="s">
        <v>701</v>
      </c>
      <c r="AP21" s="302">
        <v>0</v>
      </c>
      <c r="AQ21" s="302" t="s">
        <v>701</v>
      </c>
      <c r="AR21" s="305">
        <v>0</v>
      </c>
      <c r="AS21" s="305">
        <v>0</v>
      </c>
      <c r="AT21" s="305">
        <v>0</v>
      </c>
      <c r="AU21" s="305">
        <v>0</v>
      </c>
      <c r="AV21" s="305">
        <v>0</v>
      </c>
      <c r="AW21" s="305">
        <v>0</v>
      </c>
      <c r="AX21" s="305">
        <v>0</v>
      </c>
      <c r="AY21" s="305">
        <v>0</v>
      </c>
      <c r="AZ21" s="305">
        <v>0</v>
      </c>
      <c r="BA21" s="305">
        <v>0</v>
      </c>
      <c r="BB21" s="302" t="s">
        <v>699</v>
      </c>
      <c r="BC21" s="305">
        <v>0</v>
      </c>
      <c r="BD21" s="305">
        <v>0</v>
      </c>
      <c r="BE21" s="305">
        <v>0</v>
      </c>
      <c r="BF21" s="305">
        <v>0</v>
      </c>
      <c r="BG21" s="305">
        <v>0</v>
      </c>
      <c r="BH21" s="305">
        <v>0</v>
      </c>
      <c r="BI21" s="305">
        <v>0</v>
      </c>
      <c r="BJ21" s="305">
        <v>0</v>
      </c>
      <c r="BK21" s="305">
        <v>0</v>
      </c>
      <c r="BL21" s="305">
        <v>0</v>
      </c>
    </row>
    <row r="22" spans="2:64" ht="63" x14ac:dyDescent="0.25">
      <c r="B22" s="470"/>
      <c r="C22" s="283" t="s">
        <v>164</v>
      </c>
      <c r="D22" s="472"/>
      <c r="E22" s="307" t="s">
        <v>702</v>
      </c>
      <c r="F22" s="307" t="s">
        <v>702</v>
      </c>
      <c r="G22" s="284" t="s">
        <v>702</v>
      </c>
      <c r="H22" s="284" t="s">
        <v>702</v>
      </c>
      <c r="I22" s="284" t="s">
        <v>702</v>
      </c>
      <c r="J22" s="284" t="s">
        <v>702</v>
      </c>
      <c r="K22" s="284" t="s">
        <v>702</v>
      </c>
      <c r="L22" s="284" t="s">
        <v>702</v>
      </c>
      <c r="M22" s="284" t="s">
        <v>702</v>
      </c>
      <c r="N22" s="284" t="s">
        <v>702</v>
      </c>
      <c r="O22" s="284" t="s">
        <v>702</v>
      </c>
      <c r="P22" s="284" t="s">
        <v>702</v>
      </c>
      <c r="Q22" s="284" t="s">
        <v>702</v>
      </c>
      <c r="R22" s="284" t="s">
        <v>702</v>
      </c>
      <c r="S22" s="284" t="s">
        <v>702</v>
      </c>
      <c r="T22" s="284">
        <v>0</v>
      </c>
      <c r="U22" s="284">
        <v>0</v>
      </c>
      <c r="V22" s="284" t="s">
        <v>702</v>
      </c>
      <c r="W22" s="284" t="s">
        <v>702</v>
      </c>
      <c r="X22" s="284" t="s">
        <v>702</v>
      </c>
      <c r="Y22" s="284" t="s">
        <v>702</v>
      </c>
      <c r="Z22" s="284">
        <v>0</v>
      </c>
      <c r="AA22" s="284">
        <v>0</v>
      </c>
      <c r="AB22" s="284" t="s">
        <v>702</v>
      </c>
      <c r="AC22" s="284" t="s">
        <v>702</v>
      </c>
      <c r="AD22" s="284" t="s">
        <v>702</v>
      </c>
      <c r="AE22" s="284" t="s">
        <v>702</v>
      </c>
      <c r="AF22" s="284" t="s">
        <v>702</v>
      </c>
      <c r="AG22" s="284" t="s">
        <v>702</v>
      </c>
      <c r="AH22" s="284" t="s">
        <v>702</v>
      </c>
      <c r="AI22" s="284" t="s">
        <v>702</v>
      </c>
      <c r="AJ22" s="284" t="s">
        <v>702</v>
      </c>
      <c r="AK22" s="284" t="s">
        <v>702</v>
      </c>
      <c r="AL22" s="284" t="s">
        <v>702</v>
      </c>
      <c r="AM22" s="284" t="s">
        <v>702</v>
      </c>
      <c r="AN22" s="284" t="s">
        <v>702</v>
      </c>
      <c r="AO22" s="302">
        <v>0</v>
      </c>
      <c r="AP22" s="284" t="s">
        <v>702</v>
      </c>
      <c r="AQ22" s="284">
        <v>0</v>
      </c>
      <c r="AR22" s="284" t="s">
        <v>702</v>
      </c>
      <c r="AS22" s="284" t="s">
        <v>702</v>
      </c>
      <c r="AT22" s="284" t="s">
        <v>702</v>
      </c>
      <c r="AU22" s="284" t="s">
        <v>702</v>
      </c>
      <c r="AV22" s="284" t="s">
        <v>702</v>
      </c>
      <c r="AW22" s="284" t="s">
        <v>702</v>
      </c>
      <c r="AX22" s="284" t="s">
        <v>702</v>
      </c>
      <c r="AY22" s="284" t="s">
        <v>702</v>
      </c>
      <c r="AZ22" s="284" t="s">
        <v>702</v>
      </c>
      <c r="BA22" s="284" t="s">
        <v>702</v>
      </c>
      <c r="BB22" s="284">
        <v>0</v>
      </c>
      <c r="BC22" s="284" t="s">
        <v>702</v>
      </c>
      <c r="BD22" s="284" t="s">
        <v>702</v>
      </c>
      <c r="BE22" s="284" t="s">
        <v>702</v>
      </c>
      <c r="BF22" s="284" t="s">
        <v>702</v>
      </c>
      <c r="BG22" s="284" t="s">
        <v>702</v>
      </c>
      <c r="BH22" s="284" t="s">
        <v>702</v>
      </c>
      <c r="BI22" s="284" t="s">
        <v>702</v>
      </c>
      <c r="BJ22" s="284" t="s">
        <v>702</v>
      </c>
      <c r="BK22" s="284" t="s">
        <v>702</v>
      </c>
      <c r="BL22" s="284" t="s">
        <v>702</v>
      </c>
    </row>
    <row r="23" spans="2:64" ht="47.25" x14ac:dyDescent="0.25">
      <c r="B23" s="307">
        <v>2</v>
      </c>
      <c r="C23" s="299" t="s">
        <v>156</v>
      </c>
      <c r="D23" s="297" t="s">
        <v>161</v>
      </c>
      <c r="E23" s="307" t="s">
        <v>317</v>
      </c>
      <c r="F23" s="307" t="s">
        <v>317</v>
      </c>
      <c r="G23" s="284" t="s">
        <v>317</v>
      </c>
      <c r="H23" s="284" t="s">
        <v>317</v>
      </c>
      <c r="I23" s="307" t="s">
        <v>317</v>
      </c>
      <c r="J23" s="307" t="s">
        <v>317</v>
      </c>
      <c r="K23" s="307" t="s">
        <v>317</v>
      </c>
      <c r="L23" s="284" t="s">
        <v>317</v>
      </c>
      <c r="M23" s="284" t="s">
        <v>317</v>
      </c>
      <c r="N23" s="307" t="s">
        <v>317</v>
      </c>
      <c r="O23" s="307" t="s">
        <v>317</v>
      </c>
      <c r="P23" s="307" t="s">
        <v>317</v>
      </c>
      <c r="Q23" s="307" t="s">
        <v>317</v>
      </c>
      <c r="R23" s="307" t="s">
        <v>317</v>
      </c>
      <c r="S23" s="307" t="s">
        <v>317</v>
      </c>
      <c r="T23" s="307" t="s">
        <v>317</v>
      </c>
      <c r="U23" s="307" t="s">
        <v>317</v>
      </c>
      <c r="V23" s="307" t="s">
        <v>317</v>
      </c>
      <c r="W23" s="307" t="s">
        <v>317</v>
      </c>
      <c r="X23" s="307" t="s">
        <v>317</v>
      </c>
      <c r="Y23" s="307" t="s">
        <v>317</v>
      </c>
      <c r="Z23" s="298" t="s">
        <v>317</v>
      </c>
      <c r="AA23" s="298" t="s">
        <v>317</v>
      </c>
      <c r="AB23" s="307" t="s">
        <v>317</v>
      </c>
      <c r="AC23" s="307" t="s">
        <v>317</v>
      </c>
      <c r="AD23" s="293" t="s">
        <v>317</v>
      </c>
      <c r="AE23" s="293" t="s">
        <v>317</v>
      </c>
      <c r="AF23" s="293" t="s">
        <v>317</v>
      </c>
      <c r="AG23" s="293" t="s">
        <v>317</v>
      </c>
      <c r="AH23" s="293" t="s">
        <v>317</v>
      </c>
      <c r="AI23" s="293" t="s">
        <v>317</v>
      </c>
      <c r="AJ23" s="293" t="s">
        <v>317</v>
      </c>
      <c r="AK23" s="293" t="s">
        <v>317</v>
      </c>
      <c r="AL23" s="293" t="s">
        <v>317</v>
      </c>
      <c r="AM23" s="293" t="s">
        <v>317</v>
      </c>
      <c r="AN23" s="302" t="s">
        <v>317</v>
      </c>
      <c r="AO23" s="302" t="s">
        <v>317</v>
      </c>
      <c r="AP23" s="302" t="s">
        <v>317</v>
      </c>
      <c r="AQ23" s="302" t="s">
        <v>317</v>
      </c>
      <c r="AR23" s="302" t="s">
        <v>317</v>
      </c>
      <c r="AS23" s="302" t="s">
        <v>317</v>
      </c>
      <c r="AT23" s="302" t="s">
        <v>317</v>
      </c>
      <c r="AU23" s="302" t="s">
        <v>317</v>
      </c>
      <c r="AV23" s="302" t="s">
        <v>317</v>
      </c>
      <c r="AW23" s="302" t="s">
        <v>317</v>
      </c>
      <c r="AX23" s="302" t="s">
        <v>317</v>
      </c>
      <c r="AY23" s="302" t="s">
        <v>317</v>
      </c>
      <c r="AZ23" s="302" t="s">
        <v>317</v>
      </c>
      <c r="BA23" s="302" t="s">
        <v>317</v>
      </c>
      <c r="BB23" s="302" t="s">
        <v>317</v>
      </c>
      <c r="BC23" s="302" t="s">
        <v>317</v>
      </c>
      <c r="BD23" s="302" t="s">
        <v>317</v>
      </c>
      <c r="BE23" s="302" t="s">
        <v>317</v>
      </c>
      <c r="BF23" s="302" t="s">
        <v>317</v>
      </c>
      <c r="BG23" s="302" t="s">
        <v>317</v>
      </c>
      <c r="BH23" s="302" t="s">
        <v>317</v>
      </c>
      <c r="BI23" s="302" t="s">
        <v>317</v>
      </c>
      <c r="BJ23" s="302" t="s">
        <v>317</v>
      </c>
      <c r="BK23" s="302" t="s">
        <v>317</v>
      </c>
      <c r="BL23" s="302" t="s">
        <v>317</v>
      </c>
    </row>
    <row r="24" spans="2:64" ht="48" customHeight="1" x14ac:dyDescent="0.25">
      <c r="B24" s="307">
        <v>3</v>
      </c>
      <c r="C24" s="299" t="s">
        <v>165</v>
      </c>
      <c r="D24" s="297" t="s">
        <v>161</v>
      </c>
      <c r="E24" s="298" t="s">
        <v>317</v>
      </c>
      <c r="F24" s="298" t="s">
        <v>317</v>
      </c>
      <c r="G24" s="298" t="s">
        <v>317</v>
      </c>
      <c r="H24" s="295" t="s">
        <v>317</v>
      </c>
      <c r="I24" s="307" t="s">
        <v>317</v>
      </c>
      <c r="J24" s="307" t="s">
        <v>317</v>
      </c>
      <c r="K24" s="307" t="s">
        <v>317</v>
      </c>
      <c r="L24" s="307" t="s">
        <v>317</v>
      </c>
      <c r="M24" s="307" t="s">
        <v>317</v>
      </c>
      <c r="N24" s="307" t="s">
        <v>317</v>
      </c>
      <c r="O24" s="295" t="s">
        <v>317</v>
      </c>
      <c r="P24" s="307" t="s">
        <v>317</v>
      </c>
      <c r="Q24" s="307" t="s">
        <v>317</v>
      </c>
      <c r="R24" s="307" t="s">
        <v>317</v>
      </c>
      <c r="S24" s="307" t="s">
        <v>317</v>
      </c>
      <c r="T24" s="295" t="s">
        <v>317</v>
      </c>
      <c r="U24" s="295" t="s">
        <v>317</v>
      </c>
      <c r="V24" s="307" t="s">
        <v>317</v>
      </c>
      <c r="W24" s="307" t="s">
        <v>317</v>
      </c>
      <c r="X24" s="307" t="s">
        <v>317</v>
      </c>
      <c r="Y24" s="307" t="s">
        <v>317</v>
      </c>
      <c r="Z24" s="298" t="s">
        <v>317</v>
      </c>
      <c r="AA24" s="298" t="s">
        <v>317</v>
      </c>
      <c r="AB24" s="307" t="s">
        <v>317</v>
      </c>
      <c r="AC24" s="307" t="s">
        <v>317</v>
      </c>
      <c r="AD24" s="293" t="s">
        <v>317</v>
      </c>
      <c r="AE24" s="293" t="s">
        <v>317</v>
      </c>
      <c r="AF24" s="293" t="s">
        <v>317</v>
      </c>
      <c r="AG24" s="293" t="s">
        <v>317</v>
      </c>
      <c r="AH24" s="293" t="s">
        <v>317</v>
      </c>
      <c r="AI24" s="293" t="s">
        <v>317</v>
      </c>
      <c r="AJ24" s="293" t="s">
        <v>317</v>
      </c>
      <c r="AK24" s="293" t="s">
        <v>317</v>
      </c>
      <c r="AL24" s="293" t="s">
        <v>317</v>
      </c>
      <c r="AM24" s="293" t="s">
        <v>317</v>
      </c>
      <c r="AN24" s="302" t="s">
        <v>317</v>
      </c>
      <c r="AO24" s="302" t="s">
        <v>317</v>
      </c>
      <c r="AP24" s="302" t="s">
        <v>317</v>
      </c>
      <c r="AQ24" s="302" t="s">
        <v>317</v>
      </c>
      <c r="AR24" s="302" t="s">
        <v>317</v>
      </c>
      <c r="AS24" s="302" t="s">
        <v>317</v>
      </c>
      <c r="AT24" s="302" t="s">
        <v>317</v>
      </c>
      <c r="AU24" s="302" t="s">
        <v>317</v>
      </c>
      <c r="AV24" s="302" t="s">
        <v>317</v>
      </c>
      <c r="AW24" s="302" t="s">
        <v>317</v>
      </c>
      <c r="AX24" s="302" t="s">
        <v>317</v>
      </c>
      <c r="AY24" s="302" t="s">
        <v>317</v>
      </c>
      <c r="AZ24" s="302" t="s">
        <v>317</v>
      </c>
      <c r="BA24" s="302" t="s">
        <v>317</v>
      </c>
      <c r="BB24" s="302" t="s">
        <v>317</v>
      </c>
      <c r="BC24" s="302" t="s">
        <v>317</v>
      </c>
      <c r="BD24" s="302" t="s">
        <v>317</v>
      </c>
      <c r="BE24" s="302" t="s">
        <v>317</v>
      </c>
      <c r="BF24" s="302" t="s">
        <v>317</v>
      </c>
      <c r="BG24" s="302" t="s">
        <v>317</v>
      </c>
      <c r="BH24" s="302" t="s">
        <v>317</v>
      </c>
      <c r="BI24" s="302" t="s">
        <v>317</v>
      </c>
      <c r="BJ24" s="302" t="s">
        <v>317</v>
      </c>
      <c r="BK24" s="302" t="s">
        <v>317</v>
      </c>
      <c r="BL24" s="302" t="s">
        <v>317</v>
      </c>
    </row>
    <row r="25" spans="2:64" x14ac:dyDescent="0.25">
      <c r="AD25" s="272"/>
      <c r="AE25" s="272"/>
      <c r="AF25" s="272"/>
      <c r="AG25" s="272"/>
      <c r="AH25" s="272"/>
      <c r="AI25" s="272"/>
      <c r="AJ25" s="272"/>
      <c r="AK25" s="272"/>
      <c r="AL25" s="272"/>
    </row>
  </sheetData>
  <mergeCells count="8">
    <mergeCell ref="B21:B22"/>
    <mergeCell ref="D21:D22"/>
    <mergeCell ref="B1:BL1"/>
    <mergeCell ref="B2:BL2"/>
    <mergeCell ref="B3:BL3"/>
    <mergeCell ref="B5:I5"/>
    <mergeCell ref="B10:B12"/>
    <mergeCell ref="C10:C12"/>
  </mergeCells>
  <printOptions horizontalCentered="1" verticalCentered="1"/>
  <pageMargins left="0.70866141732283472" right="0.70866141732283472" top="0.74803149606299213" bottom="0.74803149606299213" header="0.31496062992125984" footer="0.31496062992125984"/>
  <pageSetup paperSize="5" scale="6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tint="-0.249977111117893"/>
  </sheetPr>
  <dimension ref="B2:M547"/>
  <sheetViews>
    <sheetView topLeftCell="A436" workbookViewId="0">
      <selection activeCell="E550" sqref="E550"/>
    </sheetView>
  </sheetViews>
  <sheetFormatPr baseColWidth="10" defaultRowHeight="15" x14ac:dyDescent="0.25"/>
  <cols>
    <col min="2" max="2" width="11.42578125" style="160"/>
    <col min="4" max="4" width="16.7109375" bestFit="1" customWidth="1"/>
    <col min="5" max="5" width="21.7109375" customWidth="1"/>
    <col min="6" max="6" width="23.85546875" customWidth="1"/>
    <col min="7" max="7" width="26.5703125" customWidth="1"/>
    <col min="11" max="11" width="15.5703125" customWidth="1"/>
  </cols>
  <sheetData>
    <row r="2" spans="2:11" ht="21" x14ac:dyDescent="0.35">
      <c r="C2" s="480" t="s">
        <v>734</v>
      </c>
      <c r="D2" s="480"/>
      <c r="E2" s="480"/>
      <c r="F2" s="480"/>
      <c r="G2" s="480"/>
      <c r="H2" s="480"/>
      <c r="I2" s="480"/>
      <c r="J2" s="480"/>
      <c r="K2" s="480"/>
    </row>
    <row r="3" spans="2:11" x14ac:dyDescent="0.25">
      <c r="C3" s="479" t="s">
        <v>733</v>
      </c>
      <c r="D3" s="479"/>
      <c r="E3" s="479"/>
      <c r="F3" s="479"/>
      <c r="G3" s="479"/>
      <c r="H3" s="479"/>
      <c r="I3" s="479"/>
      <c r="J3" s="479"/>
      <c r="K3" s="479"/>
    </row>
    <row r="4" spans="2:11" x14ac:dyDescent="0.25">
      <c r="C4" s="481" t="s">
        <v>627</v>
      </c>
      <c r="D4" s="481"/>
      <c r="E4" s="481"/>
      <c r="F4" s="481"/>
      <c r="G4" s="481"/>
      <c r="H4" s="481"/>
      <c r="I4" s="481"/>
      <c r="J4" s="481"/>
      <c r="K4" s="481"/>
    </row>
    <row r="6" spans="2:11" ht="15.75" x14ac:dyDescent="0.25">
      <c r="B6" s="306">
        <v>1</v>
      </c>
      <c r="C6" s="304" t="s">
        <v>703</v>
      </c>
      <c r="D6" s="304" t="s">
        <v>264</v>
      </c>
      <c r="E6" s="304" t="s">
        <v>166</v>
      </c>
      <c r="F6" s="304" t="s">
        <v>704</v>
      </c>
      <c r="G6" s="304" t="s">
        <v>705</v>
      </c>
      <c r="H6" s="304" t="s">
        <v>167</v>
      </c>
      <c r="I6" s="304" t="s">
        <v>168</v>
      </c>
      <c r="J6" s="304" t="s">
        <v>169</v>
      </c>
      <c r="K6" s="304" t="s">
        <v>706</v>
      </c>
    </row>
    <row r="7" spans="2:11" ht="31.5" x14ac:dyDescent="0.25">
      <c r="B7" s="306"/>
      <c r="C7" s="308"/>
      <c r="D7" s="308" t="s">
        <v>707</v>
      </c>
      <c r="E7" s="308" t="s">
        <v>394</v>
      </c>
      <c r="F7" s="309" t="s">
        <v>708</v>
      </c>
      <c r="G7" s="309" t="s">
        <v>709</v>
      </c>
      <c r="H7" s="307">
        <v>27</v>
      </c>
      <c r="I7" s="307">
        <v>5</v>
      </c>
      <c r="J7" s="310">
        <v>0</v>
      </c>
      <c r="K7" s="310"/>
    </row>
    <row r="8" spans="2:11" ht="31.5" x14ac:dyDescent="0.25">
      <c r="B8" s="306"/>
      <c r="C8" s="311"/>
      <c r="D8" s="311" t="s">
        <v>710</v>
      </c>
      <c r="E8" s="312" t="s">
        <v>711</v>
      </c>
      <c r="F8" s="313" t="s">
        <v>712</v>
      </c>
      <c r="G8" s="313" t="s">
        <v>713</v>
      </c>
      <c r="H8" s="293">
        <v>18</v>
      </c>
      <c r="I8" s="293">
        <v>8</v>
      </c>
      <c r="J8" s="293"/>
      <c r="K8" s="314"/>
    </row>
    <row r="9" spans="2:11" ht="15.75" x14ac:dyDescent="0.25">
      <c r="B9" s="306"/>
      <c r="C9" s="482"/>
      <c r="D9" s="482" t="s">
        <v>714</v>
      </c>
      <c r="E9" s="484" t="s">
        <v>715</v>
      </c>
      <c r="F9" s="313" t="s">
        <v>716</v>
      </c>
      <c r="G9" s="313" t="s">
        <v>717</v>
      </c>
      <c r="H9" s="293">
        <v>27</v>
      </c>
      <c r="I9" s="293">
        <v>2</v>
      </c>
      <c r="J9" s="293"/>
      <c r="K9" s="314"/>
    </row>
    <row r="10" spans="2:11" ht="15.75" x14ac:dyDescent="0.25">
      <c r="B10" s="306"/>
      <c r="C10" s="483"/>
      <c r="D10" s="483"/>
      <c r="E10" s="485"/>
      <c r="F10" s="315"/>
      <c r="G10" s="315"/>
      <c r="H10" s="293"/>
      <c r="I10" s="293"/>
      <c r="J10" s="293"/>
      <c r="K10" s="293"/>
    </row>
    <row r="11" spans="2:11" ht="31.5" x14ac:dyDescent="0.25">
      <c r="B11" s="306"/>
      <c r="C11" s="293"/>
      <c r="D11" s="311" t="s">
        <v>718</v>
      </c>
      <c r="E11" s="316" t="s">
        <v>719</v>
      </c>
      <c r="F11" s="315" t="s">
        <v>720</v>
      </c>
      <c r="G11" s="315" t="s">
        <v>721</v>
      </c>
      <c r="H11" s="293">
        <v>19</v>
      </c>
      <c r="I11" s="293">
        <v>6</v>
      </c>
      <c r="J11" s="315"/>
      <c r="K11" s="315"/>
    </row>
    <row r="12" spans="2:11" ht="15.75" x14ac:dyDescent="0.25">
      <c r="B12" s="306"/>
      <c r="C12" s="293"/>
      <c r="D12" s="293"/>
      <c r="E12" s="315"/>
      <c r="F12" s="315"/>
      <c r="G12" s="315"/>
      <c r="H12" s="293"/>
      <c r="I12" s="293"/>
      <c r="J12" s="315"/>
      <c r="K12" s="315"/>
    </row>
    <row r="13" spans="2:11" ht="15.75" x14ac:dyDescent="0.25">
      <c r="B13" s="306"/>
      <c r="C13" s="272"/>
      <c r="D13" s="272"/>
      <c r="E13" s="272"/>
      <c r="F13" s="272"/>
      <c r="G13" s="272"/>
      <c r="H13" s="317">
        <f>SUM(H7:H12)</f>
        <v>91</v>
      </c>
      <c r="I13" s="317">
        <f>SUM(I7:I12)</f>
        <v>21</v>
      </c>
      <c r="J13" s="315"/>
      <c r="K13" s="338" t="s">
        <v>736</v>
      </c>
    </row>
    <row r="16" spans="2:11" ht="15.75" x14ac:dyDescent="0.25">
      <c r="B16" s="160">
        <v>2</v>
      </c>
      <c r="C16" s="304" t="s">
        <v>703</v>
      </c>
      <c r="D16" s="304" t="s">
        <v>264</v>
      </c>
      <c r="E16" s="304" t="s">
        <v>166</v>
      </c>
      <c r="F16" s="304" t="s">
        <v>704</v>
      </c>
      <c r="G16" s="304" t="s">
        <v>705</v>
      </c>
      <c r="H16" s="304" t="s">
        <v>167</v>
      </c>
      <c r="I16" s="304" t="s">
        <v>168</v>
      </c>
      <c r="J16" s="304" t="s">
        <v>169</v>
      </c>
      <c r="K16" s="304" t="s">
        <v>706</v>
      </c>
    </row>
    <row r="17" spans="2:11" ht="31.5" x14ac:dyDescent="0.25">
      <c r="C17" s="308"/>
      <c r="D17" s="308" t="s">
        <v>707</v>
      </c>
      <c r="E17" s="308" t="s">
        <v>394</v>
      </c>
      <c r="F17" s="309" t="s">
        <v>708</v>
      </c>
      <c r="G17" s="309" t="s">
        <v>709</v>
      </c>
      <c r="H17" s="307">
        <v>27</v>
      </c>
      <c r="I17" s="307">
        <v>5</v>
      </c>
      <c r="J17" s="310">
        <v>0</v>
      </c>
      <c r="K17" s="310"/>
    </row>
    <row r="18" spans="2:11" ht="31.5" x14ac:dyDescent="0.25">
      <c r="C18" s="311"/>
      <c r="D18" s="311" t="s">
        <v>710</v>
      </c>
      <c r="E18" s="312" t="s">
        <v>711</v>
      </c>
      <c r="F18" s="313" t="s">
        <v>712</v>
      </c>
      <c r="G18" s="313" t="s">
        <v>713</v>
      </c>
      <c r="H18" s="293">
        <v>18</v>
      </c>
      <c r="I18" s="293">
        <v>8</v>
      </c>
      <c r="J18" s="293"/>
      <c r="K18" s="314"/>
    </row>
    <row r="19" spans="2:11" ht="15.75" x14ac:dyDescent="0.25">
      <c r="C19" s="482"/>
      <c r="D19" s="482" t="s">
        <v>714</v>
      </c>
      <c r="E19" s="484" t="s">
        <v>715</v>
      </c>
      <c r="F19" s="313" t="s">
        <v>716</v>
      </c>
      <c r="G19" s="313" t="s">
        <v>717</v>
      </c>
      <c r="H19" s="293">
        <v>27</v>
      </c>
      <c r="I19" s="293">
        <v>2</v>
      </c>
      <c r="J19" s="293"/>
      <c r="K19" s="314"/>
    </row>
    <row r="20" spans="2:11" ht="15.75" x14ac:dyDescent="0.25">
      <c r="C20" s="483"/>
      <c r="D20" s="483"/>
      <c r="E20" s="485"/>
      <c r="F20" s="315"/>
      <c r="G20" s="315"/>
      <c r="H20" s="293"/>
      <c r="I20" s="293"/>
      <c r="J20" s="293"/>
      <c r="K20" s="293"/>
    </row>
    <row r="21" spans="2:11" ht="31.5" x14ac:dyDescent="0.25">
      <c r="C21" s="293"/>
      <c r="D21" s="311" t="s">
        <v>718</v>
      </c>
      <c r="E21" s="316" t="s">
        <v>719</v>
      </c>
      <c r="F21" s="315" t="s">
        <v>720</v>
      </c>
      <c r="G21" s="315" t="s">
        <v>721</v>
      </c>
      <c r="H21" s="293">
        <v>19</v>
      </c>
      <c r="I21" s="293">
        <v>6</v>
      </c>
      <c r="J21" s="315"/>
      <c r="K21" s="315"/>
    </row>
    <row r="22" spans="2:11" ht="15.75" x14ac:dyDescent="0.25">
      <c r="C22" s="293"/>
      <c r="D22" s="293"/>
      <c r="E22" s="315"/>
      <c r="F22" s="315"/>
      <c r="G22" s="315"/>
      <c r="H22" s="293"/>
      <c r="I22" s="293"/>
      <c r="J22" s="315"/>
      <c r="K22" s="315"/>
    </row>
    <row r="23" spans="2:11" ht="15.75" x14ac:dyDescent="0.25">
      <c r="C23" s="272"/>
      <c r="D23" s="272"/>
      <c r="E23" s="272"/>
      <c r="F23" s="272"/>
      <c r="G23" s="272"/>
      <c r="H23" s="317">
        <f>SUM(H17:H22)</f>
        <v>91</v>
      </c>
      <c r="I23" s="317">
        <f>SUM(I17:I22)</f>
        <v>21</v>
      </c>
      <c r="J23" s="315"/>
      <c r="K23" s="318" t="s">
        <v>722</v>
      </c>
    </row>
    <row r="25" spans="2:11" ht="15.75" x14ac:dyDescent="0.25">
      <c r="B25" s="160">
        <v>3</v>
      </c>
      <c r="C25" s="304" t="s">
        <v>703</v>
      </c>
      <c r="D25" s="304" t="s">
        <v>264</v>
      </c>
      <c r="E25" s="304" t="s">
        <v>166</v>
      </c>
      <c r="F25" s="304" t="s">
        <v>704</v>
      </c>
      <c r="G25" s="304" t="s">
        <v>705</v>
      </c>
      <c r="H25" s="304" t="s">
        <v>167</v>
      </c>
      <c r="I25" s="304" t="s">
        <v>168</v>
      </c>
      <c r="J25" s="304" t="s">
        <v>169</v>
      </c>
      <c r="K25" s="304" t="s">
        <v>706</v>
      </c>
    </row>
    <row r="26" spans="2:11" ht="31.5" x14ac:dyDescent="0.25">
      <c r="C26" s="308"/>
      <c r="D26" s="308" t="s">
        <v>707</v>
      </c>
      <c r="E26" s="308" t="s">
        <v>394</v>
      </c>
      <c r="F26" s="309" t="s">
        <v>708</v>
      </c>
      <c r="G26" s="309" t="s">
        <v>709</v>
      </c>
      <c r="H26" s="307">
        <v>27</v>
      </c>
      <c r="I26" s="307">
        <v>5</v>
      </c>
      <c r="J26" s="310">
        <v>0</v>
      </c>
      <c r="K26" s="310"/>
    </row>
    <row r="27" spans="2:11" ht="31.5" x14ac:dyDescent="0.25">
      <c r="C27" s="311"/>
      <c r="D27" s="311" t="s">
        <v>710</v>
      </c>
      <c r="E27" s="312" t="s">
        <v>711</v>
      </c>
      <c r="F27" s="313" t="s">
        <v>712</v>
      </c>
      <c r="G27" s="313" t="s">
        <v>713</v>
      </c>
      <c r="H27" s="293">
        <v>18</v>
      </c>
      <c r="I27" s="293">
        <v>8</v>
      </c>
      <c r="J27" s="293"/>
      <c r="K27" s="314"/>
    </row>
    <row r="28" spans="2:11" ht="15.75" x14ac:dyDescent="0.25">
      <c r="C28" s="482"/>
      <c r="D28" s="482" t="s">
        <v>714</v>
      </c>
      <c r="E28" s="484" t="s">
        <v>715</v>
      </c>
      <c r="F28" s="313" t="s">
        <v>716</v>
      </c>
      <c r="G28" s="313" t="s">
        <v>717</v>
      </c>
      <c r="H28" s="293">
        <v>27</v>
      </c>
      <c r="I28" s="293">
        <v>2</v>
      </c>
      <c r="J28" s="293"/>
      <c r="K28" s="314"/>
    </row>
    <row r="29" spans="2:11" ht="15.75" x14ac:dyDescent="0.25">
      <c r="C29" s="483"/>
      <c r="D29" s="483"/>
      <c r="E29" s="485"/>
      <c r="F29" s="315"/>
      <c r="G29" s="315"/>
      <c r="H29" s="293"/>
      <c r="I29" s="293"/>
      <c r="J29" s="293"/>
      <c r="K29" s="293"/>
    </row>
    <row r="30" spans="2:11" ht="31.5" x14ac:dyDescent="0.25">
      <c r="C30" s="293"/>
      <c r="D30" s="311" t="s">
        <v>718</v>
      </c>
      <c r="E30" s="316" t="s">
        <v>719</v>
      </c>
      <c r="F30" s="315" t="s">
        <v>720</v>
      </c>
      <c r="G30" s="315" t="s">
        <v>721</v>
      </c>
      <c r="H30" s="293">
        <v>19</v>
      </c>
      <c r="I30" s="293">
        <v>6</v>
      </c>
      <c r="J30" s="315"/>
      <c r="K30" s="315"/>
    </row>
    <row r="31" spans="2:11" ht="15.75" x14ac:dyDescent="0.25">
      <c r="C31" s="293"/>
      <c r="D31" s="293"/>
      <c r="E31" s="315"/>
      <c r="F31" s="315"/>
      <c r="G31" s="315"/>
      <c r="H31" s="293"/>
      <c r="I31" s="293"/>
      <c r="J31" s="315"/>
      <c r="K31" s="315"/>
    </row>
    <row r="32" spans="2:11" ht="15.75" x14ac:dyDescent="0.25">
      <c r="C32" s="272"/>
      <c r="D32" s="272"/>
      <c r="E32" s="272"/>
      <c r="F32" s="272"/>
      <c r="G32" s="272"/>
      <c r="H32" s="317">
        <f>SUM(H26:H31)</f>
        <v>91</v>
      </c>
      <c r="I32" s="317">
        <f>SUM(I26:I31)</f>
        <v>21</v>
      </c>
      <c r="J32" s="315"/>
      <c r="K32" s="318" t="s">
        <v>722</v>
      </c>
    </row>
    <row r="34" spans="2:11" ht="15.75" x14ac:dyDescent="0.25">
      <c r="B34" s="160">
        <v>4</v>
      </c>
      <c r="C34" s="304" t="s">
        <v>703</v>
      </c>
      <c r="D34" s="304" t="s">
        <v>264</v>
      </c>
      <c r="E34" s="304" t="s">
        <v>166</v>
      </c>
      <c r="F34" s="304" t="s">
        <v>704</v>
      </c>
      <c r="G34" s="304" t="s">
        <v>705</v>
      </c>
      <c r="H34" s="304" t="s">
        <v>167</v>
      </c>
      <c r="I34" s="304" t="s">
        <v>168</v>
      </c>
      <c r="J34" s="304" t="s">
        <v>169</v>
      </c>
      <c r="K34" s="304" t="s">
        <v>706</v>
      </c>
    </row>
    <row r="35" spans="2:11" ht="31.5" x14ac:dyDescent="0.25">
      <c r="C35" s="308"/>
      <c r="D35" s="308" t="s">
        <v>707</v>
      </c>
      <c r="E35" s="308" t="s">
        <v>394</v>
      </c>
      <c r="F35" s="309" t="s">
        <v>708</v>
      </c>
      <c r="G35" s="309" t="s">
        <v>709</v>
      </c>
      <c r="H35" s="307">
        <v>27</v>
      </c>
      <c r="I35" s="307">
        <v>5</v>
      </c>
      <c r="J35" s="310">
        <v>0</v>
      </c>
      <c r="K35" s="310"/>
    </row>
    <row r="36" spans="2:11" ht="31.5" x14ac:dyDescent="0.25">
      <c r="C36" s="311"/>
      <c r="D36" s="311" t="s">
        <v>710</v>
      </c>
      <c r="E36" s="312" t="s">
        <v>711</v>
      </c>
      <c r="F36" s="313" t="s">
        <v>712</v>
      </c>
      <c r="G36" s="313" t="s">
        <v>713</v>
      </c>
      <c r="H36" s="293">
        <v>18</v>
      </c>
      <c r="I36" s="293">
        <v>8</v>
      </c>
      <c r="J36" s="293"/>
      <c r="K36" s="314"/>
    </row>
    <row r="37" spans="2:11" ht="15.75" x14ac:dyDescent="0.25">
      <c r="C37" s="482"/>
      <c r="D37" s="482" t="s">
        <v>714</v>
      </c>
      <c r="E37" s="484" t="s">
        <v>715</v>
      </c>
      <c r="F37" s="313" t="s">
        <v>716</v>
      </c>
      <c r="G37" s="313" t="s">
        <v>717</v>
      </c>
      <c r="H37" s="293">
        <v>27</v>
      </c>
      <c r="I37" s="293">
        <v>2</v>
      </c>
      <c r="J37" s="293"/>
      <c r="K37" s="314"/>
    </row>
    <row r="38" spans="2:11" ht="15.75" x14ac:dyDescent="0.25">
      <c r="C38" s="483"/>
      <c r="D38" s="483"/>
      <c r="E38" s="485"/>
      <c r="F38" s="315"/>
      <c r="G38" s="315"/>
      <c r="H38" s="293"/>
      <c r="I38" s="293"/>
      <c r="J38" s="293"/>
      <c r="K38" s="293"/>
    </row>
    <row r="39" spans="2:11" ht="31.5" x14ac:dyDescent="0.25">
      <c r="C39" s="293"/>
      <c r="D39" s="311" t="s">
        <v>718</v>
      </c>
      <c r="E39" s="316" t="s">
        <v>719</v>
      </c>
      <c r="F39" s="315" t="s">
        <v>720</v>
      </c>
      <c r="G39" s="315" t="s">
        <v>721</v>
      </c>
      <c r="H39" s="293">
        <v>19</v>
      </c>
      <c r="I39" s="293">
        <v>6</v>
      </c>
      <c r="J39" s="315"/>
      <c r="K39" s="315"/>
    </row>
    <row r="40" spans="2:11" ht="15.75" x14ac:dyDescent="0.25">
      <c r="C40" s="293"/>
      <c r="D40" s="293"/>
      <c r="E40" s="315"/>
      <c r="F40" s="315"/>
      <c r="G40" s="315"/>
      <c r="H40" s="293"/>
      <c r="I40" s="293"/>
      <c r="J40" s="315"/>
      <c r="K40" s="315"/>
    </row>
    <row r="41" spans="2:11" ht="15.75" x14ac:dyDescent="0.25">
      <c r="C41" s="272"/>
      <c r="D41" s="272"/>
      <c r="E41" s="272"/>
      <c r="F41" s="272"/>
      <c r="G41" s="272"/>
      <c r="H41" s="317">
        <f>SUM(H35:H40)</f>
        <v>91</v>
      </c>
      <c r="I41" s="317">
        <f>SUM(I35:I40)</f>
        <v>21</v>
      </c>
      <c r="J41" s="315"/>
      <c r="K41" s="318" t="s">
        <v>722</v>
      </c>
    </row>
    <row r="43" spans="2:11" ht="15.75" x14ac:dyDescent="0.25">
      <c r="B43" s="160">
        <v>5</v>
      </c>
      <c r="C43" s="304" t="s">
        <v>703</v>
      </c>
      <c r="D43" s="304" t="s">
        <v>264</v>
      </c>
      <c r="E43" s="304" t="s">
        <v>166</v>
      </c>
      <c r="F43" s="304" t="s">
        <v>704</v>
      </c>
      <c r="G43" s="304" t="s">
        <v>705</v>
      </c>
      <c r="H43" s="304" t="s">
        <v>167</v>
      </c>
      <c r="I43" s="304" t="s">
        <v>168</v>
      </c>
      <c r="J43" s="304" t="s">
        <v>169</v>
      </c>
      <c r="K43" s="304" t="s">
        <v>706</v>
      </c>
    </row>
    <row r="44" spans="2:11" ht="31.5" x14ac:dyDescent="0.25">
      <c r="C44" s="308"/>
      <c r="D44" s="308" t="s">
        <v>707</v>
      </c>
      <c r="E44" s="308" t="s">
        <v>394</v>
      </c>
      <c r="F44" s="309" t="s">
        <v>708</v>
      </c>
      <c r="G44" s="309" t="s">
        <v>709</v>
      </c>
      <c r="H44" s="307">
        <v>27</v>
      </c>
      <c r="I44" s="307">
        <v>5</v>
      </c>
      <c r="J44" s="310">
        <v>0</v>
      </c>
      <c r="K44" s="310"/>
    </row>
    <row r="45" spans="2:11" ht="31.5" x14ac:dyDescent="0.25">
      <c r="C45" s="311"/>
      <c r="D45" s="311" t="s">
        <v>710</v>
      </c>
      <c r="E45" s="312" t="s">
        <v>711</v>
      </c>
      <c r="F45" s="313" t="s">
        <v>712</v>
      </c>
      <c r="G45" s="313" t="s">
        <v>713</v>
      </c>
      <c r="H45" s="293">
        <v>18</v>
      </c>
      <c r="I45" s="293">
        <v>8</v>
      </c>
      <c r="J45" s="293"/>
      <c r="K45" s="314"/>
    </row>
    <row r="46" spans="2:11" ht="15.75" x14ac:dyDescent="0.25">
      <c r="C46" s="482"/>
      <c r="D46" s="482" t="s">
        <v>714</v>
      </c>
      <c r="E46" s="484" t="s">
        <v>715</v>
      </c>
      <c r="F46" s="313" t="s">
        <v>716</v>
      </c>
      <c r="G46" s="313" t="s">
        <v>717</v>
      </c>
      <c r="H46" s="293">
        <v>27</v>
      </c>
      <c r="I46" s="293">
        <v>2</v>
      </c>
      <c r="J46" s="293"/>
      <c r="K46" s="314"/>
    </row>
    <row r="47" spans="2:11" ht="15.75" x14ac:dyDescent="0.25">
      <c r="C47" s="483"/>
      <c r="D47" s="483"/>
      <c r="E47" s="485"/>
      <c r="F47" s="315"/>
      <c r="G47" s="315"/>
      <c r="H47" s="293"/>
      <c r="I47" s="293"/>
      <c r="J47" s="293"/>
      <c r="K47" s="293"/>
    </row>
    <row r="48" spans="2:11" ht="31.5" x14ac:dyDescent="0.25">
      <c r="C48" s="293"/>
      <c r="D48" s="311" t="s">
        <v>718</v>
      </c>
      <c r="E48" s="316" t="s">
        <v>719</v>
      </c>
      <c r="F48" s="315" t="s">
        <v>720</v>
      </c>
      <c r="G48" s="315" t="s">
        <v>721</v>
      </c>
      <c r="H48" s="293">
        <v>19</v>
      </c>
      <c r="I48" s="293">
        <v>6</v>
      </c>
      <c r="J48" s="315"/>
      <c r="K48" s="315"/>
    </row>
    <row r="49" spans="2:11" ht="15.75" x14ac:dyDescent="0.25">
      <c r="C49" s="293"/>
      <c r="D49" s="293"/>
      <c r="E49" s="315"/>
      <c r="F49" s="315"/>
      <c r="G49" s="315"/>
      <c r="H49" s="293"/>
      <c r="I49" s="293"/>
      <c r="J49" s="315"/>
      <c r="K49" s="315"/>
    </row>
    <row r="50" spans="2:11" ht="15.75" x14ac:dyDescent="0.25">
      <c r="C50" s="272"/>
      <c r="D50" s="272"/>
      <c r="E50" s="272"/>
      <c r="F50" s="272"/>
      <c r="G50" s="272"/>
      <c r="H50" s="317">
        <f>SUM(H44:H49)</f>
        <v>91</v>
      </c>
      <c r="I50" s="317">
        <f>SUM(I44:I49)</f>
        <v>21</v>
      </c>
      <c r="J50" s="315"/>
      <c r="K50" s="318" t="s">
        <v>722</v>
      </c>
    </row>
    <row r="52" spans="2:11" ht="15.75" x14ac:dyDescent="0.25">
      <c r="B52" s="160">
        <v>6</v>
      </c>
      <c r="C52" s="304" t="s">
        <v>703</v>
      </c>
      <c r="D52" s="304" t="s">
        <v>264</v>
      </c>
      <c r="E52" s="304" t="s">
        <v>166</v>
      </c>
      <c r="F52" s="304" t="s">
        <v>704</v>
      </c>
      <c r="G52" s="304" t="s">
        <v>705</v>
      </c>
      <c r="H52" s="304" t="s">
        <v>167</v>
      </c>
      <c r="I52" s="304" t="s">
        <v>168</v>
      </c>
      <c r="J52" s="304" t="s">
        <v>169</v>
      </c>
      <c r="K52" s="304" t="s">
        <v>706</v>
      </c>
    </row>
    <row r="53" spans="2:11" ht="31.5" x14ac:dyDescent="0.25">
      <c r="C53" s="308"/>
      <c r="D53" s="308" t="s">
        <v>707</v>
      </c>
      <c r="E53" s="308" t="s">
        <v>394</v>
      </c>
      <c r="F53" s="309">
        <v>43864</v>
      </c>
      <c r="G53" s="309">
        <v>44043</v>
      </c>
      <c r="H53" s="307">
        <v>27</v>
      </c>
      <c r="I53" s="307">
        <v>5</v>
      </c>
      <c r="J53" s="310">
        <v>0</v>
      </c>
      <c r="K53" s="310"/>
    </row>
    <row r="54" spans="2:11" ht="31.5" x14ac:dyDescent="0.25">
      <c r="C54" s="311"/>
      <c r="D54" s="311" t="s">
        <v>710</v>
      </c>
      <c r="E54" s="312" t="s">
        <v>711</v>
      </c>
      <c r="F54" s="313">
        <v>43535</v>
      </c>
      <c r="G54" s="313">
        <v>43798</v>
      </c>
      <c r="H54" s="293">
        <f>29-11</f>
        <v>18</v>
      </c>
      <c r="I54" s="293">
        <v>8</v>
      </c>
      <c r="J54" s="293"/>
      <c r="K54" s="314"/>
    </row>
    <row r="55" spans="2:11" ht="15.75" x14ac:dyDescent="0.25">
      <c r="C55" s="482"/>
      <c r="D55" s="482" t="s">
        <v>714</v>
      </c>
      <c r="E55" s="484" t="s">
        <v>715</v>
      </c>
      <c r="F55" s="313" t="s">
        <v>716</v>
      </c>
      <c r="G55" s="313" t="s">
        <v>717</v>
      </c>
      <c r="H55" s="293">
        <v>27</v>
      </c>
      <c r="I55" s="293">
        <v>2</v>
      </c>
      <c r="J55" s="293"/>
      <c r="K55" s="314"/>
    </row>
    <row r="56" spans="2:11" ht="15.75" x14ac:dyDescent="0.25">
      <c r="C56" s="483"/>
      <c r="D56" s="483"/>
      <c r="E56" s="485"/>
      <c r="F56" s="315"/>
      <c r="G56" s="315"/>
      <c r="H56" s="293"/>
      <c r="I56" s="293"/>
      <c r="J56" s="293"/>
      <c r="K56" s="293"/>
    </row>
    <row r="57" spans="2:11" ht="31.5" x14ac:dyDescent="0.25">
      <c r="C57" s="293"/>
      <c r="D57" s="311" t="s">
        <v>718</v>
      </c>
      <c r="E57" s="316" t="s">
        <v>719</v>
      </c>
      <c r="F57" s="315" t="s">
        <v>720</v>
      </c>
      <c r="G57" s="315" t="s">
        <v>721</v>
      </c>
      <c r="H57" s="293">
        <v>19</v>
      </c>
      <c r="I57" s="293">
        <v>6</v>
      </c>
      <c r="J57" s="315"/>
      <c r="K57" s="315"/>
    </row>
    <row r="58" spans="2:11" ht="15.75" x14ac:dyDescent="0.25">
      <c r="C58" s="293"/>
      <c r="D58" s="293"/>
      <c r="E58" s="315"/>
      <c r="F58" s="315"/>
      <c r="G58" s="315"/>
      <c r="H58" s="293"/>
      <c r="I58" s="293"/>
      <c r="J58" s="315"/>
      <c r="K58" s="315"/>
    </row>
    <row r="59" spans="2:11" ht="15.75" x14ac:dyDescent="0.25">
      <c r="C59" s="272"/>
      <c r="D59" s="272"/>
      <c r="E59" s="272"/>
      <c r="F59" s="272"/>
      <c r="G59" s="272"/>
      <c r="H59" s="317">
        <f>SUM(H53:H58)</f>
        <v>91</v>
      </c>
      <c r="I59" s="317">
        <f>SUM(I53:I58)</f>
        <v>21</v>
      </c>
      <c r="J59" s="315"/>
      <c r="K59" s="318" t="s">
        <v>722</v>
      </c>
    </row>
    <row r="61" spans="2:11" ht="15.75" x14ac:dyDescent="0.25">
      <c r="B61" s="160">
        <v>7</v>
      </c>
      <c r="C61" s="304" t="s">
        <v>703</v>
      </c>
      <c r="D61" s="304" t="s">
        <v>264</v>
      </c>
      <c r="E61" s="304" t="s">
        <v>166</v>
      </c>
      <c r="F61" s="304" t="s">
        <v>704</v>
      </c>
      <c r="G61" s="304" t="s">
        <v>705</v>
      </c>
      <c r="H61" s="304" t="s">
        <v>167</v>
      </c>
      <c r="I61" s="304" t="s">
        <v>168</v>
      </c>
      <c r="J61" s="304" t="s">
        <v>169</v>
      </c>
      <c r="K61" s="304" t="s">
        <v>706</v>
      </c>
    </row>
    <row r="62" spans="2:11" ht="31.5" x14ac:dyDescent="0.25">
      <c r="C62" s="308"/>
      <c r="D62" s="308" t="s">
        <v>707</v>
      </c>
      <c r="E62" s="308" t="s">
        <v>394</v>
      </c>
      <c r="F62" s="309" t="s">
        <v>708</v>
      </c>
      <c r="G62" s="309" t="s">
        <v>709</v>
      </c>
      <c r="H62" s="307">
        <v>27</v>
      </c>
      <c r="I62" s="307">
        <v>5</v>
      </c>
      <c r="J62" s="310">
        <v>0</v>
      </c>
      <c r="K62" s="310"/>
    </row>
    <row r="63" spans="2:11" ht="31.5" x14ac:dyDescent="0.25">
      <c r="C63" s="311"/>
      <c r="D63" s="311" t="s">
        <v>710</v>
      </c>
      <c r="E63" s="312" t="s">
        <v>711</v>
      </c>
      <c r="F63" s="313" t="s">
        <v>712</v>
      </c>
      <c r="G63" s="313" t="s">
        <v>713</v>
      </c>
      <c r="H63" s="293">
        <v>18</v>
      </c>
      <c r="I63" s="293">
        <v>8</v>
      </c>
      <c r="J63" s="293"/>
      <c r="K63" s="314"/>
    </row>
    <row r="64" spans="2:11" ht="15.75" x14ac:dyDescent="0.25">
      <c r="C64" s="482"/>
      <c r="D64" s="482" t="s">
        <v>714</v>
      </c>
      <c r="E64" s="484" t="s">
        <v>715</v>
      </c>
      <c r="F64" s="313" t="s">
        <v>716</v>
      </c>
      <c r="G64" s="313" t="s">
        <v>717</v>
      </c>
      <c r="H64" s="293">
        <v>27</v>
      </c>
      <c r="I64" s="293">
        <v>2</v>
      </c>
      <c r="J64" s="293"/>
      <c r="K64" s="314"/>
    </row>
    <row r="65" spans="2:11" ht="15.75" x14ac:dyDescent="0.25">
      <c r="C65" s="483"/>
      <c r="D65" s="483"/>
      <c r="E65" s="485"/>
      <c r="F65" s="315"/>
      <c r="G65" s="315"/>
      <c r="H65" s="293"/>
      <c r="I65" s="293"/>
      <c r="J65" s="293"/>
      <c r="K65" s="293"/>
    </row>
    <row r="66" spans="2:11" ht="31.5" x14ac:dyDescent="0.25">
      <c r="C66" s="293"/>
      <c r="D66" s="311" t="s">
        <v>718</v>
      </c>
      <c r="E66" s="316" t="s">
        <v>719</v>
      </c>
      <c r="F66" s="315" t="s">
        <v>720</v>
      </c>
      <c r="G66" s="315" t="s">
        <v>721</v>
      </c>
      <c r="H66" s="293">
        <v>19</v>
      </c>
      <c r="I66" s="293">
        <v>6</v>
      </c>
      <c r="J66" s="315"/>
      <c r="K66" s="315"/>
    </row>
    <row r="67" spans="2:11" ht="15.75" x14ac:dyDescent="0.25">
      <c r="C67" s="293"/>
      <c r="D67" s="293"/>
      <c r="E67" s="315"/>
      <c r="F67" s="315"/>
      <c r="G67" s="315"/>
      <c r="H67" s="293"/>
      <c r="I67" s="293"/>
      <c r="J67" s="315"/>
      <c r="K67" s="315"/>
    </row>
    <row r="68" spans="2:11" ht="15.75" x14ac:dyDescent="0.25">
      <c r="C68" s="272"/>
      <c r="D68" s="272"/>
      <c r="E68" s="272"/>
      <c r="F68" s="272"/>
      <c r="G68" s="272"/>
      <c r="H68" s="317">
        <f>SUM(H62:H67)</f>
        <v>91</v>
      </c>
      <c r="I68" s="317">
        <f>SUM(I62:I67)</f>
        <v>21</v>
      </c>
      <c r="J68" s="315"/>
      <c r="K68" s="318" t="s">
        <v>722</v>
      </c>
    </row>
    <row r="70" spans="2:11" ht="15.75" x14ac:dyDescent="0.25">
      <c r="B70" s="160">
        <v>8</v>
      </c>
      <c r="C70" s="304" t="s">
        <v>703</v>
      </c>
      <c r="D70" s="304" t="s">
        <v>264</v>
      </c>
      <c r="E70" s="304" t="s">
        <v>166</v>
      </c>
      <c r="F70" s="304" t="s">
        <v>704</v>
      </c>
      <c r="G70" s="304" t="s">
        <v>705</v>
      </c>
      <c r="H70" s="304" t="s">
        <v>167</v>
      </c>
      <c r="I70" s="304" t="s">
        <v>168</v>
      </c>
      <c r="J70" s="304" t="s">
        <v>169</v>
      </c>
      <c r="K70" s="304" t="s">
        <v>706</v>
      </c>
    </row>
    <row r="71" spans="2:11" ht="31.5" x14ac:dyDescent="0.25">
      <c r="C71" s="308"/>
      <c r="D71" s="308" t="s">
        <v>707</v>
      </c>
      <c r="E71" s="308" t="s">
        <v>394</v>
      </c>
      <c r="F71" s="309" t="s">
        <v>708</v>
      </c>
      <c r="G71" s="309" t="s">
        <v>709</v>
      </c>
      <c r="H71" s="307">
        <v>27</v>
      </c>
      <c r="I71" s="307">
        <v>5</v>
      </c>
      <c r="J71" s="310">
        <v>0</v>
      </c>
      <c r="K71" s="310"/>
    </row>
    <row r="72" spans="2:11" ht="31.5" x14ac:dyDescent="0.25">
      <c r="C72" s="311"/>
      <c r="D72" s="311" t="s">
        <v>710</v>
      </c>
      <c r="E72" s="312" t="s">
        <v>711</v>
      </c>
      <c r="F72" s="313" t="s">
        <v>712</v>
      </c>
      <c r="G72" s="313" t="s">
        <v>713</v>
      </c>
      <c r="H72" s="293">
        <v>18</v>
      </c>
      <c r="I72" s="293">
        <v>8</v>
      </c>
      <c r="J72" s="293"/>
      <c r="K72" s="314"/>
    </row>
    <row r="73" spans="2:11" ht="15.75" x14ac:dyDescent="0.25">
      <c r="C73" s="482"/>
      <c r="D73" s="482" t="s">
        <v>714</v>
      </c>
      <c r="E73" s="484" t="s">
        <v>715</v>
      </c>
      <c r="F73" s="313" t="s">
        <v>716</v>
      </c>
      <c r="G73" s="313" t="s">
        <v>717</v>
      </c>
      <c r="H73" s="293">
        <v>27</v>
      </c>
      <c r="I73" s="293">
        <v>2</v>
      </c>
      <c r="J73" s="293"/>
      <c r="K73" s="314"/>
    </row>
    <row r="74" spans="2:11" ht="15.75" x14ac:dyDescent="0.25">
      <c r="C74" s="483"/>
      <c r="D74" s="483"/>
      <c r="E74" s="485"/>
      <c r="F74" s="315"/>
      <c r="G74" s="315"/>
      <c r="H74" s="293"/>
      <c r="I74" s="293"/>
      <c r="J74" s="293"/>
      <c r="K74" s="293"/>
    </row>
    <row r="75" spans="2:11" ht="31.5" x14ac:dyDescent="0.25">
      <c r="C75" s="293"/>
      <c r="D75" s="311" t="s">
        <v>718</v>
      </c>
      <c r="E75" s="316" t="s">
        <v>719</v>
      </c>
      <c r="F75" s="315" t="s">
        <v>720</v>
      </c>
      <c r="G75" s="315" t="s">
        <v>721</v>
      </c>
      <c r="H75" s="293">
        <v>19</v>
      </c>
      <c r="I75" s="293">
        <v>6</v>
      </c>
      <c r="J75" s="315"/>
      <c r="K75" s="315"/>
    </row>
    <row r="76" spans="2:11" ht="15.75" x14ac:dyDescent="0.25">
      <c r="C76" s="293"/>
      <c r="D76" s="293"/>
      <c r="E76" s="315"/>
      <c r="F76" s="315"/>
      <c r="G76" s="315"/>
      <c r="H76" s="293"/>
      <c r="I76" s="293"/>
      <c r="J76" s="315"/>
      <c r="K76" s="315"/>
    </row>
    <row r="77" spans="2:11" ht="15.75" x14ac:dyDescent="0.25">
      <c r="C77" s="272"/>
      <c r="D77" s="272"/>
      <c r="E77" s="272"/>
      <c r="F77" s="272"/>
      <c r="G77" s="272"/>
      <c r="H77" s="317">
        <f>SUM(H71:H76)</f>
        <v>91</v>
      </c>
      <c r="I77" s="317">
        <f>SUM(I71:I76)</f>
        <v>21</v>
      </c>
      <c r="J77" s="315"/>
      <c r="K77" s="318" t="s">
        <v>722</v>
      </c>
    </row>
    <row r="79" spans="2:11" ht="15.75" x14ac:dyDescent="0.25">
      <c r="B79" s="160">
        <v>9</v>
      </c>
      <c r="C79" s="304" t="s">
        <v>703</v>
      </c>
      <c r="D79" s="304" t="s">
        <v>264</v>
      </c>
      <c r="E79" s="304" t="s">
        <v>166</v>
      </c>
      <c r="F79" s="304" t="s">
        <v>704</v>
      </c>
      <c r="G79" s="304" t="s">
        <v>705</v>
      </c>
      <c r="H79" s="304" t="s">
        <v>167</v>
      </c>
      <c r="I79" s="304" t="s">
        <v>168</v>
      </c>
      <c r="J79" s="304" t="s">
        <v>169</v>
      </c>
      <c r="K79" s="304" t="s">
        <v>706</v>
      </c>
    </row>
    <row r="80" spans="2:11" ht="31.5" x14ac:dyDescent="0.25">
      <c r="C80" s="308"/>
      <c r="D80" s="308" t="s">
        <v>707</v>
      </c>
      <c r="E80" s="308" t="s">
        <v>394</v>
      </c>
      <c r="F80" s="309" t="s">
        <v>708</v>
      </c>
      <c r="G80" s="309" t="s">
        <v>709</v>
      </c>
      <c r="H80" s="307">
        <v>27</v>
      </c>
      <c r="I80" s="307">
        <v>5</v>
      </c>
      <c r="J80" s="310">
        <v>0</v>
      </c>
      <c r="K80" s="310"/>
    </row>
    <row r="81" spans="2:11" ht="31.5" x14ac:dyDescent="0.25">
      <c r="C81" s="311"/>
      <c r="D81" s="311" t="s">
        <v>710</v>
      </c>
      <c r="E81" s="312" t="s">
        <v>711</v>
      </c>
      <c r="F81" s="313" t="s">
        <v>712</v>
      </c>
      <c r="G81" s="313" t="s">
        <v>713</v>
      </c>
      <c r="H81" s="293">
        <v>18</v>
      </c>
      <c r="I81" s="293">
        <v>8</v>
      </c>
      <c r="J81" s="293"/>
      <c r="K81" s="314"/>
    </row>
    <row r="82" spans="2:11" ht="15.75" x14ac:dyDescent="0.25">
      <c r="C82" s="482"/>
      <c r="D82" s="482" t="s">
        <v>714</v>
      </c>
      <c r="E82" s="484" t="s">
        <v>715</v>
      </c>
      <c r="F82" s="313" t="s">
        <v>716</v>
      </c>
      <c r="G82" s="313" t="s">
        <v>717</v>
      </c>
      <c r="H82" s="293">
        <v>27</v>
      </c>
      <c r="I82" s="293">
        <v>2</v>
      </c>
      <c r="J82" s="293"/>
      <c r="K82" s="314"/>
    </row>
    <row r="83" spans="2:11" ht="15.75" x14ac:dyDescent="0.25">
      <c r="C83" s="483"/>
      <c r="D83" s="483"/>
      <c r="E83" s="485"/>
      <c r="F83" s="315"/>
      <c r="G83" s="315"/>
      <c r="H83" s="293"/>
      <c r="I83" s="293"/>
      <c r="J83" s="293"/>
      <c r="K83" s="293"/>
    </row>
    <row r="84" spans="2:11" ht="31.5" x14ac:dyDescent="0.25">
      <c r="C84" s="293"/>
      <c r="D84" s="311" t="s">
        <v>718</v>
      </c>
      <c r="E84" s="316" t="s">
        <v>719</v>
      </c>
      <c r="F84" s="315" t="s">
        <v>720</v>
      </c>
      <c r="G84" s="315" t="s">
        <v>721</v>
      </c>
      <c r="H84" s="293">
        <v>19</v>
      </c>
      <c r="I84" s="293">
        <v>6</v>
      </c>
      <c r="J84" s="315"/>
      <c r="K84" s="315"/>
    </row>
    <row r="85" spans="2:11" ht="15.75" x14ac:dyDescent="0.25">
      <c r="C85" s="293"/>
      <c r="D85" s="293"/>
      <c r="E85" s="315"/>
      <c r="F85" s="315"/>
      <c r="G85" s="315"/>
      <c r="H85" s="293"/>
      <c r="I85" s="293"/>
      <c r="J85" s="315"/>
      <c r="K85" s="315"/>
    </row>
    <row r="86" spans="2:11" ht="15.75" x14ac:dyDescent="0.25">
      <c r="C86" s="272"/>
      <c r="D86" s="272"/>
      <c r="E86" s="272"/>
      <c r="F86" s="272"/>
      <c r="G86" s="272"/>
      <c r="H86" s="317">
        <f>SUM(H80:H85)</f>
        <v>91</v>
      </c>
      <c r="I86" s="317">
        <f>SUM(I80:I85)</f>
        <v>21</v>
      </c>
      <c r="J86" s="315"/>
      <c r="K86" s="318" t="s">
        <v>722</v>
      </c>
    </row>
    <row r="88" spans="2:11" ht="15.75" x14ac:dyDescent="0.25">
      <c r="B88" s="160">
        <v>10</v>
      </c>
      <c r="C88" s="304" t="s">
        <v>703</v>
      </c>
      <c r="D88" s="304" t="s">
        <v>264</v>
      </c>
      <c r="E88" s="304" t="s">
        <v>166</v>
      </c>
      <c r="F88" s="304" t="s">
        <v>704</v>
      </c>
      <c r="G88" s="304" t="s">
        <v>705</v>
      </c>
      <c r="H88" s="304" t="s">
        <v>167</v>
      </c>
      <c r="I88" s="304" t="s">
        <v>168</v>
      </c>
      <c r="J88" s="304" t="s">
        <v>169</v>
      </c>
      <c r="K88" s="304" t="s">
        <v>706</v>
      </c>
    </row>
    <row r="89" spans="2:11" ht="31.5" x14ac:dyDescent="0.25">
      <c r="C89" s="308"/>
      <c r="D89" s="308" t="s">
        <v>707</v>
      </c>
      <c r="E89" s="308" t="s">
        <v>394</v>
      </c>
      <c r="F89" s="309" t="s">
        <v>708</v>
      </c>
      <c r="G89" s="309" t="s">
        <v>709</v>
      </c>
      <c r="H89" s="307">
        <v>27</v>
      </c>
      <c r="I89" s="307">
        <v>5</v>
      </c>
      <c r="J89" s="310">
        <v>0</v>
      </c>
      <c r="K89" s="310"/>
    </row>
    <row r="90" spans="2:11" ht="31.5" x14ac:dyDescent="0.25">
      <c r="C90" s="311"/>
      <c r="D90" s="311" t="s">
        <v>710</v>
      </c>
      <c r="E90" s="312" t="s">
        <v>711</v>
      </c>
      <c r="F90" s="313" t="s">
        <v>712</v>
      </c>
      <c r="G90" s="313" t="s">
        <v>713</v>
      </c>
      <c r="H90" s="293">
        <v>18</v>
      </c>
      <c r="I90" s="293">
        <v>8</v>
      </c>
      <c r="J90" s="293"/>
      <c r="K90" s="314"/>
    </row>
    <row r="91" spans="2:11" ht="15.75" x14ac:dyDescent="0.25">
      <c r="C91" s="482"/>
      <c r="D91" s="482" t="s">
        <v>714</v>
      </c>
      <c r="E91" s="484" t="s">
        <v>715</v>
      </c>
      <c r="F91" s="313" t="s">
        <v>716</v>
      </c>
      <c r="G91" s="313" t="s">
        <v>717</v>
      </c>
      <c r="H91" s="293">
        <v>27</v>
      </c>
      <c r="I91" s="293">
        <v>2</v>
      </c>
      <c r="J91" s="293"/>
      <c r="K91" s="314"/>
    </row>
    <row r="92" spans="2:11" ht="15.75" x14ac:dyDescent="0.25">
      <c r="C92" s="483"/>
      <c r="D92" s="483"/>
      <c r="E92" s="485"/>
      <c r="F92" s="315"/>
      <c r="G92" s="315"/>
      <c r="H92" s="293"/>
      <c r="I92" s="293"/>
      <c r="J92" s="293"/>
      <c r="K92" s="293"/>
    </row>
    <row r="93" spans="2:11" ht="31.5" x14ac:dyDescent="0.25">
      <c r="C93" s="293"/>
      <c r="D93" s="311" t="s">
        <v>718</v>
      </c>
      <c r="E93" s="316" t="s">
        <v>719</v>
      </c>
      <c r="F93" s="315" t="s">
        <v>720</v>
      </c>
      <c r="G93" s="315" t="s">
        <v>721</v>
      </c>
      <c r="H93" s="293">
        <v>19</v>
      </c>
      <c r="I93" s="293">
        <v>6</v>
      </c>
      <c r="J93" s="315"/>
      <c r="K93" s="315"/>
    </row>
    <row r="94" spans="2:11" ht="15.75" x14ac:dyDescent="0.25">
      <c r="C94" s="293"/>
      <c r="D94" s="293"/>
      <c r="E94" s="315"/>
      <c r="F94" s="315"/>
      <c r="G94" s="315"/>
      <c r="H94" s="293"/>
      <c r="I94" s="293"/>
      <c r="J94" s="315"/>
      <c r="K94" s="315"/>
    </row>
    <row r="95" spans="2:11" ht="15.75" x14ac:dyDescent="0.25">
      <c r="C95" s="272"/>
      <c r="D95" s="272"/>
      <c r="E95" s="272"/>
      <c r="F95" s="272"/>
      <c r="G95" s="272"/>
      <c r="H95" s="317">
        <f>SUM(H89:H94)</f>
        <v>91</v>
      </c>
      <c r="I95" s="317">
        <f>SUM(I89:I94)</f>
        <v>21</v>
      </c>
      <c r="J95" s="315"/>
      <c r="K95" s="318" t="s">
        <v>722</v>
      </c>
    </row>
    <row r="97" spans="2:11" ht="15.75" x14ac:dyDescent="0.25">
      <c r="B97" s="160">
        <v>11</v>
      </c>
      <c r="C97" s="304" t="s">
        <v>703</v>
      </c>
      <c r="D97" s="304" t="s">
        <v>264</v>
      </c>
      <c r="E97" s="304" t="s">
        <v>166</v>
      </c>
      <c r="F97" s="304" t="s">
        <v>704</v>
      </c>
      <c r="G97" s="304" t="s">
        <v>705</v>
      </c>
      <c r="H97" s="304" t="s">
        <v>167</v>
      </c>
      <c r="I97" s="304" t="s">
        <v>168</v>
      </c>
      <c r="J97" s="304" t="s">
        <v>169</v>
      </c>
      <c r="K97" s="304" t="s">
        <v>706</v>
      </c>
    </row>
    <row r="98" spans="2:11" ht="31.5" x14ac:dyDescent="0.25">
      <c r="C98" s="308"/>
      <c r="D98" s="308" t="s">
        <v>707</v>
      </c>
      <c r="E98" s="308" t="s">
        <v>394</v>
      </c>
      <c r="F98" s="309" t="s">
        <v>708</v>
      </c>
      <c r="G98" s="309" t="s">
        <v>709</v>
      </c>
      <c r="H98" s="307">
        <v>27</v>
      </c>
      <c r="I98" s="307">
        <v>5</v>
      </c>
      <c r="J98" s="310">
        <v>0</v>
      </c>
      <c r="K98" s="310"/>
    </row>
    <row r="99" spans="2:11" ht="31.5" x14ac:dyDescent="0.25">
      <c r="C99" s="311"/>
      <c r="D99" s="311" t="s">
        <v>710</v>
      </c>
      <c r="E99" s="312" t="s">
        <v>711</v>
      </c>
      <c r="F99" s="313" t="s">
        <v>712</v>
      </c>
      <c r="G99" s="313" t="s">
        <v>713</v>
      </c>
      <c r="H99" s="293">
        <v>18</v>
      </c>
      <c r="I99" s="293">
        <v>8</v>
      </c>
      <c r="J99" s="293"/>
      <c r="K99" s="314"/>
    </row>
    <row r="100" spans="2:11" ht="15.75" x14ac:dyDescent="0.25">
      <c r="C100" s="482"/>
      <c r="D100" s="482" t="s">
        <v>714</v>
      </c>
      <c r="E100" s="484" t="s">
        <v>715</v>
      </c>
      <c r="F100" s="313" t="s">
        <v>716</v>
      </c>
      <c r="G100" s="313" t="s">
        <v>717</v>
      </c>
      <c r="H100" s="293">
        <v>27</v>
      </c>
      <c r="I100" s="293">
        <v>2</v>
      </c>
      <c r="J100" s="293"/>
      <c r="K100" s="314"/>
    </row>
    <row r="101" spans="2:11" ht="15.75" x14ac:dyDescent="0.25">
      <c r="C101" s="483"/>
      <c r="D101" s="483"/>
      <c r="E101" s="485"/>
      <c r="F101" s="315"/>
      <c r="G101" s="315"/>
      <c r="H101" s="293"/>
      <c r="I101" s="293"/>
      <c r="J101" s="293"/>
      <c r="K101" s="293"/>
    </row>
    <row r="102" spans="2:11" ht="31.5" x14ac:dyDescent="0.25">
      <c r="C102" s="293"/>
      <c r="D102" s="311" t="s">
        <v>718</v>
      </c>
      <c r="E102" s="316" t="s">
        <v>719</v>
      </c>
      <c r="F102" s="315" t="s">
        <v>720</v>
      </c>
      <c r="G102" s="315" t="s">
        <v>721</v>
      </c>
      <c r="H102" s="293">
        <v>19</v>
      </c>
      <c r="I102" s="293">
        <v>6</v>
      </c>
      <c r="J102" s="315"/>
      <c r="K102" s="315"/>
    </row>
    <row r="103" spans="2:11" ht="15.75" x14ac:dyDescent="0.25">
      <c r="C103" s="293"/>
      <c r="D103" s="293"/>
      <c r="E103" s="315"/>
      <c r="F103" s="315"/>
      <c r="G103" s="315"/>
      <c r="H103" s="293"/>
      <c r="I103" s="293"/>
      <c r="J103" s="315"/>
      <c r="K103" s="315"/>
    </row>
    <row r="104" spans="2:11" ht="15.75" x14ac:dyDescent="0.25">
      <c r="C104" s="272"/>
      <c r="D104" s="272"/>
      <c r="E104" s="272"/>
      <c r="F104" s="272"/>
      <c r="G104" s="272"/>
      <c r="H104" s="317">
        <f>SUM(H98:H103)</f>
        <v>91</v>
      </c>
      <c r="I104" s="317">
        <f>SUM(I98:I103)</f>
        <v>21</v>
      </c>
      <c r="J104" s="315"/>
      <c r="K104" s="318" t="s">
        <v>722</v>
      </c>
    </row>
    <row r="106" spans="2:11" ht="15.75" x14ac:dyDescent="0.25">
      <c r="B106" s="160">
        <v>12</v>
      </c>
      <c r="C106" s="304" t="s">
        <v>703</v>
      </c>
      <c r="D106" s="304" t="s">
        <v>264</v>
      </c>
      <c r="E106" s="304" t="s">
        <v>166</v>
      </c>
      <c r="F106" s="304" t="s">
        <v>704</v>
      </c>
      <c r="G106" s="304" t="s">
        <v>705</v>
      </c>
      <c r="H106" s="304" t="s">
        <v>167</v>
      </c>
      <c r="I106" s="304" t="s">
        <v>168</v>
      </c>
      <c r="J106" s="304" t="s">
        <v>169</v>
      </c>
      <c r="K106" s="304" t="s">
        <v>706</v>
      </c>
    </row>
    <row r="107" spans="2:11" ht="31.5" x14ac:dyDescent="0.25">
      <c r="C107" s="308"/>
      <c r="D107" s="308" t="s">
        <v>707</v>
      </c>
      <c r="E107" s="308" t="s">
        <v>394</v>
      </c>
      <c r="F107" s="309" t="s">
        <v>708</v>
      </c>
      <c r="G107" s="309" t="s">
        <v>709</v>
      </c>
      <c r="H107" s="307">
        <v>27</v>
      </c>
      <c r="I107" s="307">
        <v>5</v>
      </c>
      <c r="J107" s="310">
        <v>0</v>
      </c>
      <c r="K107" s="310"/>
    </row>
    <row r="108" spans="2:11" ht="31.5" x14ac:dyDescent="0.25">
      <c r="C108" s="311"/>
      <c r="D108" s="311" t="s">
        <v>710</v>
      </c>
      <c r="E108" s="312" t="s">
        <v>711</v>
      </c>
      <c r="F108" s="313" t="s">
        <v>712</v>
      </c>
      <c r="G108" s="313" t="s">
        <v>713</v>
      </c>
      <c r="H108" s="293">
        <v>18</v>
      </c>
      <c r="I108" s="293">
        <v>8</v>
      </c>
      <c r="J108" s="293"/>
      <c r="K108" s="314"/>
    </row>
    <row r="109" spans="2:11" ht="15.75" x14ac:dyDescent="0.25">
      <c r="C109" s="482"/>
      <c r="D109" s="482" t="s">
        <v>714</v>
      </c>
      <c r="E109" s="484" t="s">
        <v>715</v>
      </c>
      <c r="F109" s="313" t="s">
        <v>716</v>
      </c>
      <c r="G109" s="313" t="s">
        <v>717</v>
      </c>
      <c r="H109" s="293">
        <v>27</v>
      </c>
      <c r="I109" s="293">
        <v>2</v>
      </c>
      <c r="J109" s="293"/>
      <c r="K109" s="314"/>
    </row>
    <row r="110" spans="2:11" ht="15.75" x14ac:dyDescent="0.25">
      <c r="C110" s="483"/>
      <c r="D110" s="483"/>
      <c r="E110" s="485"/>
      <c r="F110" s="315"/>
      <c r="G110" s="315"/>
      <c r="H110" s="293"/>
      <c r="I110" s="293"/>
      <c r="J110" s="293"/>
      <c r="K110" s="293"/>
    </row>
    <row r="111" spans="2:11" ht="31.5" x14ac:dyDescent="0.25">
      <c r="C111" s="293"/>
      <c r="D111" s="311" t="s">
        <v>718</v>
      </c>
      <c r="E111" s="316" t="s">
        <v>719</v>
      </c>
      <c r="F111" s="315" t="s">
        <v>720</v>
      </c>
      <c r="G111" s="315" t="s">
        <v>721</v>
      </c>
      <c r="H111" s="293">
        <v>19</v>
      </c>
      <c r="I111" s="293">
        <v>6</v>
      </c>
      <c r="J111" s="315"/>
      <c r="K111" s="315"/>
    </row>
    <row r="112" spans="2:11" ht="15.75" x14ac:dyDescent="0.25">
      <c r="C112" s="293"/>
      <c r="D112" s="293"/>
      <c r="E112" s="315"/>
      <c r="F112" s="315"/>
      <c r="G112" s="315"/>
      <c r="H112" s="293"/>
      <c r="I112" s="293"/>
      <c r="J112" s="315"/>
      <c r="K112" s="315"/>
    </row>
    <row r="113" spans="2:11" ht="15.75" x14ac:dyDescent="0.25">
      <c r="C113" s="272"/>
      <c r="D113" s="272"/>
      <c r="E113" s="272"/>
      <c r="F113" s="272"/>
      <c r="G113" s="272"/>
      <c r="H113" s="317">
        <f>SUM(H107:H112)</f>
        <v>91</v>
      </c>
      <c r="I113" s="317">
        <f>SUM(I107:I112)</f>
        <v>21</v>
      </c>
      <c r="J113" s="315"/>
      <c r="K113" s="318" t="s">
        <v>722</v>
      </c>
    </row>
    <row r="115" spans="2:11" ht="15.75" x14ac:dyDescent="0.25">
      <c r="B115" s="160">
        <v>13</v>
      </c>
      <c r="C115" s="304" t="s">
        <v>703</v>
      </c>
      <c r="D115" s="304" t="s">
        <v>264</v>
      </c>
      <c r="E115" s="304" t="s">
        <v>166</v>
      </c>
      <c r="F115" s="304" t="s">
        <v>704</v>
      </c>
      <c r="G115" s="304" t="s">
        <v>705</v>
      </c>
      <c r="H115" s="304" t="s">
        <v>167</v>
      </c>
      <c r="I115" s="304" t="s">
        <v>168</v>
      </c>
      <c r="J115" s="304" t="s">
        <v>169</v>
      </c>
      <c r="K115" s="304" t="s">
        <v>706</v>
      </c>
    </row>
    <row r="116" spans="2:11" ht="31.5" x14ac:dyDescent="0.25">
      <c r="C116" s="308"/>
      <c r="D116" s="308" t="s">
        <v>707</v>
      </c>
      <c r="E116" s="308" t="s">
        <v>394</v>
      </c>
      <c r="F116" s="309" t="s">
        <v>708</v>
      </c>
      <c r="G116" s="309" t="s">
        <v>709</v>
      </c>
      <c r="H116" s="307">
        <v>27</v>
      </c>
      <c r="I116" s="307">
        <v>5</v>
      </c>
      <c r="J116" s="310">
        <v>0</v>
      </c>
      <c r="K116" s="310"/>
    </row>
    <row r="117" spans="2:11" ht="31.5" x14ac:dyDescent="0.25">
      <c r="C117" s="311"/>
      <c r="D117" s="311" t="s">
        <v>710</v>
      </c>
      <c r="E117" s="312" t="s">
        <v>711</v>
      </c>
      <c r="F117" s="313" t="s">
        <v>712</v>
      </c>
      <c r="G117" s="313" t="s">
        <v>713</v>
      </c>
      <c r="H117" s="293">
        <v>18</v>
      </c>
      <c r="I117" s="293">
        <v>8</v>
      </c>
      <c r="J117" s="293"/>
      <c r="K117" s="314"/>
    </row>
    <row r="118" spans="2:11" ht="15.75" x14ac:dyDescent="0.25">
      <c r="C118" s="482"/>
      <c r="D118" s="482" t="s">
        <v>714</v>
      </c>
      <c r="E118" s="484" t="s">
        <v>715</v>
      </c>
      <c r="F118" s="313" t="s">
        <v>716</v>
      </c>
      <c r="G118" s="313" t="s">
        <v>717</v>
      </c>
      <c r="H118" s="293">
        <v>27</v>
      </c>
      <c r="I118" s="293">
        <v>2</v>
      </c>
      <c r="J118" s="293"/>
      <c r="K118" s="314"/>
    </row>
    <row r="119" spans="2:11" ht="15.75" x14ac:dyDescent="0.25">
      <c r="C119" s="483"/>
      <c r="D119" s="483"/>
      <c r="E119" s="485"/>
      <c r="F119" s="315"/>
      <c r="G119" s="315"/>
      <c r="H119" s="293"/>
      <c r="I119" s="293"/>
      <c r="J119" s="293"/>
      <c r="K119" s="293"/>
    </row>
    <row r="120" spans="2:11" ht="31.5" x14ac:dyDescent="0.25">
      <c r="C120" s="293"/>
      <c r="D120" s="311" t="s">
        <v>718</v>
      </c>
      <c r="E120" s="316" t="s">
        <v>719</v>
      </c>
      <c r="F120" s="315" t="s">
        <v>720</v>
      </c>
      <c r="G120" s="315" t="s">
        <v>721</v>
      </c>
      <c r="H120" s="293">
        <v>19</v>
      </c>
      <c r="I120" s="293">
        <v>6</v>
      </c>
      <c r="J120" s="315"/>
      <c r="K120" s="315"/>
    </row>
    <row r="121" spans="2:11" ht="15.75" x14ac:dyDescent="0.25">
      <c r="C121" s="293"/>
      <c r="D121" s="293"/>
      <c r="E121" s="315"/>
      <c r="F121" s="315"/>
      <c r="G121" s="315"/>
      <c r="H121" s="293"/>
      <c r="I121" s="293"/>
      <c r="J121" s="315"/>
      <c r="K121" s="315"/>
    </row>
    <row r="122" spans="2:11" ht="15.75" x14ac:dyDescent="0.25">
      <c r="C122" s="272"/>
      <c r="D122" s="272"/>
      <c r="E122" s="272"/>
      <c r="F122" s="272"/>
      <c r="G122" s="272"/>
      <c r="H122" s="317">
        <f>SUM(H116:H121)</f>
        <v>91</v>
      </c>
      <c r="I122" s="317">
        <f>SUM(I116:I121)</f>
        <v>21</v>
      </c>
      <c r="J122" s="315"/>
      <c r="K122" s="318" t="s">
        <v>722</v>
      </c>
    </row>
    <row r="124" spans="2:11" ht="15.75" x14ac:dyDescent="0.25">
      <c r="B124" s="160">
        <v>14</v>
      </c>
      <c r="C124" s="304" t="s">
        <v>703</v>
      </c>
      <c r="D124" s="304" t="s">
        <v>264</v>
      </c>
      <c r="E124" s="304" t="s">
        <v>166</v>
      </c>
      <c r="F124" s="304" t="s">
        <v>704</v>
      </c>
      <c r="G124" s="304" t="s">
        <v>705</v>
      </c>
      <c r="H124" s="304" t="s">
        <v>167</v>
      </c>
      <c r="I124" s="304" t="s">
        <v>168</v>
      </c>
      <c r="J124" s="304" t="s">
        <v>169</v>
      </c>
      <c r="K124" s="304" t="s">
        <v>706</v>
      </c>
    </row>
    <row r="125" spans="2:11" ht="31.5" x14ac:dyDescent="0.25">
      <c r="C125" s="308"/>
      <c r="D125" s="308" t="s">
        <v>707</v>
      </c>
      <c r="E125" s="308" t="s">
        <v>394</v>
      </c>
      <c r="F125" s="309" t="s">
        <v>708</v>
      </c>
      <c r="G125" s="309" t="s">
        <v>709</v>
      </c>
      <c r="H125" s="307">
        <v>27</v>
      </c>
      <c r="I125" s="307">
        <v>5</v>
      </c>
      <c r="J125" s="310">
        <v>0</v>
      </c>
      <c r="K125" s="310"/>
    </row>
    <row r="126" spans="2:11" ht="31.5" x14ac:dyDescent="0.25">
      <c r="C126" s="311"/>
      <c r="D126" s="311" t="s">
        <v>710</v>
      </c>
      <c r="E126" s="312" t="s">
        <v>711</v>
      </c>
      <c r="F126" s="313" t="s">
        <v>712</v>
      </c>
      <c r="G126" s="313" t="s">
        <v>713</v>
      </c>
      <c r="H126" s="293">
        <v>18</v>
      </c>
      <c r="I126" s="293">
        <v>8</v>
      </c>
      <c r="J126" s="293"/>
      <c r="K126" s="314"/>
    </row>
    <row r="127" spans="2:11" ht="15.75" x14ac:dyDescent="0.25">
      <c r="C127" s="482"/>
      <c r="D127" s="482" t="s">
        <v>714</v>
      </c>
      <c r="E127" s="484" t="s">
        <v>715</v>
      </c>
      <c r="F127" s="313" t="s">
        <v>716</v>
      </c>
      <c r="G127" s="313" t="s">
        <v>717</v>
      </c>
      <c r="H127" s="293">
        <v>27</v>
      </c>
      <c r="I127" s="293">
        <v>2</v>
      </c>
      <c r="J127" s="293"/>
      <c r="K127" s="314"/>
    </row>
    <row r="128" spans="2:11" ht="15.75" x14ac:dyDescent="0.25">
      <c r="C128" s="483"/>
      <c r="D128" s="483"/>
      <c r="E128" s="485"/>
      <c r="F128" s="315"/>
      <c r="G128" s="315"/>
      <c r="H128" s="293"/>
      <c r="I128" s="293"/>
      <c r="J128" s="293"/>
      <c r="K128" s="293"/>
    </row>
    <row r="129" spans="2:11" ht="31.5" x14ac:dyDescent="0.25">
      <c r="C129" s="293"/>
      <c r="D129" s="311" t="s">
        <v>718</v>
      </c>
      <c r="E129" s="316" t="s">
        <v>719</v>
      </c>
      <c r="F129" s="315" t="s">
        <v>720</v>
      </c>
      <c r="G129" s="315" t="s">
        <v>721</v>
      </c>
      <c r="H129" s="293">
        <v>19</v>
      </c>
      <c r="I129" s="293">
        <v>6</v>
      </c>
      <c r="J129" s="315"/>
      <c r="K129" s="315"/>
    </row>
    <row r="130" spans="2:11" ht="15.75" x14ac:dyDescent="0.25">
      <c r="C130" s="293"/>
      <c r="D130" s="293"/>
      <c r="E130" s="315"/>
      <c r="F130" s="315"/>
      <c r="G130" s="315"/>
      <c r="H130" s="293"/>
      <c r="I130" s="293"/>
      <c r="J130" s="315"/>
      <c r="K130" s="315"/>
    </row>
    <row r="131" spans="2:11" ht="15.75" x14ac:dyDescent="0.25">
      <c r="C131" s="272"/>
      <c r="D131" s="272"/>
      <c r="E131" s="272"/>
      <c r="F131" s="272"/>
      <c r="G131" s="272"/>
      <c r="H131" s="317">
        <f>SUM(H125:H130)</f>
        <v>91</v>
      </c>
      <c r="I131" s="317">
        <f>SUM(I125:I130)</f>
        <v>21</v>
      </c>
      <c r="J131" s="315"/>
      <c r="K131" s="318" t="s">
        <v>722</v>
      </c>
    </row>
    <row r="133" spans="2:11" ht="15.75" x14ac:dyDescent="0.25">
      <c r="B133" s="160">
        <v>15</v>
      </c>
      <c r="C133" s="304" t="s">
        <v>703</v>
      </c>
      <c r="D133" s="304" t="s">
        <v>264</v>
      </c>
      <c r="E133" s="304" t="s">
        <v>166</v>
      </c>
      <c r="F133" s="304" t="s">
        <v>704</v>
      </c>
      <c r="G133" s="304" t="s">
        <v>705</v>
      </c>
      <c r="H133" s="304" t="s">
        <v>167</v>
      </c>
      <c r="I133" s="304" t="s">
        <v>168</v>
      </c>
      <c r="J133" s="304" t="s">
        <v>169</v>
      </c>
      <c r="K133" s="304" t="s">
        <v>706</v>
      </c>
    </row>
    <row r="134" spans="2:11" ht="31.5" x14ac:dyDescent="0.25">
      <c r="C134" s="308"/>
      <c r="D134" s="308" t="s">
        <v>707</v>
      </c>
      <c r="E134" s="308" t="s">
        <v>394</v>
      </c>
      <c r="F134" s="309" t="s">
        <v>708</v>
      </c>
      <c r="G134" s="309" t="s">
        <v>709</v>
      </c>
      <c r="H134" s="307">
        <v>27</v>
      </c>
      <c r="I134" s="307">
        <v>5</v>
      </c>
      <c r="J134" s="310">
        <v>0</v>
      </c>
      <c r="K134" s="310"/>
    </row>
    <row r="135" spans="2:11" ht="31.5" x14ac:dyDescent="0.25">
      <c r="C135" s="311"/>
      <c r="D135" s="311" t="s">
        <v>710</v>
      </c>
      <c r="E135" s="312" t="s">
        <v>711</v>
      </c>
      <c r="F135" s="313" t="s">
        <v>712</v>
      </c>
      <c r="G135" s="313" t="s">
        <v>713</v>
      </c>
      <c r="H135" s="293">
        <v>18</v>
      </c>
      <c r="I135" s="293">
        <v>8</v>
      </c>
      <c r="J135" s="293"/>
      <c r="K135" s="314"/>
    </row>
    <row r="136" spans="2:11" ht="15.75" x14ac:dyDescent="0.25">
      <c r="C136" s="482"/>
      <c r="D136" s="482" t="s">
        <v>714</v>
      </c>
      <c r="E136" s="484" t="s">
        <v>715</v>
      </c>
      <c r="F136" s="313" t="s">
        <v>716</v>
      </c>
      <c r="G136" s="313" t="s">
        <v>717</v>
      </c>
      <c r="H136" s="293">
        <v>27</v>
      </c>
      <c r="I136" s="293">
        <v>2</v>
      </c>
      <c r="J136" s="293"/>
      <c r="K136" s="314"/>
    </row>
    <row r="137" spans="2:11" ht="15.75" x14ac:dyDescent="0.25">
      <c r="C137" s="483"/>
      <c r="D137" s="483"/>
      <c r="E137" s="485"/>
      <c r="F137" s="315"/>
      <c r="G137" s="315"/>
      <c r="H137" s="293"/>
      <c r="I137" s="293"/>
      <c r="J137" s="293"/>
      <c r="K137" s="293"/>
    </row>
    <row r="138" spans="2:11" ht="31.5" x14ac:dyDescent="0.25">
      <c r="C138" s="293"/>
      <c r="D138" s="311" t="s">
        <v>718</v>
      </c>
      <c r="E138" s="316" t="s">
        <v>719</v>
      </c>
      <c r="F138" s="315" t="s">
        <v>720</v>
      </c>
      <c r="G138" s="315" t="s">
        <v>721</v>
      </c>
      <c r="H138" s="293">
        <v>19</v>
      </c>
      <c r="I138" s="293">
        <v>6</v>
      </c>
      <c r="J138" s="315"/>
      <c r="K138" s="315"/>
    </row>
    <row r="139" spans="2:11" ht="15.75" x14ac:dyDescent="0.25">
      <c r="C139" s="293"/>
      <c r="D139" s="293"/>
      <c r="E139" s="315"/>
      <c r="F139" s="315"/>
      <c r="G139" s="315"/>
      <c r="H139" s="293"/>
      <c r="I139" s="293"/>
      <c r="J139" s="315"/>
      <c r="K139" s="315"/>
    </row>
    <row r="140" spans="2:11" ht="15.75" x14ac:dyDescent="0.25">
      <c r="C140" s="272"/>
      <c r="D140" s="272"/>
      <c r="E140" s="272"/>
      <c r="F140" s="272"/>
      <c r="G140" s="272"/>
      <c r="H140" s="317">
        <f>SUM(H134:H139)</f>
        <v>91</v>
      </c>
      <c r="I140" s="317">
        <f>SUM(I134:I139)</f>
        <v>21</v>
      </c>
      <c r="J140" s="315"/>
      <c r="K140" s="318" t="s">
        <v>722</v>
      </c>
    </row>
    <row r="142" spans="2:11" ht="15.75" x14ac:dyDescent="0.25">
      <c r="B142" s="160">
        <v>16</v>
      </c>
      <c r="C142" s="304" t="s">
        <v>703</v>
      </c>
      <c r="D142" s="304" t="s">
        <v>264</v>
      </c>
      <c r="E142" s="304" t="s">
        <v>166</v>
      </c>
      <c r="F142" s="304" t="s">
        <v>704</v>
      </c>
      <c r="G142" s="304" t="s">
        <v>705</v>
      </c>
      <c r="H142" s="304" t="s">
        <v>167</v>
      </c>
      <c r="I142" s="304" t="s">
        <v>168</v>
      </c>
      <c r="J142" s="304" t="s">
        <v>169</v>
      </c>
      <c r="K142" s="304" t="s">
        <v>706</v>
      </c>
    </row>
    <row r="143" spans="2:11" ht="31.5" x14ac:dyDescent="0.25">
      <c r="C143" s="311"/>
      <c r="D143" s="311" t="s">
        <v>710</v>
      </c>
      <c r="E143" s="312" t="s">
        <v>711</v>
      </c>
      <c r="F143" s="313">
        <v>43535</v>
      </c>
      <c r="G143" s="313">
        <v>43798</v>
      </c>
      <c r="H143" s="293">
        <f>29-11</f>
        <v>18</v>
      </c>
      <c r="I143" s="293">
        <v>8</v>
      </c>
      <c r="J143" s="293"/>
      <c r="K143" s="314"/>
    </row>
    <row r="144" spans="2:11" ht="31.5" x14ac:dyDescent="0.25">
      <c r="C144" s="311"/>
      <c r="D144" s="311" t="s">
        <v>714</v>
      </c>
      <c r="E144" s="312" t="s">
        <v>715</v>
      </c>
      <c r="F144" s="313">
        <v>43346</v>
      </c>
      <c r="G144" s="313">
        <v>43434</v>
      </c>
      <c r="H144" s="293">
        <v>27</v>
      </c>
      <c r="I144" s="293">
        <v>2</v>
      </c>
      <c r="J144" s="293"/>
      <c r="K144" s="314"/>
    </row>
    <row r="145" spans="2:11" ht="31.5" x14ac:dyDescent="0.25">
      <c r="C145" s="293"/>
      <c r="D145" s="311" t="s">
        <v>718</v>
      </c>
      <c r="E145" s="316" t="s">
        <v>719</v>
      </c>
      <c r="F145" s="315">
        <v>43140</v>
      </c>
      <c r="G145" s="315">
        <v>43343</v>
      </c>
      <c r="H145" s="293">
        <v>21</v>
      </c>
      <c r="I145" s="293">
        <v>6</v>
      </c>
      <c r="J145" s="315"/>
      <c r="K145" s="315"/>
    </row>
    <row r="146" spans="2:11" ht="31.5" x14ac:dyDescent="0.25">
      <c r="C146" s="293"/>
      <c r="D146" s="311" t="s">
        <v>723</v>
      </c>
      <c r="E146" s="316" t="s">
        <v>724</v>
      </c>
      <c r="F146" s="315">
        <v>42779</v>
      </c>
      <c r="G146" s="315">
        <v>43056</v>
      </c>
      <c r="H146" s="293">
        <v>4</v>
      </c>
      <c r="I146" s="293">
        <v>9</v>
      </c>
      <c r="J146" s="315"/>
      <c r="K146" s="315"/>
    </row>
    <row r="147" spans="2:11" ht="15.75" x14ac:dyDescent="0.25">
      <c r="C147" s="293"/>
      <c r="D147" s="293"/>
      <c r="E147" s="315"/>
      <c r="F147" s="315"/>
      <c r="G147" s="315"/>
      <c r="H147" s="293"/>
      <c r="I147" s="293"/>
      <c r="J147" s="315"/>
      <c r="K147" s="315"/>
    </row>
    <row r="148" spans="2:11" ht="15.75" x14ac:dyDescent="0.25">
      <c r="C148" s="272"/>
      <c r="D148" s="272"/>
      <c r="E148" s="272"/>
      <c r="F148" s="272"/>
      <c r="G148" s="272"/>
      <c r="H148" s="317">
        <f>SUM(H143:H147)</f>
        <v>70</v>
      </c>
      <c r="I148" s="317">
        <f>SUM(I143:I147)</f>
        <v>25</v>
      </c>
      <c r="J148" s="315"/>
      <c r="K148" s="318" t="s">
        <v>727</v>
      </c>
    </row>
    <row r="150" spans="2:11" ht="15.75" x14ac:dyDescent="0.25">
      <c r="B150" s="160">
        <v>17</v>
      </c>
      <c r="C150" s="304" t="s">
        <v>703</v>
      </c>
      <c r="D150" s="304" t="s">
        <v>264</v>
      </c>
      <c r="E150" s="304" t="s">
        <v>166</v>
      </c>
      <c r="F150" s="304" t="s">
        <v>704</v>
      </c>
      <c r="G150" s="304" t="s">
        <v>705</v>
      </c>
      <c r="H150" s="304" t="s">
        <v>167</v>
      </c>
      <c r="I150" s="304" t="s">
        <v>168</v>
      </c>
      <c r="J150" s="304" t="s">
        <v>169</v>
      </c>
      <c r="K150" s="304" t="s">
        <v>706</v>
      </c>
    </row>
    <row r="151" spans="2:11" ht="31.5" x14ac:dyDescent="0.25">
      <c r="C151" s="311"/>
      <c r="D151" s="311" t="s">
        <v>710</v>
      </c>
      <c r="E151" s="312" t="s">
        <v>711</v>
      </c>
      <c r="F151" s="339" t="s">
        <v>712</v>
      </c>
      <c r="G151" s="313" t="s">
        <v>713</v>
      </c>
      <c r="H151" s="293">
        <f>29-11</f>
        <v>18</v>
      </c>
      <c r="I151" s="293">
        <v>8</v>
      </c>
      <c r="J151" s="293"/>
      <c r="K151" s="314"/>
    </row>
    <row r="152" spans="2:11" ht="15.75" x14ac:dyDescent="0.25">
      <c r="C152" s="482"/>
      <c r="D152" s="482" t="s">
        <v>714</v>
      </c>
      <c r="E152" s="484" t="s">
        <v>715</v>
      </c>
      <c r="F152" s="313" t="s">
        <v>716</v>
      </c>
      <c r="G152" s="313" t="s">
        <v>717</v>
      </c>
      <c r="H152" s="293">
        <v>27</v>
      </c>
      <c r="I152" s="293">
        <v>2</v>
      </c>
      <c r="J152" s="293"/>
      <c r="K152" s="314"/>
    </row>
    <row r="153" spans="2:11" ht="15.75" x14ac:dyDescent="0.25">
      <c r="C153" s="483"/>
      <c r="D153" s="483"/>
      <c r="E153" s="485"/>
      <c r="F153" s="315"/>
      <c r="G153" s="315"/>
      <c r="H153" s="293"/>
      <c r="I153" s="293"/>
      <c r="J153" s="293"/>
      <c r="K153" s="293"/>
    </row>
    <row r="154" spans="2:11" ht="31.5" x14ac:dyDescent="0.25">
      <c r="C154" s="293"/>
      <c r="D154" s="311" t="s">
        <v>718</v>
      </c>
      <c r="E154" s="316" t="s">
        <v>719</v>
      </c>
      <c r="F154" s="315" t="s">
        <v>720</v>
      </c>
      <c r="G154" s="315" t="s">
        <v>721</v>
      </c>
      <c r="H154" s="293">
        <v>19</v>
      </c>
      <c r="I154" s="293">
        <v>6</v>
      </c>
      <c r="J154" s="315"/>
      <c r="K154" s="315"/>
    </row>
    <row r="155" spans="2:11" ht="31.5" x14ac:dyDescent="0.25">
      <c r="C155" s="293"/>
      <c r="D155" s="311" t="s">
        <v>723</v>
      </c>
      <c r="E155" s="316" t="s">
        <v>724</v>
      </c>
      <c r="F155" s="315" t="s">
        <v>725</v>
      </c>
      <c r="G155" s="315" t="s">
        <v>726</v>
      </c>
      <c r="H155" s="293">
        <v>28</v>
      </c>
      <c r="I155" s="293">
        <v>8</v>
      </c>
      <c r="J155" s="315"/>
      <c r="K155" s="315"/>
    </row>
    <row r="156" spans="2:11" ht="15.75" x14ac:dyDescent="0.25">
      <c r="C156" s="293"/>
      <c r="D156" s="293"/>
      <c r="E156" s="315"/>
      <c r="F156" s="315"/>
      <c r="G156" s="315"/>
      <c r="H156" s="293"/>
      <c r="I156" s="293"/>
      <c r="J156" s="315"/>
      <c r="K156" s="315"/>
    </row>
    <row r="157" spans="2:11" ht="15.75" x14ac:dyDescent="0.25">
      <c r="C157" s="272"/>
      <c r="D157" s="272"/>
      <c r="E157" s="272"/>
      <c r="F157" s="272"/>
      <c r="G157" s="272"/>
      <c r="H157" s="317">
        <f>SUM(H151:H156)</f>
        <v>92</v>
      </c>
      <c r="I157" s="317">
        <f>SUM(I151:I156)</f>
        <v>24</v>
      </c>
      <c r="J157" s="315"/>
      <c r="K157" s="318" t="s">
        <v>727</v>
      </c>
    </row>
    <row r="159" spans="2:11" ht="15.75" x14ac:dyDescent="0.25">
      <c r="B159" s="160">
        <v>18</v>
      </c>
      <c r="C159" s="304" t="s">
        <v>703</v>
      </c>
      <c r="D159" s="304" t="s">
        <v>264</v>
      </c>
      <c r="E159" s="304" t="s">
        <v>166</v>
      </c>
      <c r="F159" s="304" t="s">
        <v>704</v>
      </c>
      <c r="G159" s="304" t="s">
        <v>705</v>
      </c>
      <c r="H159" s="304" t="s">
        <v>167</v>
      </c>
      <c r="I159" s="304" t="s">
        <v>168</v>
      </c>
      <c r="J159" s="304" t="s">
        <v>169</v>
      </c>
      <c r="K159" s="304" t="s">
        <v>706</v>
      </c>
    </row>
    <row r="160" spans="2:11" ht="31.5" x14ac:dyDescent="0.25">
      <c r="C160" s="308"/>
      <c r="D160" s="308" t="s">
        <v>707</v>
      </c>
      <c r="E160" s="308" t="s">
        <v>394</v>
      </c>
      <c r="F160" s="309" t="s">
        <v>708</v>
      </c>
      <c r="G160" s="309" t="s">
        <v>709</v>
      </c>
      <c r="H160" s="307">
        <v>26</v>
      </c>
      <c r="I160" s="307">
        <v>5</v>
      </c>
      <c r="J160" s="310">
        <v>0</v>
      </c>
      <c r="K160" s="310"/>
    </row>
    <row r="161" spans="2:11" ht="31.5" x14ac:dyDescent="0.25">
      <c r="C161" s="311"/>
      <c r="D161" s="311" t="s">
        <v>710</v>
      </c>
      <c r="E161" s="312" t="s">
        <v>711</v>
      </c>
      <c r="F161" s="313" t="s">
        <v>712</v>
      </c>
      <c r="G161" s="313" t="s">
        <v>713</v>
      </c>
      <c r="H161" s="293">
        <v>10</v>
      </c>
      <c r="I161" s="293">
        <v>8</v>
      </c>
      <c r="J161" s="293"/>
      <c r="K161" s="314"/>
    </row>
    <row r="162" spans="2:11" ht="15.75" x14ac:dyDescent="0.25">
      <c r="C162" s="482"/>
      <c r="D162" s="482" t="s">
        <v>714</v>
      </c>
      <c r="E162" s="484" t="s">
        <v>715</v>
      </c>
      <c r="F162" s="313" t="s">
        <v>716</v>
      </c>
      <c r="G162" s="313" t="s">
        <v>717</v>
      </c>
      <c r="H162" s="293">
        <v>27</v>
      </c>
      <c r="I162" s="293">
        <v>2</v>
      </c>
      <c r="J162" s="293"/>
      <c r="K162" s="314"/>
    </row>
    <row r="163" spans="2:11" ht="15.75" x14ac:dyDescent="0.25">
      <c r="C163" s="483"/>
      <c r="D163" s="483"/>
      <c r="E163" s="485"/>
      <c r="F163" s="315"/>
      <c r="G163" s="315"/>
      <c r="H163" s="293"/>
      <c r="I163" s="293"/>
      <c r="J163" s="293"/>
      <c r="K163" s="293"/>
    </row>
    <row r="164" spans="2:11" ht="31.5" x14ac:dyDescent="0.25">
      <c r="C164" s="293"/>
      <c r="D164" s="311" t="s">
        <v>718</v>
      </c>
      <c r="E164" s="316" t="s">
        <v>719</v>
      </c>
      <c r="F164" s="315" t="s">
        <v>720</v>
      </c>
      <c r="G164" s="315" t="s">
        <v>721</v>
      </c>
      <c r="H164" s="293">
        <v>19</v>
      </c>
      <c r="I164" s="293">
        <v>6</v>
      </c>
      <c r="J164" s="315"/>
      <c r="K164" s="315"/>
    </row>
    <row r="165" spans="2:11" ht="15.75" x14ac:dyDescent="0.25">
      <c r="C165" s="293"/>
      <c r="D165" s="293"/>
      <c r="E165" s="315"/>
      <c r="F165" s="315"/>
      <c r="G165" s="315"/>
      <c r="H165" s="293"/>
      <c r="I165" s="293"/>
      <c r="J165" s="315"/>
      <c r="K165" s="315"/>
    </row>
    <row r="166" spans="2:11" ht="15.75" x14ac:dyDescent="0.25">
      <c r="C166" s="272"/>
      <c r="D166" s="272"/>
      <c r="E166" s="272"/>
      <c r="F166" s="272"/>
      <c r="G166" s="272"/>
      <c r="H166" s="317">
        <f>SUM(H160:H165)</f>
        <v>82</v>
      </c>
      <c r="I166" s="317">
        <f>SUM(I160:I165)</f>
        <v>21</v>
      </c>
      <c r="J166" s="315"/>
      <c r="K166" s="318" t="s">
        <v>722</v>
      </c>
    </row>
    <row r="168" spans="2:11" ht="15.75" x14ac:dyDescent="0.25">
      <c r="B168" s="160">
        <v>19</v>
      </c>
      <c r="C168" s="304" t="s">
        <v>703</v>
      </c>
      <c r="D168" s="304" t="s">
        <v>264</v>
      </c>
      <c r="E168" s="304" t="s">
        <v>166</v>
      </c>
      <c r="F168" s="304" t="s">
        <v>704</v>
      </c>
      <c r="G168" s="304" t="s">
        <v>705</v>
      </c>
      <c r="H168" s="304" t="s">
        <v>167</v>
      </c>
      <c r="I168" s="304" t="s">
        <v>168</v>
      </c>
      <c r="J168" s="304" t="s">
        <v>169</v>
      </c>
      <c r="K168" s="304" t="s">
        <v>706</v>
      </c>
    </row>
    <row r="169" spans="2:11" ht="31.5" x14ac:dyDescent="0.25">
      <c r="C169" s="308"/>
      <c r="D169" s="308" t="s">
        <v>707</v>
      </c>
      <c r="E169" s="308" t="s">
        <v>394</v>
      </c>
      <c r="F169" s="309" t="s">
        <v>708</v>
      </c>
      <c r="G169" s="309" t="s">
        <v>709</v>
      </c>
      <c r="H169" s="307">
        <v>26</v>
      </c>
      <c r="I169" s="307">
        <v>5</v>
      </c>
      <c r="J169" s="310">
        <v>0</v>
      </c>
      <c r="K169" s="310"/>
    </row>
    <row r="170" spans="2:11" ht="31.5" x14ac:dyDescent="0.25">
      <c r="C170" s="311"/>
      <c r="D170" s="311" t="s">
        <v>710</v>
      </c>
      <c r="E170" s="312" t="s">
        <v>711</v>
      </c>
      <c r="F170" s="313" t="s">
        <v>712</v>
      </c>
      <c r="G170" s="313" t="s">
        <v>713</v>
      </c>
      <c r="H170" s="293">
        <v>10</v>
      </c>
      <c r="I170" s="293">
        <v>8</v>
      </c>
      <c r="J170" s="293"/>
      <c r="K170" s="314"/>
    </row>
    <row r="171" spans="2:11" ht="15.75" x14ac:dyDescent="0.25">
      <c r="C171" s="482"/>
      <c r="D171" s="482" t="s">
        <v>714</v>
      </c>
      <c r="E171" s="484" t="s">
        <v>715</v>
      </c>
      <c r="F171" s="313" t="s">
        <v>716</v>
      </c>
      <c r="G171" s="313" t="s">
        <v>717</v>
      </c>
      <c r="H171" s="293">
        <v>27</v>
      </c>
      <c r="I171" s="293">
        <v>2</v>
      </c>
      <c r="J171" s="293"/>
      <c r="K171" s="314"/>
    </row>
    <row r="172" spans="2:11" ht="15.75" x14ac:dyDescent="0.25">
      <c r="C172" s="483"/>
      <c r="D172" s="483"/>
      <c r="E172" s="485"/>
      <c r="F172" s="315"/>
      <c r="G172" s="315"/>
      <c r="H172" s="293"/>
      <c r="I172" s="293"/>
      <c r="J172" s="293"/>
      <c r="K172" s="293"/>
    </row>
    <row r="173" spans="2:11" ht="31.5" x14ac:dyDescent="0.25">
      <c r="C173" s="293"/>
      <c r="D173" s="311" t="s">
        <v>718</v>
      </c>
      <c r="E173" s="316" t="s">
        <v>719</v>
      </c>
      <c r="F173" s="315" t="s">
        <v>720</v>
      </c>
      <c r="G173" s="315" t="s">
        <v>721</v>
      </c>
      <c r="H173" s="293">
        <v>19</v>
      </c>
      <c r="I173" s="293">
        <v>6</v>
      </c>
      <c r="J173" s="315"/>
      <c r="K173" s="315"/>
    </row>
    <row r="174" spans="2:11" ht="15.75" x14ac:dyDescent="0.25">
      <c r="C174" s="293"/>
      <c r="D174" s="293"/>
      <c r="E174" s="315"/>
      <c r="F174" s="315"/>
      <c r="G174" s="315"/>
      <c r="H174" s="293"/>
      <c r="I174" s="293"/>
      <c r="J174" s="315"/>
      <c r="K174" s="315"/>
    </row>
    <row r="175" spans="2:11" ht="15.75" x14ac:dyDescent="0.25">
      <c r="C175" s="272"/>
      <c r="D175" s="272"/>
      <c r="E175" s="272"/>
      <c r="F175" s="272"/>
      <c r="G175" s="272"/>
      <c r="H175" s="317">
        <f>SUM(H169:H174)</f>
        <v>82</v>
      </c>
      <c r="I175" s="317">
        <f>SUM(I169:I174)</f>
        <v>21</v>
      </c>
      <c r="J175" s="315"/>
      <c r="K175" s="318" t="s">
        <v>722</v>
      </c>
    </row>
    <row r="177" spans="2:11" ht="15.75" x14ac:dyDescent="0.25">
      <c r="B177" s="160">
        <v>20</v>
      </c>
      <c r="C177" s="304" t="s">
        <v>703</v>
      </c>
      <c r="D177" s="304" t="s">
        <v>264</v>
      </c>
      <c r="E177" s="304" t="s">
        <v>166</v>
      </c>
      <c r="F177" s="304" t="s">
        <v>704</v>
      </c>
      <c r="G177" s="304" t="s">
        <v>705</v>
      </c>
      <c r="H177" s="304" t="s">
        <v>167</v>
      </c>
      <c r="I177" s="304" t="s">
        <v>168</v>
      </c>
      <c r="J177" s="304" t="s">
        <v>169</v>
      </c>
      <c r="K177" s="304" t="s">
        <v>706</v>
      </c>
    </row>
    <row r="178" spans="2:11" ht="31.5" x14ac:dyDescent="0.25">
      <c r="C178" s="308"/>
      <c r="D178" s="308" t="s">
        <v>707</v>
      </c>
      <c r="E178" s="308" t="s">
        <v>394</v>
      </c>
      <c r="F178" s="309" t="s">
        <v>708</v>
      </c>
      <c r="G178" s="309" t="s">
        <v>709</v>
      </c>
      <c r="H178" s="307">
        <v>26</v>
      </c>
      <c r="I178" s="307">
        <v>5</v>
      </c>
      <c r="J178" s="310">
        <v>0</v>
      </c>
      <c r="K178" s="310"/>
    </row>
    <row r="179" spans="2:11" ht="31.5" x14ac:dyDescent="0.25">
      <c r="C179" s="311"/>
      <c r="D179" s="311" t="s">
        <v>710</v>
      </c>
      <c r="E179" s="312" t="s">
        <v>711</v>
      </c>
      <c r="F179" s="313" t="s">
        <v>712</v>
      </c>
      <c r="G179" s="313" t="s">
        <v>713</v>
      </c>
      <c r="H179" s="293">
        <v>10</v>
      </c>
      <c r="I179" s="293">
        <v>8</v>
      </c>
      <c r="J179" s="293"/>
      <c r="K179" s="314"/>
    </row>
    <row r="180" spans="2:11" ht="15.75" x14ac:dyDescent="0.25">
      <c r="C180" s="482"/>
      <c r="D180" s="482" t="s">
        <v>714</v>
      </c>
      <c r="E180" s="484" t="s">
        <v>715</v>
      </c>
      <c r="F180" s="313" t="s">
        <v>716</v>
      </c>
      <c r="G180" s="313" t="s">
        <v>717</v>
      </c>
      <c r="H180" s="293">
        <v>27</v>
      </c>
      <c r="I180" s="293">
        <v>2</v>
      </c>
      <c r="J180" s="293"/>
      <c r="K180" s="314"/>
    </row>
    <row r="181" spans="2:11" ht="15.75" x14ac:dyDescent="0.25">
      <c r="C181" s="483"/>
      <c r="D181" s="483"/>
      <c r="E181" s="485"/>
      <c r="F181" s="315"/>
      <c r="G181" s="315"/>
      <c r="H181" s="293"/>
      <c r="I181" s="293"/>
      <c r="J181" s="293"/>
      <c r="K181" s="293"/>
    </row>
    <row r="182" spans="2:11" ht="31.5" x14ac:dyDescent="0.25">
      <c r="C182" s="293"/>
      <c r="D182" s="311" t="s">
        <v>718</v>
      </c>
      <c r="E182" s="316" t="s">
        <v>719</v>
      </c>
      <c r="F182" s="315" t="s">
        <v>720</v>
      </c>
      <c r="G182" s="315" t="s">
        <v>721</v>
      </c>
      <c r="H182" s="293">
        <v>19</v>
      </c>
      <c r="I182" s="293">
        <v>6</v>
      </c>
      <c r="J182" s="315"/>
      <c r="K182" s="315"/>
    </row>
    <row r="183" spans="2:11" ht="15.75" x14ac:dyDescent="0.25">
      <c r="C183" s="293"/>
      <c r="D183" s="293"/>
      <c r="E183" s="315"/>
      <c r="F183" s="315"/>
      <c r="G183" s="315"/>
      <c r="H183" s="293"/>
      <c r="I183" s="293"/>
      <c r="J183" s="315"/>
      <c r="K183" s="315"/>
    </row>
    <row r="184" spans="2:11" ht="15.75" x14ac:dyDescent="0.25">
      <c r="C184" s="272"/>
      <c r="D184" s="272"/>
      <c r="E184" s="272"/>
      <c r="F184" s="272"/>
      <c r="G184" s="272"/>
      <c r="H184" s="317">
        <f>SUM(H178:H183)</f>
        <v>82</v>
      </c>
      <c r="I184" s="317">
        <f>SUM(I178:I183)</f>
        <v>21</v>
      </c>
      <c r="J184" s="315"/>
      <c r="K184" s="318" t="s">
        <v>722</v>
      </c>
    </row>
    <row r="186" spans="2:11" ht="15.75" x14ac:dyDescent="0.25">
      <c r="B186" s="160">
        <v>21</v>
      </c>
      <c r="C186" s="304" t="s">
        <v>703</v>
      </c>
      <c r="D186" s="304" t="s">
        <v>264</v>
      </c>
      <c r="E186" s="304" t="s">
        <v>166</v>
      </c>
      <c r="F186" s="304" t="s">
        <v>704</v>
      </c>
      <c r="G186" s="304" t="s">
        <v>705</v>
      </c>
      <c r="H186" s="304" t="s">
        <v>167</v>
      </c>
      <c r="I186" s="304" t="s">
        <v>168</v>
      </c>
      <c r="J186" s="304" t="s">
        <v>169</v>
      </c>
      <c r="K186" s="304" t="s">
        <v>706</v>
      </c>
    </row>
    <row r="187" spans="2:11" ht="31.5" x14ac:dyDescent="0.25">
      <c r="C187" s="308"/>
      <c r="D187" s="308" t="s">
        <v>707</v>
      </c>
      <c r="E187" s="308" t="s">
        <v>394</v>
      </c>
      <c r="F187" s="309" t="s">
        <v>708</v>
      </c>
      <c r="G187" s="309" t="s">
        <v>709</v>
      </c>
      <c r="H187" s="307">
        <v>26</v>
      </c>
      <c r="I187" s="307">
        <v>5</v>
      </c>
      <c r="J187" s="310">
        <v>0</v>
      </c>
      <c r="K187" s="310"/>
    </row>
    <row r="188" spans="2:11" ht="31.5" x14ac:dyDescent="0.25">
      <c r="C188" s="311"/>
      <c r="D188" s="311" t="s">
        <v>710</v>
      </c>
      <c r="E188" s="312" t="s">
        <v>711</v>
      </c>
      <c r="F188" s="313" t="s">
        <v>712</v>
      </c>
      <c r="G188" s="313" t="s">
        <v>713</v>
      </c>
      <c r="H188" s="293">
        <v>10</v>
      </c>
      <c r="I188" s="293">
        <v>8</v>
      </c>
      <c r="J188" s="293"/>
      <c r="K188" s="314"/>
    </row>
    <row r="189" spans="2:11" ht="15.75" x14ac:dyDescent="0.25">
      <c r="C189" s="482"/>
      <c r="D189" s="482" t="s">
        <v>714</v>
      </c>
      <c r="E189" s="484" t="s">
        <v>715</v>
      </c>
      <c r="F189" s="313" t="s">
        <v>716</v>
      </c>
      <c r="G189" s="313" t="s">
        <v>717</v>
      </c>
      <c r="H189" s="293">
        <v>27</v>
      </c>
      <c r="I189" s="293">
        <v>2</v>
      </c>
      <c r="J189" s="293"/>
      <c r="K189" s="314"/>
    </row>
    <row r="190" spans="2:11" ht="15.75" x14ac:dyDescent="0.25">
      <c r="C190" s="483"/>
      <c r="D190" s="483"/>
      <c r="E190" s="485"/>
      <c r="F190" s="315"/>
      <c r="G190" s="315"/>
      <c r="H190" s="293"/>
      <c r="I190" s="293"/>
      <c r="J190" s="293"/>
      <c r="K190" s="293"/>
    </row>
    <row r="191" spans="2:11" ht="31.5" x14ac:dyDescent="0.25">
      <c r="C191" s="293"/>
      <c r="D191" s="311" t="s">
        <v>718</v>
      </c>
      <c r="E191" s="316" t="s">
        <v>719</v>
      </c>
      <c r="F191" s="315" t="s">
        <v>720</v>
      </c>
      <c r="G191" s="315" t="s">
        <v>721</v>
      </c>
      <c r="H191" s="293">
        <v>19</v>
      </c>
      <c r="I191" s="293">
        <v>6</v>
      </c>
      <c r="J191" s="315"/>
      <c r="K191" s="315"/>
    </row>
    <row r="192" spans="2:11" ht="15.75" x14ac:dyDescent="0.25">
      <c r="C192" s="293"/>
      <c r="D192" s="293"/>
      <c r="E192" s="315"/>
      <c r="F192" s="315"/>
      <c r="G192" s="315"/>
      <c r="H192" s="293"/>
      <c r="I192" s="293"/>
      <c r="J192" s="315"/>
      <c r="K192" s="315"/>
    </row>
    <row r="193" spans="2:11" ht="15.75" x14ac:dyDescent="0.25">
      <c r="C193" s="272"/>
      <c r="D193" s="272"/>
      <c r="E193" s="272"/>
      <c r="F193" s="272"/>
      <c r="G193" s="272"/>
      <c r="H193" s="317">
        <f>SUM(H187:H192)</f>
        <v>82</v>
      </c>
      <c r="I193" s="317">
        <f>SUM(I187:I192)</f>
        <v>21</v>
      </c>
      <c r="J193" s="315"/>
      <c r="K193" s="318" t="s">
        <v>722</v>
      </c>
    </row>
    <row r="195" spans="2:11" ht="15.75" x14ac:dyDescent="0.25">
      <c r="B195" s="160">
        <v>22</v>
      </c>
      <c r="C195" s="304" t="s">
        <v>703</v>
      </c>
      <c r="D195" s="304" t="s">
        <v>264</v>
      </c>
      <c r="E195" s="304" t="s">
        <v>166</v>
      </c>
      <c r="F195" s="304" t="s">
        <v>704</v>
      </c>
      <c r="G195" s="304" t="s">
        <v>705</v>
      </c>
      <c r="H195" s="304" t="s">
        <v>167</v>
      </c>
      <c r="I195" s="304" t="s">
        <v>168</v>
      </c>
      <c r="J195" s="304" t="s">
        <v>169</v>
      </c>
      <c r="K195" s="304" t="s">
        <v>706</v>
      </c>
    </row>
    <row r="196" spans="2:11" ht="31.5" x14ac:dyDescent="0.25">
      <c r="C196" s="308"/>
      <c r="D196" s="308" t="s">
        <v>707</v>
      </c>
      <c r="E196" s="308" t="s">
        <v>394</v>
      </c>
      <c r="F196" s="309" t="s">
        <v>708</v>
      </c>
      <c r="G196" s="309" t="s">
        <v>709</v>
      </c>
      <c r="H196" s="307">
        <v>26</v>
      </c>
      <c r="I196" s="307">
        <v>5</v>
      </c>
      <c r="J196" s="310">
        <v>0</v>
      </c>
      <c r="K196" s="310"/>
    </row>
    <row r="197" spans="2:11" ht="31.5" x14ac:dyDescent="0.25">
      <c r="C197" s="311"/>
      <c r="D197" s="311" t="s">
        <v>710</v>
      </c>
      <c r="E197" s="312" t="s">
        <v>711</v>
      </c>
      <c r="F197" s="313" t="s">
        <v>712</v>
      </c>
      <c r="G197" s="313" t="s">
        <v>713</v>
      </c>
      <c r="H197" s="293">
        <v>10</v>
      </c>
      <c r="I197" s="293">
        <v>8</v>
      </c>
      <c r="J197" s="293"/>
      <c r="K197" s="314"/>
    </row>
    <row r="198" spans="2:11" ht="15.75" x14ac:dyDescent="0.25">
      <c r="C198" s="482"/>
      <c r="D198" s="482" t="s">
        <v>714</v>
      </c>
      <c r="E198" s="484" t="s">
        <v>715</v>
      </c>
      <c r="F198" s="313" t="s">
        <v>716</v>
      </c>
      <c r="G198" s="313" t="s">
        <v>717</v>
      </c>
      <c r="H198" s="293">
        <v>27</v>
      </c>
      <c r="I198" s="293">
        <v>2</v>
      </c>
      <c r="J198" s="293"/>
      <c r="K198" s="314"/>
    </row>
    <row r="199" spans="2:11" ht="15.75" x14ac:dyDescent="0.25">
      <c r="C199" s="483"/>
      <c r="D199" s="483"/>
      <c r="E199" s="485"/>
      <c r="F199" s="315"/>
      <c r="G199" s="315"/>
      <c r="H199" s="293"/>
      <c r="I199" s="293"/>
      <c r="J199" s="293"/>
      <c r="K199" s="293"/>
    </row>
    <row r="200" spans="2:11" ht="31.5" x14ac:dyDescent="0.25">
      <c r="C200" s="293"/>
      <c r="D200" s="311" t="s">
        <v>723</v>
      </c>
      <c r="E200" s="316" t="s">
        <v>724</v>
      </c>
      <c r="F200" s="315" t="s">
        <v>725</v>
      </c>
      <c r="G200" s="315" t="s">
        <v>726</v>
      </c>
      <c r="H200" s="293">
        <v>28</v>
      </c>
      <c r="I200" s="293">
        <v>8</v>
      </c>
      <c r="J200" s="315"/>
      <c r="K200" s="315"/>
    </row>
    <row r="201" spans="2:11" ht="15.75" x14ac:dyDescent="0.25">
      <c r="C201" s="293"/>
      <c r="D201" s="293"/>
      <c r="E201" s="315"/>
      <c r="F201" s="315"/>
      <c r="G201" s="315"/>
      <c r="H201" s="293"/>
      <c r="I201" s="293"/>
      <c r="J201" s="315"/>
      <c r="K201" s="315"/>
    </row>
    <row r="202" spans="2:11" ht="15.75" x14ac:dyDescent="0.25">
      <c r="C202" s="272"/>
      <c r="D202" s="272"/>
      <c r="E202" s="272"/>
      <c r="F202" s="272"/>
      <c r="G202" s="272"/>
      <c r="H202" s="317">
        <f>SUM(H196:H201)</f>
        <v>91</v>
      </c>
      <c r="I202" s="317">
        <f>SUM(I196:I201)</f>
        <v>23</v>
      </c>
      <c r="J202" s="315"/>
      <c r="K202" s="318" t="s">
        <v>728</v>
      </c>
    </row>
    <row r="204" spans="2:11" ht="15.75" x14ac:dyDescent="0.25">
      <c r="B204" s="160">
        <v>23</v>
      </c>
      <c r="C204" s="304" t="s">
        <v>703</v>
      </c>
      <c r="D204" s="304" t="s">
        <v>264</v>
      </c>
      <c r="E204" s="304" t="s">
        <v>166</v>
      </c>
      <c r="F204" s="304" t="s">
        <v>704</v>
      </c>
      <c r="G204" s="304" t="s">
        <v>705</v>
      </c>
      <c r="H204" s="304" t="s">
        <v>167</v>
      </c>
      <c r="I204" s="304" t="s">
        <v>168</v>
      </c>
      <c r="J204" s="304" t="s">
        <v>169</v>
      </c>
      <c r="K204" s="304" t="s">
        <v>706</v>
      </c>
    </row>
    <row r="205" spans="2:11" ht="31.5" x14ac:dyDescent="0.25">
      <c r="C205" s="308"/>
      <c r="D205" s="308" t="s">
        <v>707</v>
      </c>
      <c r="E205" s="308" t="s">
        <v>394</v>
      </c>
      <c r="F205" s="309" t="s">
        <v>708</v>
      </c>
      <c r="G205" s="309" t="s">
        <v>709</v>
      </c>
      <c r="H205" s="307">
        <v>26</v>
      </c>
      <c r="I205" s="307">
        <v>5</v>
      </c>
      <c r="J205" s="310">
        <v>0</v>
      </c>
      <c r="K205" s="310"/>
    </row>
    <row r="206" spans="2:11" ht="31.5" x14ac:dyDescent="0.25">
      <c r="C206" s="311"/>
      <c r="D206" s="311" t="s">
        <v>710</v>
      </c>
      <c r="E206" s="312" t="s">
        <v>711</v>
      </c>
      <c r="F206" s="313" t="s">
        <v>712</v>
      </c>
      <c r="G206" s="313" t="s">
        <v>713</v>
      </c>
      <c r="H206" s="293">
        <v>10</v>
      </c>
      <c r="I206" s="293">
        <v>8</v>
      </c>
      <c r="J206" s="293"/>
      <c r="K206" s="314"/>
    </row>
    <row r="207" spans="2:11" ht="15.75" x14ac:dyDescent="0.25">
      <c r="C207" s="482"/>
      <c r="D207" s="482" t="s">
        <v>714</v>
      </c>
      <c r="E207" s="484" t="s">
        <v>715</v>
      </c>
      <c r="F207" s="313" t="s">
        <v>716</v>
      </c>
      <c r="G207" s="313" t="s">
        <v>717</v>
      </c>
      <c r="H207" s="293">
        <v>27</v>
      </c>
      <c r="I207" s="293">
        <v>2</v>
      </c>
      <c r="J207" s="293"/>
      <c r="K207" s="314"/>
    </row>
    <row r="208" spans="2:11" ht="15.75" x14ac:dyDescent="0.25">
      <c r="C208" s="483"/>
      <c r="D208" s="483"/>
      <c r="E208" s="485"/>
      <c r="F208" s="315"/>
      <c r="G208" s="315"/>
      <c r="H208" s="293"/>
      <c r="I208" s="293"/>
      <c r="J208" s="293"/>
      <c r="K208" s="293"/>
    </row>
    <row r="209" spans="2:11" ht="31.5" x14ac:dyDescent="0.25">
      <c r="C209" s="293"/>
      <c r="D209" s="311" t="s">
        <v>723</v>
      </c>
      <c r="E209" s="316" t="s">
        <v>724</v>
      </c>
      <c r="F209" s="315" t="s">
        <v>725</v>
      </c>
      <c r="G209" s="315" t="s">
        <v>726</v>
      </c>
      <c r="H209" s="293">
        <v>28</v>
      </c>
      <c r="I209" s="293">
        <v>8</v>
      </c>
      <c r="J209" s="315"/>
      <c r="K209" s="315"/>
    </row>
    <row r="210" spans="2:11" ht="15.75" x14ac:dyDescent="0.25">
      <c r="C210" s="293"/>
      <c r="D210" s="293"/>
      <c r="E210" s="315"/>
      <c r="F210" s="315"/>
      <c r="G210" s="315"/>
      <c r="H210" s="293"/>
      <c r="I210" s="293"/>
      <c r="J210" s="315"/>
      <c r="K210" s="315"/>
    </row>
    <row r="211" spans="2:11" ht="15.75" x14ac:dyDescent="0.25">
      <c r="C211" s="272"/>
      <c r="D211" s="272"/>
      <c r="E211" s="272"/>
      <c r="F211" s="272"/>
      <c r="G211" s="272"/>
      <c r="H211" s="317">
        <f>SUM(H205:H210)</f>
        <v>91</v>
      </c>
      <c r="I211" s="317">
        <f>SUM(I205:I210)</f>
        <v>23</v>
      </c>
      <c r="J211" s="315"/>
      <c r="K211" s="318" t="s">
        <v>728</v>
      </c>
    </row>
    <row r="213" spans="2:11" ht="15.75" x14ac:dyDescent="0.25">
      <c r="B213" s="160">
        <v>24</v>
      </c>
      <c r="C213" s="304" t="s">
        <v>703</v>
      </c>
      <c r="D213" s="304" t="s">
        <v>264</v>
      </c>
      <c r="E213" s="304" t="s">
        <v>166</v>
      </c>
      <c r="F213" s="304" t="s">
        <v>704</v>
      </c>
      <c r="G213" s="304" t="s">
        <v>705</v>
      </c>
      <c r="H213" s="304" t="s">
        <v>167</v>
      </c>
      <c r="I213" s="304" t="s">
        <v>168</v>
      </c>
      <c r="J213" s="304" t="s">
        <v>169</v>
      </c>
      <c r="K213" s="304" t="s">
        <v>706</v>
      </c>
    </row>
    <row r="214" spans="2:11" ht="31.5" x14ac:dyDescent="0.25">
      <c r="C214" s="308"/>
      <c r="D214" s="308" t="s">
        <v>707</v>
      </c>
      <c r="E214" s="308" t="s">
        <v>394</v>
      </c>
      <c r="F214" s="309" t="s">
        <v>708</v>
      </c>
      <c r="G214" s="309" t="s">
        <v>709</v>
      </c>
      <c r="H214" s="307">
        <v>26</v>
      </c>
      <c r="I214" s="307">
        <v>5</v>
      </c>
      <c r="J214" s="310">
        <v>0</v>
      </c>
      <c r="K214" s="310"/>
    </row>
    <row r="215" spans="2:11" ht="31.5" x14ac:dyDescent="0.25">
      <c r="C215" s="311"/>
      <c r="D215" s="311" t="s">
        <v>710</v>
      </c>
      <c r="E215" s="312" t="s">
        <v>711</v>
      </c>
      <c r="F215" s="313" t="s">
        <v>712</v>
      </c>
      <c r="G215" s="313" t="s">
        <v>713</v>
      </c>
      <c r="H215" s="293">
        <v>10</v>
      </c>
      <c r="I215" s="293">
        <v>8</v>
      </c>
      <c r="J215" s="293"/>
      <c r="K215" s="314"/>
    </row>
    <row r="216" spans="2:11" ht="15.75" x14ac:dyDescent="0.25">
      <c r="C216" s="482"/>
      <c r="D216" s="482" t="s">
        <v>714</v>
      </c>
      <c r="E216" s="484" t="s">
        <v>715</v>
      </c>
      <c r="F216" s="313" t="s">
        <v>716</v>
      </c>
      <c r="G216" s="313" t="s">
        <v>717</v>
      </c>
      <c r="H216" s="293">
        <v>27</v>
      </c>
      <c r="I216" s="293">
        <v>2</v>
      </c>
      <c r="J216" s="293"/>
      <c r="K216" s="314"/>
    </row>
    <row r="217" spans="2:11" ht="15.75" x14ac:dyDescent="0.25">
      <c r="C217" s="483"/>
      <c r="D217" s="483"/>
      <c r="E217" s="485"/>
      <c r="F217" s="315"/>
      <c r="G217" s="315"/>
      <c r="H217" s="293"/>
      <c r="I217" s="293"/>
      <c r="J217" s="293"/>
      <c r="K217" s="293"/>
    </row>
    <row r="218" spans="2:11" ht="31.5" x14ac:dyDescent="0.25">
      <c r="C218" s="293"/>
      <c r="D218" s="311" t="s">
        <v>718</v>
      </c>
      <c r="E218" s="316" t="s">
        <v>719</v>
      </c>
      <c r="F218" s="315" t="s">
        <v>720</v>
      </c>
      <c r="G218" s="315" t="s">
        <v>721</v>
      </c>
      <c r="H218" s="293">
        <v>19</v>
      </c>
      <c r="I218" s="293">
        <v>6</v>
      </c>
      <c r="J218" s="315"/>
      <c r="K218" s="315"/>
    </row>
    <row r="219" spans="2:11" ht="15.75" x14ac:dyDescent="0.25">
      <c r="C219" s="293"/>
      <c r="D219" s="293"/>
      <c r="E219" s="315"/>
      <c r="F219" s="315"/>
      <c r="G219" s="315"/>
      <c r="H219" s="293"/>
      <c r="I219" s="293"/>
      <c r="J219" s="315"/>
      <c r="K219" s="315"/>
    </row>
    <row r="220" spans="2:11" ht="15.75" x14ac:dyDescent="0.25">
      <c r="C220" s="272"/>
      <c r="D220" s="272"/>
      <c r="E220" s="272"/>
      <c r="F220" s="272"/>
      <c r="G220" s="272"/>
      <c r="H220" s="317">
        <f>SUM(H214:H219)</f>
        <v>82</v>
      </c>
      <c r="I220" s="317">
        <f>SUM(I214:I219)</f>
        <v>21</v>
      </c>
      <c r="J220" s="315"/>
      <c r="K220" s="318" t="s">
        <v>722</v>
      </c>
    </row>
    <row r="222" spans="2:11" ht="15.75" x14ac:dyDescent="0.25">
      <c r="B222" s="160">
        <v>25</v>
      </c>
      <c r="C222" s="304" t="s">
        <v>703</v>
      </c>
      <c r="D222" s="304" t="s">
        <v>264</v>
      </c>
      <c r="E222" s="304" t="s">
        <v>166</v>
      </c>
      <c r="F222" s="304" t="s">
        <v>704</v>
      </c>
      <c r="G222" s="304" t="s">
        <v>705</v>
      </c>
      <c r="H222" s="304" t="s">
        <v>167</v>
      </c>
      <c r="I222" s="304" t="s">
        <v>168</v>
      </c>
      <c r="J222" s="304" t="s">
        <v>169</v>
      </c>
      <c r="K222" s="304" t="s">
        <v>706</v>
      </c>
    </row>
    <row r="223" spans="2:11" ht="31.5" x14ac:dyDescent="0.25">
      <c r="C223" s="308"/>
      <c r="D223" s="308" t="s">
        <v>707</v>
      </c>
      <c r="E223" s="308" t="s">
        <v>394</v>
      </c>
      <c r="F223" s="309" t="s">
        <v>708</v>
      </c>
      <c r="G223" s="309" t="s">
        <v>709</v>
      </c>
      <c r="H223" s="307">
        <v>26</v>
      </c>
      <c r="I223" s="307">
        <v>5</v>
      </c>
      <c r="J223" s="310">
        <v>0</v>
      </c>
      <c r="K223" s="310"/>
    </row>
    <row r="224" spans="2:11" ht="31.5" x14ac:dyDescent="0.25">
      <c r="C224" s="311"/>
      <c r="D224" s="311" t="s">
        <v>710</v>
      </c>
      <c r="E224" s="312" t="s">
        <v>711</v>
      </c>
      <c r="F224" s="313" t="s">
        <v>712</v>
      </c>
      <c r="G224" s="313" t="s">
        <v>713</v>
      </c>
      <c r="H224" s="293">
        <v>10</v>
      </c>
      <c r="I224" s="293">
        <v>8</v>
      </c>
      <c r="J224" s="293"/>
      <c r="K224" s="314"/>
    </row>
    <row r="225" spans="2:11" ht="15.75" x14ac:dyDescent="0.25">
      <c r="C225" s="482"/>
      <c r="D225" s="482" t="s">
        <v>714</v>
      </c>
      <c r="E225" s="484" t="s">
        <v>715</v>
      </c>
      <c r="F225" s="313" t="s">
        <v>716</v>
      </c>
      <c r="G225" s="313" t="s">
        <v>717</v>
      </c>
      <c r="H225" s="293">
        <v>27</v>
      </c>
      <c r="I225" s="293">
        <v>2</v>
      </c>
      <c r="J225" s="293"/>
      <c r="K225" s="314"/>
    </row>
    <row r="226" spans="2:11" ht="15.75" x14ac:dyDescent="0.25">
      <c r="C226" s="483"/>
      <c r="D226" s="483"/>
      <c r="E226" s="485"/>
      <c r="F226" s="315"/>
      <c r="G226" s="315"/>
      <c r="H226" s="293"/>
      <c r="I226" s="293"/>
      <c r="J226" s="293"/>
      <c r="K226" s="293"/>
    </row>
    <row r="227" spans="2:11" ht="31.5" x14ac:dyDescent="0.25">
      <c r="C227" s="293"/>
      <c r="D227" s="311" t="s">
        <v>718</v>
      </c>
      <c r="E227" s="316" t="s">
        <v>719</v>
      </c>
      <c r="F227" s="315" t="s">
        <v>720</v>
      </c>
      <c r="G227" s="315" t="s">
        <v>721</v>
      </c>
      <c r="H227" s="293">
        <v>19</v>
      </c>
      <c r="I227" s="293">
        <v>6</v>
      </c>
      <c r="J227" s="315"/>
      <c r="K227" s="315"/>
    </row>
    <row r="228" spans="2:11" ht="15.75" x14ac:dyDescent="0.25">
      <c r="C228" s="293"/>
      <c r="D228" s="293"/>
      <c r="E228" s="315"/>
      <c r="F228" s="315"/>
      <c r="G228" s="315"/>
      <c r="H228" s="293"/>
      <c r="I228" s="293"/>
      <c r="J228" s="315"/>
      <c r="K228" s="315"/>
    </row>
    <row r="229" spans="2:11" ht="15.75" x14ac:dyDescent="0.25">
      <c r="C229" s="272"/>
      <c r="D229" s="272"/>
      <c r="E229" s="272"/>
      <c r="F229" s="272"/>
      <c r="G229" s="272"/>
      <c r="H229" s="317">
        <f>SUM(H223:H228)</f>
        <v>82</v>
      </c>
      <c r="I229" s="317">
        <f>SUM(I223:I228)</f>
        <v>21</v>
      </c>
      <c r="J229" s="315"/>
      <c r="K229" s="318" t="s">
        <v>722</v>
      </c>
    </row>
    <row r="231" spans="2:11" ht="15.75" x14ac:dyDescent="0.25">
      <c r="B231" s="160">
        <v>26</v>
      </c>
      <c r="C231" s="304" t="s">
        <v>703</v>
      </c>
      <c r="D231" s="304" t="s">
        <v>264</v>
      </c>
      <c r="E231" s="304" t="s">
        <v>166</v>
      </c>
      <c r="F231" s="304" t="s">
        <v>704</v>
      </c>
      <c r="G231" s="304" t="s">
        <v>705</v>
      </c>
      <c r="H231" s="304" t="s">
        <v>167</v>
      </c>
      <c r="I231" s="304" t="s">
        <v>168</v>
      </c>
      <c r="J231" s="304" t="s">
        <v>169</v>
      </c>
      <c r="K231" s="304" t="s">
        <v>706</v>
      </c>
    </row>
    <row r="232" spans="2:11" ht="31.5" x14ac:dyDescent="0.25">
      <c r="C232" s="308"/>
      <c r="D232" s="308" t="s">
        <v>707</v>
      </c>
      <c r="E232" s="308" t="s">
        <v>394</v>
      </c>
      <c r="F232" s="309" t="s">
        <v>708</v>
      </c>
      <c r="G232" s="309" t="s">
        <v>709</v>
      </c>
      <c r="H232" s="307">
        <v>26</v>
      </c>
      <c r="I232" s="307">
        <v>5</v>
      </c>
      <c r="J232" s="310">
        <v>0</v>
      </c>
      <c r="K232" s="310"/>
    </row>
    <row r="233" spans="2:11" ht="31.5" x14ac:dyDescent="0.25">
      <c r="C233" s="311"/>
      <c r="D233" s="311" t="s">
        <v>710</v>
      </c>
      <c r="E233" s="312" t="s">
        <v>711</v>
      </c>
      <c r="F233" s="313" t="s">
        <v>712</v>
      </c>
      <c r="G233" s="313" t="s">
        <v>713</v>
      </c>
      <c r="H233" s="293">
        <v>10</v>
      </c>
      <c r="I233" s="293">
        <v>8</v>
      </c>
      <c r="J233" s="293"/>
      <c r="K233" s="314"/>
    </row>
    <row r="234" spans="2:11" ht="15.75" x14ac:dyDescent="0.25">
      <c r="C234" s="482"/>
      <c r="D234" s="482" t="s">
        <v>714</v>
      </c>
      <c r="E234" s="484" t="s">
        <v>715</v>
      </c>
      <c r="F234" s="313" t="s">
        <v>716</v>
      </c>
      <c r="G234" s="313" t="s">
        <v>717</v>
      </c>
      <c r="H234" s="293">
        <v>27</v>
      </c>
      <c r="I234" s="293">
        <v>2</v>
      </c>
      <c r="J234" s="293"/>
      <c r="K234" s="314"/>
    </row>
    <row r="235" spans="2:11" ht="15.75" x14ac:dyDescent="0.25">
      <c r="C235" s="483"/>
      <c r="D235" s="483"/>
      <c r="E235" s="485"/>
      <c r="F235" s="315"/>
      <c r="G235" s="315"/>
      <c r="H235" s="293"/>
      <c r="I235" s="293"/>
      <c r="J235" s="293"/>
      <c r="K235" s="293"/>
    </row>
    <row r="236" spans="2:11" ht="31.5" x14ac:dyDescent="0.25">
      <c r="C236" s="293"/>
      <c r="D236" s="311" t="s">
        <v>718</v>
      </c>
      <c r="E236" s="316" t="s">
        <v>719</v>
      </c>
      <c r="F236" s="315" t="s">
        <v>720</v>
      </c>
      <c r="G236" s="315" t="s">
        <v>721</v>
      </c>
      <c r="H236" s="293">
        <v>19</v>
      </c>
      <c r="I236" s="293">
        <v>6</v>
      </c>
      <c r="J236" s="315"/>
      <c r="K236" s="315"/>
    </row>
    <row r="237" spans="2:11" ht="15.75" x14ac:dyDescent="0.25">
      <c r="C237" s="293"/>
      <c r="D237" s="293"/>
      <c r="E237" s="315"/>
      <c r="F237" s="315"/>
      <c r="G237" s="315"/>
      <c r="H237" s="293"/>
      <c r="I237" s="293"/>
      <c r="J237" s="315"/>
      <c r="K237" s="315"/>
    </row>
    <row r="238" spans="2:11" ht="15.75" x14ac:dyDescent="0.25">
      <c r="C238" s="272"/>
      <c r="D238" s="272"/>
      <c r="E238" s="272"/>
      <c r="F238" s="272"/>
      <c r="G238" s="272"/>
      <c r="H238" s="317">
        <f>SUM(H232:H237)</f>
        <v>82</v>
      </c>
      <c r="I238" s="317">
        <f>SUM(I232:I237)</f>
        <v>21</v>
      </c>
      <c r="J238" s="315"/>
      <c r="K238" s="318" t="s">
        <v>722</v>
      </c>
    </row>
    <row r="240" spans="2:11" ht="15.75" x14ac:dyDescent="0.25">
      <c r="B240" s="160">
        <v>27</v>
      </c>
      <c r="C240" s="304" t="s">
        <v>703</v>
      </c>
      <c r="D240" s="304" t="s">
        <v>264</v>
      </c>
      <c r="E240" s="304" t="s">
        <v>166</v>
      </c>
      <c r="F240" s="304" t="s">
        <v>704</v>
      </c>
      <c r="G240" s="304" t="s">
        <v>705</v>
      </c>
      <c r="H240" s="304" t="s">
        <v>167</v>
      </c>
      <c r="I240" s="304" t="s">
        <v>168</v>
      </c>
      <c r="J240" s="304" t="s">
        <v>169</v>
      </c>
      <c r="K240" s="304" t="s">
        <v>706</v>
      </c>
    </row>
    <row r="241" spans="2:11" ht="31.5" x14ac:dyDescent="0.25">
      <c r="C241" s="308"/>
      <c r="D241" s="308" t="s">
        <v>707</v>
      </c>
      <c r="E241" s="308" t="s">
        <v>394</v>
      </c>
      <c r="F241" s="309" t="s">
        <v>708</v>
      </c>
      <c r="G241" s="309" t="s">
        <v>709</v>
      </c>
      <c r="H241" s="307">
        <v>26</v>
      </c>
      <c r="I241" s="307">
        <v>5</v>
      </c>
      <c r="J241" s="310">
        <v>0</v>
      </c>
      <c r="K241" s="310"/>
    </row>
    <row r="242" spans="2:11" ht="31.5" x14ac:dyDescent="0.25">
      <c r="C242" s="311"/>
      <c r="D242" s="311" t="s">
        <v>710</v>
      </c>
      <c r="E242" s="312" t="s">
        <v>711</v>
      </c>
      <c r="F242" s="313" t="s">
        <v>712</v>
      </c>
      <c r="G242" s="313" t="s">
        <v>713</v>
      </c>
      <c r="H242" s="293">
        <v>10</v>
      </c>
      <c r="I242" s="293">
        <v>8</v>
      </c>
      <c r="J242" s="293"/>
      <c r="K242" s="314"/>
    </row>
    <row r="243" spans="2:11" ht="15.75" x14ac:dyDescent="0.25">
      <c r="C243" s="482"/>
      <c r="D243" s="482" t="s">
        <v>714</v>
      </c>
      <c r="E243" s="484" t="s">
        <v>715</v>
      </c>
      <c r="F243" s="313" t="s">
        <v>716</v>
      </c>
      <c r="G243" s="313" t="s">
        <v>717</v>
      </c>
      <c r="H243" s="293">
        <v>27</v>
      </c>
      <c r="I243" s="293">
        <v>2</v>
      </c>
      <c r="J243" s="293"/>
      <c r="K243" s="314"/>
    </row>
    <row r="244" spans="2:11" ht="15.75" x14ac:dyDescent="0.25">
      <c r="C244" s="483"/>
      <c r="D244" s="483"/>
      <c r="E244" s="485"/>
      <c r="F244" s="315"/>
      <c r="G244" s="315"/>
      <c r="H244" s="293"/>
      <c r="I244" s="293"/>
      <c r="J244" s="293"/>
      <c r="K244" s="293"/>
    </row>
    <row r="245" spans="2:11" ht="31.5" x14ac:dyDescent="0.25">
      <c r="C245" s="293"/>
      <c r="D245" s="311" t="s">
        <v>718</v>
      </c>
      <c r="E245" s="316" t="s">
        <v>719</v>
      </c>
      <c r="F245" s="315" t="s">
        <v>720</v>
      </c>
      <c r="G245" s="315" t="s">
        <v>721</v>
      </c>
      <c r="H245" s="293">
        <v>19</v>
      </c>
      <c r="I245" s="293">
        <v>6</v>
      </c>
      <c r="J245" s="315"/>
      <c r="K245" s="315"/>
    </row>
    <row r="246" spans="2:11" ht="15.75" x14ac:dyDescent="0.25">
      <c r="C246" s="293"/>
      <c r="D246" s="293"/>
      <c r="E246" s="315"/>
      <c r="F246" s="315"/>
      <c r="G246" s="315"/>
      <c r="H246" s="293"/>
      <c r="I246" s="293"/>
      <c r="J246" s="315"/>
      <c r="K246" s="315"/>
    </row>
    <row r="247" spans="2:11" ht="15.75" x14ac:dyDescent="0.25">
      <c r="C247" s="272"/>
      <c r="D247" s="272"/>
      <c r="E247" s="272"/>
      <c r="F247" s="272"/>
      <c r="G247" s="272"/>
      <c r="H247" s="317">
        <f>SUM(H241:H246)</f>
        <v>82</v>
      </c>
      <c r="I247" s="317">
        <f>SUM(I241:I246)</f>
        <v>21</v>
      </c>
      <c r="J247" s="315"/>
      <c r="K247" s="318" t="s">
        <v>722</v>
      </c>
    </row>
    <row r="249" spans="2:11" ht="15.75" x14ac:dyDescent="0.25">
      <c r="B249" s="160">
        <v>28</v>
      </c>
      <c r="C249" s="304" t="s">
        <v>703</v>
      </c>
      <c r="D249" s="304" t="s">
        <v>264</v>
      </c>
      <c r="E249" s="304" t="s">
        <v>166</v>
      </c>
      <c r="F249" s="304" t="s">
        <v>704</v>
      </c>
      <c r="G249" s="304" t="s">
        <v>705</v>
      </c>
      <c r="H249" s="304" t="s">
        <v>167</v>
      </c>
      <c r="I249" s="304" t="s">
        <v>168</v>
      </c>
      <c r="J249" s="304" t="s">
        <v>169</v>
      </c>
      <c r="K249" s="304" t="s">
        <v>706</v>
      </c>
    </row>
    <row r="250" spans="2:11" ht="31.5" x14ac:dyDescent="0.25">
      <c r="C250" s="308"/>
      <c r="D250" s="308" t="s">
        <v>707</v>
      </c>
      <c r="E250" s="308" t="s">
        <v>394</v>
      </c>
      <c r="F250" s="309" t="s">
        <v>708</v>
      </c>
      <c r="G250" s="309" t="s">
        <v>709</v>
      </c>
      <c r="H250" s="307">
        <v>26</v>
      </c>
      <c r="I250" s="307">
        <v>5</v>
      </c>
      <c r="J250" s="310">
        <v>0</v>
      </c>
      <c r="K250" s="310"/>
    </row>
    <row r="251" spans="2:11" ht="31.5" x14ac:dyDescent="0.25">
      <c r="C251" s="311"/>
      <c r="D251" s="311" t="s">
        <v>710</v>
      </c>
      <c r="E251" s="312" t="s">
        <v>711</v>
      </c>
      <c r="F251" s="313" t="s">
        <v>712</v>
      </c>
      <c r="G251" s="313" t="s">
        <v>713</v>
      </c>
      <c r="H251" s="293">
        <v>10</v>
      </c>
      <c r="I251" s="293">
        <v>8</v>
      </c>
      <c r="J251" s="293"/>
      <c r="K251" s="314"/>
    </row>
    <row r="252" spans="2:11" ht="15.75" x14ac:dyDescent="0.25">
      <c r="C252" s="482"/>
      <c r="D252" s="482" t="s">
        <v>714</v>
      </c>
      <c r="E252" s="484" t="s">
        <v>715</v>
      </c>
      <c r="F252" s="313" t="s">
        <v>716</v>
      </c>
      <c r="G252" s="313" t="s">
        <v>717</v>
      </c>
      <c r="H252" s="293">
        <v>27</v>
      </c>
      <c r="I252" s="293">
        <v>2</v>
      </c>
      <c r="J252" s="293"/>
      <c r="K252" s="314"/>
    </row>
    <row r="253" spans="2:11" ht="15.75" x14ac:dyDescent="0.25">
      <c r="C253" s="483"/>
      <c r="D253" s="483"/>
      <c r="E253" s="485"/>
      <c r="F253" s="315"/>
      <c r="G253" s="315"/>
      <c r="H253" s="293"/>
      <c r="I253" s="293"/>
      <c r="J253" s="293"/>
      <c r="K253" s="293"/>
    </row>
    <row r="254" spans="2:11" ht="31.5" x14ac:dyDescent="0.25">
      <c r="C254" s="293"/>
      <c r="D254" s="311" t="s">
        <v>718</v>
      </c>
      <c r="E254" s="316" t="s">
        <v>719</v>
      </c>
      <c r="F254" s="315" t="s">
        <v>720</v>
      </c>
      <c r="G254" s="315" t="s">
        <v>721</v>
      </c>
      <c r="H254" s="293">
        <v>19</v>
      </c>
      <c r="I254" s="293">
        <v>6</v>
      </c>
      <c r="J254" s="315"/>
      <c r="K254" s="315"/>
    </row>
    <row r="255" spans="2:11" ht="15.75" x14ac:dyDescent="0.25">
      <c r="C255" s="293"/>
      <c r="D255" s="293"/>
      <c r="E255" s="315"/>
      <c r="F255" s="315"/>
      <c r="G255" s="315"/>
      <c r="H255" s="293"/>
      <c r="I255" s="293"/>
      <c r="J255" s="315"/>
      <c r="K255" s="315"/>
    </row>
    <row r="256" spans="2:11" ht="15.75" x14ac:dyDescent="0.25">
      <c r="C256" s="272"/>
      <c r="D256" s="272"/>
      <c r="E256" s="272"/>
      <c r="F256" s="272"/>
      <c r="G256" s="272"/>
      <c r="H256" s="317">
        <f>SUM(H250:H255)</f>
        <v>82</v>
      </c>
      <c r="I256" s="317">
        <f>SUM(I250:I255)</f>
        <v>21</v>
      </c>
      <c r="J256" s="315"/>
      <c r="K256" s="318" t="s">
        <v>722</v>
      </c>
    </row>
    <row r="258" spans="2:11" ht="15.75" x14ac:dyDescent="0.25">
      <c r="B258" s="160">
        <v>29</v>
      </c>
      <c r="C258" s="304" t="s">
        <v>703</v>
      </c>
      <c r="D258" s="304" t="s">
        <v>264</v>
      </c>
      <c r="E258" s="304" t="s">
        <v>166</v>
      </c>
      <c r="F258" s="304" t="s">
        <v>704</v>
      </c>
      <c r="G258" s="304" t="s">
        <v>705</v>
      </c>
      <c r="H258" s="304" t="s">
        <v>167</v>
      </c>
      <c r="I258" s="304" t="s">
        <v>168</v>
      </c>
      <c r="J258" s="304" t="s">
        <v>169</v>
      </c>
      <c r="K258" s="304" t="s">
        <v>706</v>
      </c>
    </row>
    <row r="259" spans="2:11" ht="31.5" x14ac:dyDescent="0.25">
      <c r="C259" s="308"/>
      <c r="D259" s="308" t="s">
        <v>707</v>
      </c>
      <c r="E259" s="308" t="s">
        <v>394</v>
      </c>
      <c r="F259" s="309" t="s">
        <v>708</v>
      </c>
      <c r="G259" s="309" t="s">
        <v>709</v>
      </c>
      <c r="H259" s="307">
        <v>26</v>
      </c>
      <c r="I259" s="307">
        <v>5</v>
      </c>
      <c r="J259" s="310">
        <v>0</v>
      </c>
      <c r="K259" s="310"/>
    </row>
    <row r="260" spans="2:11" ht="31.5" x14ac:dyDescent="0.25">
      <c r="C260" s="311"/>
      <c r="D260" s="311" t="s">
        <v>710</v>
      </c>
      <c r="E260" s="312" t="s">
        <v>711</v>
      </c>
      <c r="F260" s="313" t="s">
        <v>712</v>
      </c>
      <c r="G260" s="313" t="s">
        <v>713</v>
      </c>
      <c r="H260" s="293">
        <v>10</v>
      </c>
      <c r="I260" s="293">
        <v>8</v>
      </c>
      <c r="J260" s="293"/>
      <c r="K260" s="314"/>
    </row>
    <row r="261" spans="2:11" ht="15.75" x14ac:dyDescent="0.25">
      <c r="C261" s="482"/>
      <c r="D261" s="482" t="s">
        <v>714</v>
      </c>
      <c r="E261" s="484" t="s">
        <v>715</v>
      </c>
      <c r="F261" s="313" t="s">
        <v>716</v>
      </c>
      <c r="G261" s="313" t="s">
        <v>717</v>
      </c>
      <c r="H261" s="293">
        <v>27</v>
      </c>
      <c r="I261" s="293">
        <v>2</v>
      </c>
      <c r="J261" s="293"/>
      <c r="K261" s="314"/>
    </row>
    <row r="262" spans="2:11" ht="15.75" x14ac:dyDescent="0.25">
      <c r="C262" s="483"/>
      <c r="D262" s="483"/>
      <c r="E262" s="485"/>
      <c r="F262" s="315"/>
      <c r="G262" s="315"/>
      <c r="H262" s="293"/>
      <c r="I262" s="293"/>
      <c r="J262" s="293"/>
      <c r="K262" s="293"/>
    </row>
    <row r="263" spans="2:11" ht="31.5" x14ac:dyDescent="0.25">
      <c r="C263" s="293"/>
      <c r="D263" s="311" t="s">
        <v>718</v>
      </c>
      <c r="E263" s="316" t="s">
        <v>719</v>
      </c>
      <c r="F263" s="315" t="s">
        <v>720</v>
      </c>
      <c r="G263" s="315" t="s">
        <v>721</v>
      </c>
      <c r="H263" s="293">
        <v>19</v>
      </c>
      <c r="I263" s="293">
        <v>6</v>
      </c>
      <c r="J263" s="315"/>
      <c r="K263" s="315"/>
    </row>
    <row r="264" spans="2:11" ht="15.75" x14ac:dyDescent="0.25">
      <c r="C264" s="293"/>
      <c r="D264" s="293"/>
      <c r="E264" s="315"/>
      <c r="F264" s="315"/>
      <c r="G264" s="315"/>
      <c r="H264" s="293"/>
      <c r="I264" s="293"/>
      <c r="J264" s="315"/>
      <c r="K264" s="315"/>
    </row>
    <row r="265" spans="2:11" ht="15.75" x14ac:dyDescent="0.25">
      <c r="C265" s="272"/>
      <c r="D265" s="272"/>
      <c r="E265" s="272"/>
      <c r="F265" s="272"/>
      <c r="G265" s="272"/>
      <c r="H265" s="317">
        <f>SUM(H259:H264)</f>
        <v>82</v>
      </c>
      <c r="I265" s="317">
        <f>SUM(I259:I264)</f>
        <v>21</v>
      </c>
      <c r="J265" s="315"/>
      <c r="K265" s="318" t="s">
        <v>722</v>
      </c>
    </row>
    <row r="267" spans="2:11" ht="15.75" x14ac:dyDescent="0.25">
      <c r="B267" s="160">
        <v>30</v>
      </c>
      <c r="C267" s="304" t="s">
        <v>703</v>
      </c>
      <c r="D267" s="304" t="s">
        <v>264</v>
      </c>
      <c r="E267" s="304" t="s">
        <v>166</v>
      </c>
      <c r="F267" s="304" t="s">
        <v>704</v>
      </c>
      <c r="G267" s="304" t="s">
        <v>705</v>
      </c>
      <c r="H267" s="304" t="s">
        <v>167</v>
      </c>
      <c r="I267" s="304" t="s">
        <v>168</v>
      </c>
      <c r="J267" s="304" t="s">
        <v>169</v>
      </c>
      <c r="K267" s="304" t="s">
        <v>706</v>
      </c>
    </row>
    <row r="268" spans="2:11" ht="31.5" x14ac:dyDescent="0.25">
      <c r="C268" s="308"/>
      <c r="D268" s="308" t="s">
        <v>707</v>
      </c>
      <c r="E268" s="308" t="s">
        <v>394</v>
      </c>
      <c r="F268" s="309" t="s">
        <v>708</v>
      </c>
      <c r="G268" s="309" t="s">
        <v>709</v>
      </c>
      <c r="H268" s="307">
        <v>26</v>
      </c>
      <c r="I268" s="307">
        <v>5</v>
      </c>
      <c r="J268" s="310">
        <v>0</v>
      </c>
      <c r="K268" s="310"/>
    </row>
    <row r="269" spans="2:11" ht="31.5" x14ac:dyDescent="0.25">
      <c r="C269" s="311"/>
      <c r="D269" s="311" t="s">
        <v>710</v>
      </c>
      <c r="E269" s="312" t="s">
        <v>711</v>
      </c>
      <c r="F269" s="313" t="s">
        <v>712</v>
      </c>
      <c r="G269" s="313" t="s">
        <v>713</v>
      </c>
      <c r="H269" s="293">
        <v>10</v>
      </c>
      <c r="I269" s="293">
        <v>8</v>
      </c>
      <c r="J269" s="293"/>
      <c r="K269" s="314"/>
    </row>
    <row r="270" spans="2:11" ht="15.75" x14ac:dyDescent="0.25">
      <c r="C270" s="482"/>
      <c r="D270" s="482" t="s">
        <v>714</v>
      </c>
      <c r="E270" s="484" t="s">
        <v>715</v>
      </c>
      <c r="F270" s="313" t="s">
        <v>716</v>
      </c>
      <c r="G270" s="313" t="s">
        <v>717</v>
      </c>
      <c r="H270" s="293">
        <v>27</v>
      </c>
      <c r="I270" s="293">
        <v>2</v>
      </c>
      <c r="J270" s="293"/>
      <c r="K270" s="314"/>
    </row>
    <row r="271" spans="2:11" ht="15.75" x14ac:dyDescent="0.25">
      <c r="C271" s="483"/>
      <c r="D271" s="483"/>
      <c r="E271" s="485"/>
      <c r="F271" s="315"/>
      <c r="G271" s="315"/>
      <c r="H271" s="293"/>
      <c r="I271" s="293"/>
      <c r="J271" s="293"/>
      <c r="K271" s="293"/>
    </row>
    <row r="272" spans="2:11" ht="31.5" x14ac:dyDescent="0.25">
      <c r="C272" s="293"/>
      <c r="D272" s="311" t="s">
        <v>718</v>
      </c>
      <c r="E272" s="316" t="s">
        <v>719</v>
      </c>
      <c r="F272" s="315" t="s">
        <v>720</v>
      </c>
      <c r="G272" s="315" t="s">
        <v>721</v>
      </c>
      <c r="H272" s="293">
        <v>19</v>
      </c>
      <c r="I272" s="293">
        <v>6</v>
      </c>
      <c r="J272" s="315"/>
      <c r="K272" s="315"/>
    </row>
    <row r="273" spans="2:11" ht="15.75" x14ac:dyDescent="0.25">
      <c r="C273" s="293"/>
      <c r="D273" s="293"/>
      <c r="E273" s="315"/>
      <c r="F273" s="315"/>
      <c r="G273" s="315"/>
      <c r="H273" s="293"/>
      <c r="I273" s="293"/>
      <c r="J273" s="315"/>
      <c r="K273" s="315"/>
    </row>
    <row r="274" spans="2:11" ht="15.75" x14ac:dyDescent="0.25">
      <c r="C274" s="272"/>
      <c r="D274" s="272"/>
      <c r="E274" s="272"/>
      <c r="F274" s="272"/>
      <c r="G274" s="272"/>
      <c r="H274" s="317">
        <f>SUM(H268:H273)</f>
        <v>82</v>
      </c>
      <c r="I274" s="317">
        <f>SUM(I268:I273)</f>
        <v>21</v>
      </c>
      <c r="J274" s="315"/>
      <c r="K274" s="318" t="s">
        <v>722</v>
      </c>
    </row>
    <row r="276" spans="2:11" ht="15.75" x14ac:dyDescent="0.25">
      <c r="B276" s="160">
        <v>31</v>
      </c>
      <c r="C276" s="304" t="s">
        <v>703</v>
      </c>
      <c r="D276" s="304" t="s">
        <v>264</v>
      </c>
      <c r="E276" s="304" t="s">
        <v>166</v>
      </c>
      <c r="F276" s="304" t="s">
        <v>704</v>
      </c>
      <c r="G276" s="304" t="s">
        <v>705</v>
      </c>
      <c r="H276" s="304" t="s">
        <v>167</v>
      </c>
      <c r="I276" s="304" t="s">
        <v>168</v>
      </c>
      <c r="J276" s="304" t="s">
        <v>169</v>
      </c>
      <c r="K276" s="304" t="s">
        <v>706</v>
      </c>
    </row>
    <row r="277" spans="2:11" ht="31.5" x14ac:dyDescent="0.25">
      <c r="C277" s="308"/>
      <c r="D277" s="308" t="s">
        <v>707</v>
      </c>
      <c r="E277" s="308" t="s">
        <v>394</v>
      </c>
      <c r="F277" s="309" t="s">
        <v>708</v>
      </c>
      <c r="G277" s="309" t="s">
        <v>709</v>
      </c>
      <c r="H277" s="307">
        <v>26</v>
      </c>
      <c r="I277" s="307">
        <v>5</v>
      </c>
      <c r="J277" s="310">
        <v>0</v>
      </c>
      <c r="K277" s="310"/>
    </row>
    <row r="278" spans="2:11" ht="31.5" x14ac:dyDescent="0.25">
      <c r="C278" s="311"/>
      <c r="D278" s="311" t="s">
        <v>710</v>
      </c>
      <c r="E278" s="312" t="s">
        <v>711</v>
      </c>
      <c r="F278" s="313" t="s">
        <v>712</v>
      </c>
      <c r="G278" s="313" t="s">
        <v>713</v>
      </c>
      <c r="H278" s="293">
        <v>10</v>
      </c>
      <c r="I278" s="293">
        <v>8</v>
      </c>
      <c r="J278" s="293"/>
      <c r="K278" s="314"/>
    </row>
    <row r="279" spans="2:11" ht="15.75" x14ac:dyDescent="0.25">
      <c r="C279" s="482"/>
      <c r="D279" s="482" t="s">
        <v>714</v>
      </c>
      <c r="E279" s="484" t="s">
        <v>715</v>
      </c>
      <c r="F279" s="313" t="s">
        <v>716</v>
      </c>
      <c r="G279" s="313" t="s">
        <v>717</v>
      </c>
      <c r="H279" s="293">
        <v>27</v>
      </c>
      <c r="I279" s="293">
        <v>2</v>
      </c>
      <c r="J279" s="293"/>
      <c r="K279" s="314"/>
    </row>
    <row r="280" spans="2:11" ht="15.75" x14ac:dyDescent="0.25">
      <c r="C280" s="483"/>
      <c r="D280" s="483"/>
      <c r="E280" s="485"/>
      <c r="F280" s="315"/>
      <c r="G280" s="315"/>
      <c r="H280" s="293"/>
      <c r="I280" s="293"/>
      <c r="J280" s="293"/>
      <c r="K280" s="293"/>
    </row>
    <row r="281" spans="2:11" ht="31.5" x14ac:dyDescent="0.25">
      <c r="C281" s="293"/>
      <c r="D281" s="311" t="s">
        <v>718</v>
      </c>
      <c r="E281" s="316" t="s">
        <v>719</v>
      </c>
      <c r="F281" s="315" t="s">
        <v>720</v>
      </c>
      <c r="G281" s="315" t="s">
        <v>721</v>
      </c>
      <c r="H281" s="293">
        <v>19</v>
      </c>
      <c r="I281" s="293">
        <v>6</v>
      </c>
      <c r="J281" s="315"/>
      <c r="K281" s="315"/>
    </row>
    <row r="282" spans="2:11" ht="15.75" x14ac:dyDescent="0.25">
      <c r="C282" s="293"/>
      <c r="D282" s="293"/>
      <c r="E282" s="315"/>
      <c r="F282" s="315"/>
      <c r="G282" s="315"/>
      <c r="H282" s="293"/>
      <c r="I282" s="293"/>
      <c r="J282" s="315"/>
      <c r="K282" s="315"/>
    </row>
    <row r="283" spans="2:11" ht="15.75" x14ac:dyDescent="0.25">
      <c r="C283" s="272"/>
      <c r="D283" s="272"/>
      <c r="E283" s="272"/>
      <c r="F283" s="272"/>
      <c r="G283" s="272"/>
      <c r="H283" s="317">
        <f>SUM(H277:H282)</f>
        <v>82</v>
      </c>
      <c r="I283" s="317">
        <f>SUM(I277:I282)</f>
        <v>21</v>
      </c>
      <c r="J283" s="315"/>
      <c r="K283" s="318" t="s">
        <v>722</v>
      </c>
    </row>
    <row r="285" spans="2:11" ht="15.75" x14ac:dyDescent="0.25">
      <c r="B285" s="160">
        <v>32</v>
      </c>
      <c r="C285" s="304" t="s">
        <v>703</v>
      </c>
      <c r="D285" s="304" t="s">
        <v>264</v>
      </c>
      <c r="E285" s="304" t="s">
        <v>166</v>
      </c>
      <c r="F285" s="304" t="s">
        <v>704</v>
      </c>
      <c r="G285" s="304" t="s">
        <v>705</v>
      </c>
      <c r="H285" s="304" t="s">
        <v>167</v>
      </c>
      <c r="I285" s="304" t="s">
        <v>168</v>
      </c>
      <c r="J285" s="304" t="s">
        <v>169</v>
      </c>
      <c r="K285" s="304" t="s">
        <v>706</v>
      </c>
    </row>
    <row r="286" spans="2:11" ht="31.5" x14ac:dyDescent="0.25">
      <c r="C286" s="308"/>
      <c r="D286" s="308" t="s">
        <v>707</v>
      </c>
      <c r="E286" s="308" t="s">
        <v>394</v>
      </c>
      <c r="F286" s="309" t="s">
        <v>708</v>
      </c>
      <c r="G286" s="309" t="s">
        <v>709</v>
      </c>
      <c r="H286" s="307">
        <v>26</v>
      </c>
      <c r="I286" s="307">
        <v>5</v>
      </c>
      <c r="J286" s="310">
        <v>0</v>
      </c>
      <c r="K286" s="310"/>
    </row>
    <row r="287" spans="2:11" ht="31.5" x14ac:dyDescent="0.25">
      <c r="C287" s="311"/>
      <c r="D287" s="311" t="s">
        <v>710</v>
      </c>
      <c r="E287" s="312" t="s">
        <v>711</v>
      </c>
      <c r="F287" s="313" t="s">
        <v>712</v>
      </c>
      <c r="G287" s="313" t="s">
        <v>713</v>
      </c>
      <c r="H287" s="293">
        <v>10</v>
      </c>
      <c r="I287" s="293">
        <v>8</v>
      </c>
      <c r="J287" s="293"/>
      <c r="K287" s="314"/>
    </row>
    <row r="288" spans="2:11" ht="15.75" x14ac:dyDescent="0.25">
      <c r="C288" s="482"/>
      <c r="D288" s="482" t="s">
        <v>714</v>
      </c>
      <c r="E288" s="484" t="s">
        <v>715</v>
      </c>
      <c r="F288" s="313" t="s">
        <v>716</v>
      </c>
      <c r="G288" s="313" t="s">
        <v>717</v>
      </c>
      <c r="H288" s="293">
        <v>27</v>
      </c>
      <c r="I288" s="293">
        <v>2</v>
      </c>
      <c r="J288" s="293"/>
      <c r="K288" s="314"/>
    </row>
    <row r="289" spans="2:11" ht="15.75" x14ac:dyDescent="0.25">
      <c r="C289" s="483"/>
      <c r="D289" s="483"/>
      <c r="E289" s="485"/>
      <c r="F289" s="315"/>
      <c r="G289" s="315"/>
      <c r="H289" s="293"/>
      <c r="I289" s="293"/>
      <c r="J289" s="293"/>
      <c r="K289" s="293"/>
    </row>
    <row r="290" spans="2:11" ht="31.5" x14ac:dyDescent="0.25">
      <c r="C290" s="293"/>
      <c r="D290" s="311" t="s">
        <v>718</v>
      </c>
      <c r="E290" s="316" t="s">
        <v>719</v>
      </c>
      <c r="F290" s="315" t="s">
        <v>720</v>
      </c>
      <c r="G290" s="315" t="s">
        <v>721</v>
      </c>
      <c r="H290" s="293">
        <v>19</v>
      </c>
      <c r="I290" s="293">
        <v>6</v>
      </c>
      <c r="J290" s="315"/>
      <c r="K290" s="315"/>
    </row>
    <row r="291" spans="2:11" ht="15.75" x14ac:dyDescent="0.25">
      <c r="C291" s="293"/>
      <c r="D291" s="293"/>
      <c r="E291" s="315"/>
      <c r="F291" s="315"/>
      <c r="G291" s="315"/>
      <c r="H291" s="293"/>
      <c r="I291" s="293"/>
      <c r="J291" s="315"/>
      <c r="K291" s="315"/>
    </row>
    <row r="292" spans="2:11" ht="15.75" x14ac:dyDescent="0.25">
      <c r="C292" s="272"/>
      <c r="D292" s="272"/>
      <c r="E292" s="272"/>
      <c r="F292" s="272"/>
      <c r="G292" s="272"/>
      <c r="H292" s="317">
        <f>SUM(H286:H291)</f>
        <v>82</v>
      </c>
      <c r="I292" s="317">
        <f>SUM(I286:I291)</f>
        <v>21</v>
      </c>
      <c r="J292" s="315"/>
      <c r="K292" s="318" t="s">
        <v>722</v>
      </c>
    </row>
    <row r="294" spans="2:11" ht="15.75" x14ac:dyDescent="0.25">
      <c r="B294" s="160">
        <v>33</v>
      </c>
      <c r="C294" s="304" t="s">
        <v>703</v>
      </c>
      <c r="D294" s="304" t="s">
        <v>264</v>
      </c>
      <c r="E294" s="304" t="s">
        <v>166</v>
      </c>
      <c r="F294" s="304" t="s">
        <v>704</v>
      </c>
      <c r="G294" s="304" t="s">
        <v>705</v>
      </c>
      <c r="H294" s="304" t="s">
        <v>167</v>
      </c>
      <c r="I294" s="304" t="s">
        <v>168</v>
      </c>
      <c r="J294" s="304" t="s">
        <v>169</v>
      </c>
      <c r="K294" s="304" t="s">
        <v>706</v>
      </c>
    </row>
    <row r="295" spans="2:11" ht="31.5" x14ac:dyDescent="0.25">
      <c r="C295" s="308"/>
      <c r="D295" s="308" t="s">
        <v>707</v>
      </c>
      <c r="E295" s="308" t="s">
        <v>394</v>
      </c>
      <c r="F295" s="309" t="s">
        <v>708</v>
      </c>
      <c r="G295" s="309" t="s">
        <v>709</v>
      </c>
      <c r="H295" s="307">
        <v>26</v>
      </c>
      <c r="I295" s="307">
        <v>5</v>
      </c>
      <c r="J295" s="310">
        <v>0</v>
      </c>
      <c r="K295" s="310"/>
    </row>
    <row r="296" spans="2:11" ht="31.5" x14ac:dyDescent="0.25">
      <c r="C296" s="311"/>
      <c r="D296" s="311" t="s">
        <v>710</v>
      </c>
      <c r="E296" s="312" t="s">
        <v>711</v>
      </c>
      <c r="F296" s="313" t="s">
        <v>712</v>
      </c>
      <c r="G296" s="313" t="s">
        <v>713</v>
      </c>
      <c r="H296" s="293">
        <v>10</v>
      </c>
      <c r="I296" s="293">
        <v>8</v>
      </c>
      <c r="J296" s="293"/>
      <c r="K296" s="314"/>
    </row>
    <row r="297" spans="2:11" ht="15.75" x14ac:dyDescent="0.25">
      <c r="C297" s="482"/>
      <c r="D297" s="482" t="s">
        <v>714</v>
      </c>
      <c r="E297" s="484" t="s">
        <v>715</v>
      </c>
      <c r="F297" s="313" t="s">
        <v>716</v>
      </c>
      <c r="G297" s="313" t="s">
        <v>717</v>
      </c>
      <c r="H297" s="293">
        <v>27</v>
      </c>
      <c r="I297" s="293">
        <v>2</v>
      </c>
      <c r="J297" s="293"/>
      <c r="K297" s="314"/>
    </row>
    <row r="298" spans="2:11" ht="15.75" x14ac:dyDescent="0.25">
      <c r="C298" s="483"/>
      <c r="D298" s="483"/>
      <c r="E298" s="485"/>
      <c r="F298" s="315"/>
      <c r="G298" s="315"/>
      <c r="H298" s="293"/>
      <c r="I298" s="293"/>
      <c r="J298" s="293"/>
      <c r="K298" s="293"/>
    </row>
    <row r="299" spans="2:11" ht="31.5" x14ac:dyDescent="0.25">
      <c r="C299" s="293"/>
      <c r="D299" s="311" t="s">
        <v>718</v>
      </c>
      <c r="E299" s="316" t="s">
        <v>719</v>
      </c>
      <c r="F299" s="315" t="s">
        <v>720</v>
      </c>
      <c r="G299" s="315" t="s">
        <v>721</v>
      </c>
      <c r="H299" s="293">
        <v>19</v>
      </c>
      <c r="I299" s="293">
        <v>6</v>
      </c>
      <c r="J299" s="315"/>
      <c r="K299" s="315"/>
    </row>
    <row r="300" spans="2:11" ht="15.75" x14ac:dyDescent="0.25">
      <c r="C300" s="293"/>
      <c r="D300" s="293"/>
      <c r="E300" s="315"/>
      <c r="F300" s="315"/>
      <c r="G300" s="315"/>
      <c r="H300" s="293"/>
      <c r="I300" s="293"/>
      <c r="J300" s="315"/>
      <c r="K300" s="315"/>
    </row>
    <row r="301" spans="2:11" ht="15.75" x14ac:dyDescent="0.25">
      <c r="C301" s="272"/>
      <c r="D301" s="272"/>
      <c r="E301" s="272"/>
      <c r="F301" s="272"/>
      <c r="G301" s="272"/>
      <c r="H301" s="317">
        <f>SUM(H295:H300)</f>
        <v>82</v>
      </c>
      <c r="I301" s="317">
        <f>SUM(I295:I300)</f>
        <v>21</v>
      </c>
      <c r="J301" s="315"/>
      <c r="K301" s="318" t="s">
        <v>722</v>
      </c>
    </row>
    <row r="303" spans="2:11" ht="15.75" x14ac:dyDescent="0.25">
      <c r="B303" s="160">
        <v>34</v>
      </c>
      <c r="C303" s="304" t="s">
        <v>703</v>
      </c>
      <c r="D303" s="304" t="s">
        <v>264</v>
      </c>
      <c r="E303" s="304" t="s">
        <v>166</v>
      </c>
      <c r="F303" s="304" t="s">
        <v>704</v>
      </c>
      <c r="G303" s="304" t="s">
        <v>705</v>
      </c>
      <c r="H303" s="304" t="s">
        <v>167</v>
      </c>
      <c r="I303" s="304" t="s">
        <v>168</v>
      </c>
      <c r="J303" s="304" t="s">
        <v>169</v>
      </c>
      <c r="K303" s="304" t="s">
        <v>706</v>
      </c>
    </row>
    <row r="304" spans="2:11" ht="31.5" x14ac:dyDescent="0.25">
      <c r="C304" s="308"/>
      <c r="D304" s="308" t="s">
        <v>707</v>
      </c>
      <c r="E304" s="308" t="s">
        <v>394</v>
      </c>
      <c r="F304" s="309" t="s">
        <v>708</v>
      </c>
      <c r="G304" s="309" t="s">
        <v>709</v>
      </c>
      <c r="H304" s="307">
        <v>26</v>
      </c>
      <c r="I304" s="307">
        <v>5</v>
      </c>
      <c r="J304" s="310">
        <v>0</v>
      </c>
      <c r="K304" s="310"/>
    </row>
    <row r="305" spans="2:11" ht="31.5" x14ac:dyDescent="0.25">
      <c r="C305" s="311"/>
      <c r="D305" s="311" t="s">
        <v>710</v>
      </c>
      <c r="E305" s="312" t="s">
        <v>711</v>
      </c>
      <c r="F305" s="313" t="s">
        <v>712</v>
      </c>
      <c r="G305" s="313" t="s">
        <v>713</v>
      </c>
      <c r="H305" s="293">
        <v>10</v>
      </c>
      <c r="I305" s="293">
        <v>8</v>
      </c>
      <c r="J305" s="293"/>
      <c r="K305" s="314"/>
    </row>
    <row r="306" spans="2:11" ht="15.75" x14ac:dyDescent="0.25">
      <c r="C306" s="482"/>
      <c r="D306" s="482" t="s">
        <v>714</v>
      </c>
      <c r="E306" s="484" t="s">
        <v>715</v>
      </c>
      <c r="F306" s="313" t="s">
        <v>716</v>
      </c>
      <c r="G306" s="313" t="s">
        <v>717</v>
      </c>
      <c r="H306" s="293">
        <v>27</v>
      </c>
      <c r="I306" s="293">
        <v>2</v>
      </c>
      <c r="J306" s="293"/>
      <c r="K306" s="314"/>
    </row>
    <row r="307" spans="2:11" ht="15.75" x14ac:dyDescent="0.25">
      <c r="C307" s="483"/>
      <c r="D307" s="483"/>
      <c r="E307" s="485"/>
      <c r="F307" s="315"/>
      <c r="G307" s="315"/>
      <c r="H307" s="293"/>
      <c r="I307" s="293"/>
      <c r="J307" s="293"/>
      <c r="K307" s="293"/>
    </row>
    <row r="308" spans="2:11" ht="31.5" x14ac:dyDescent="0.25">
      <c r="C308" s="293"/>
      <c r="D308" s="311" t="s">
        <v>718</v>
      </c>
      <c r="E308" s="316" t="s">
        <v>719</v>
      </c>
      <c r="F308" s="315" t="s">
        <v>720</v>
      </c>
      <c r="G308" s="315" t="s">
        <v>721</v>
      </c>
      <c r="H308" s="293">
        <v>19</v>
      </c>
      <c r="I308" s="293">
        <v>6</v>
      </c>
      <c r="J308" s="315"/>
      <c r="K308" s="315"/>
    </row>
    <row r="309" spans="2:11" ht="15.75" x14ac:dyDescent="0.25">
      <c r="C309" s="293"/>
      <c r="D309" s="293"/>
      <c r="E309" s="315"/>
      <c r="F309" s="315"/>
      <c r="G309" s="315"/>
      <c r="H309" s="293"/>
      <c r="I309" s="293"/>
      <c r="J309" s="315"/>
      <c r="K309" s="315"/>
    </row>
    <row r="310" spans="2:11" ht="15.75" x14ac:dyDescent="0.25">
      <c r="C310" s="272"/>
      <c r="D310" s="272"/>
      <c r="E310" s="272"/>
      <c r="F310" s="272"/>
      <c r="G310" s="272"/>
      <c r="H310" s="317">
        <f>SUM(H304:H309)</f>
        <v>82</v>
      </c>
      <c r="I310" s="317">
        <f>SUM(I304:I309)</f>
        <v>21</v>
      </c>
      <c r="J310" s="315"/>
      <c r="K310" s="318" t="s">
        <v>722</v>
      </c>
    </row>
    <row r="312" spans="2:11" ht="15.75" x14ac:dyDescent="0.25">
      <c r="B312" s="160">
        <v>35</v>
      </c>
      <c r="C312" s="304" t="s">
        <v>703</v>
      </c>
      <c r="D312" s="304" t="s">
        <v>264</v>
      </c>
      <c r="E312" s="304" t="s">
        <v>166</v>
      </c>
      <c r="F312" s="304" t="s">
        <v>704</v>
      </c>
      <c r="G312" s="304" t="s">
        <v>705</v>
      </c>
      <c r="H312" s="304" t="s">
        <v>167</v>
      </c>
      <c r="I312" s="304" t="s">
        <v>168</v>
      </c>
      <c r="J312" s="304" t="s">
        <v>169</v>
      </c>
      <c r="K312" s="304" t="s">
        <v>706</v>
      </c>
    </row>
    <row r="313" spans="2:11" ht="31.5" x14ac:dyDescent="0.25">
      <c r="C313" s="308"/>
      <c r="D313" s="308" t="s">
        <v>707</v>
      </c>
      <c r="E313" s="308" t="s">
        <v>394</v>
      </c>
      <c r="F313" s="309" t="s">
        <v>708</v>
      </c>
      <c r="G313" s="309" t="s">
        <v>709</v>
      </c>
      <c r="H313" s="307">
        <v>26</v>
      </c>
      <c r="I313" s="307">
        <v>5</v>
      </c>
      <c r="J313" s="310">
        <v>0</v>
      </c>
      <c r="K313" s="310"/>
    </row>
    <row r="314" spans="2:11" ht="31.5" x14ac:dyDescent="0.25">
      <c r="C314" s="311"/>
      <c r="D314" s="311" t="s">
        <v>710</v>
      </c>
      <c r="E314" s="312" t="s">
        <v>711</v>
      </c>
      <c r="F314" s="313" t="s">
        <v>712</v>
      </c>
      <c r="G314" s="313" t="s">
        <v>713</v>
      </c>
      <c r="H314" s="293">
        <v>10</v>
      </c>
      <c r="I314" s="293">
        <v>8</v>
      </c>
      <c r="J314" s="293"/>
      <c r="K314" s="314"/>
    </row>
    <row r="315" spans="2:11" ht="15.75" x14ac:dyDescent="0.25">
      <c r="C315" s="482"/>
      <c r="D315" s="482" t="s">
        <v>714</v>
      </c>
      <c r="E315" s="484" t="s">
        <v>715</v>
      </c>
      <c r="F315" s="313" t="s">
        <v>716</v>
      </c>
      <c r="G315" s="313" t="s">
        <v>717</v>
      </c>
      <c r="H315" s="293">
        <v>27</v>
      </c>
      <c r="I315" s="293">
        <v>2</v>
      </c>
      <c r="J315" s="293"/>
      <c r="K315" s="314"/>
    </row>
    <row r="316" spans="2:11" ht="15.75" x14ac:dyDescent="0.25">
      <c r="C316" s="483"/>
      <c r="D316" s="483"/>
      <c r="E316" s="485"/>
      <c r="F316" s="315"/>
      <c r="G316" s="315"/>
      <c r="H316" s="293"/>
      <c r="I316" s="293"/>
      <c r="J316" s="293"/>
      <c r="K316" s="293"/>
    </row>
    <row r="317" spans="2:11" ht="31.5" x14ac:dyDescent="0.25">
      <c r="C317" s="293"/>
      <c r="D317" s="311" t="s">
        <v>718</v>
      </c>
      <c r="E317" s="316" t="s">
        <v>719</v>
      </c>
      <c r="F317" s="315" t="s">
        <v>720</v>
      </c>
      <c r="G317" s="315" t="s">
        <v>721</v>
      </c>
      <c r="H317" s="293">
        <v>19</v>
      </c>
      <c r="I317" s="293">
        <v>6</v>
      </c>
      <c r="J317" s="315"/>
      <c r="K317" s="315"/>
    </row>
    <row r="318" spans="2:11" ht="15.75" x14ac:dyDescent="0.25">
      <c r="C318" s="293"/>
      <c r="D318" s="293"/>
      <c r="E318" s="315"/>
      <c r="F318" s="315"/>
      <c r="G318" s="315"/>
      <c r="H318" s="293"/>
      <c r="I318" s="293"/>
      <c r="J318" s="315"/>
      <c r="K318" s="315"/>
    </row>
    <row r="319" spans="2:11" ht="15.75" x14ac:dyDescent="0.25">
      <c r="C319" s="272"/>
      <c r="D319" s="272"/>
      <c r="E319" s="272"/>
      <c r="F319" s="272"/>
      <c r="G319" s="272"/>
      <c r="H319" s="317">
        <f>SUM(H313:H318)</f>
        <v>82</v>
      </c>
      <c r="I319" s="317">
        <f>SUM(I313:I318)</f>
        <v>21</v>
      </c>
      <c r="J319" s="315"/>
      <c r="K319" s="318" t="s">
        <v>722</v>
      </c>
    </row>
    <row r="321" spans="2:11" ht="15.75" x14ac:dyDescent="0.25">
      <c r="B321" s="160">
        <v>36</v>
      </c>
      <c r="C321" s="304" t="s">
        <v>703</v>
      </c>
      <c r="D321" s="304" t="s">
        <v>264</v>
      </c>
      <c r="E321" s="304" t="s">
        <v>166</v>
      </c>
      <c r="F321" s="304" t="s">
        <v>704</v>
      </c>
      <c r="G321" s="304" t="s">
        <v>705</v>
      </c>
      <c r="H321" s="304" t="s">
        <v>167</v>
      </c>
      <c r="I321" s="304" t="s">
        <v>168</v>
      </c>
      <c r="J321" s="304" t="s">
        <v>169</v>
      </c>
      <c r="K321" s="304" t="s">
        <v>706</v>
      </c>
    </row>
    <row r="322" spans="2:11" ht="31.5" x14ac:dyDescent="0.25">
      <c r="C322" s="308"/>
      <c r="D322" s="308" t="s">
        <v>707</v>
      </c>
      <c r="E322" s="308" t="s">
        <v>394</v>
      </c>
      <c r="F322" s="309" t="s">
        <v>708</v>
      </c>
      <c r="G322" s="309" t="s">
        <v>709</v>
      </c>
      <c r="H322" s="307">
        <v>26</v>
      </c>
      <c r="I322" s="307">
        <v>5</v>
      </c>
      <c r="J322" s="310">
        <v>0</v>
      </c>
      <c r="K322" s="310"/>
    </row>
    <row r="323" spans="2:11" ht="31.5" x14ac:dyDescent="0.25">
      <c r="C323" s="311"/>
      <c r="D323" s="311" t="s">
        <v>710</v>
      </c>
      <c r="E323" s="312" t="s">
        <v>711</v>
      </c>
      <c r="F323" s="313" t="s">
        <v>712</v>
      </c>
      <c r="G323" s="313" t="s">
        <v>713</v>
      </c>
      <c r="H323" s="293">
        <v>10</v>
      </c>
      <c r="I323" s="293">
        <v>8</v>
      </c>
      <c r="J323" s="293"/>
      <c r="K323" s="314"/>
    </row>
    <row r="324" spans="2:11" ht="15.75" x14ac:dyDescent="0.25">
      <c r="C324" s="482"/>
      <c r="D324" s="482" t="s">
        <v>714</v>
      </c>
      <c r="E324" s="484" t="s">
        <v>715</v>
      </c>
      <c r="F324" s="313" t="s">
        <v>716</v>
      </c>
      <c r="G324" s="313" t="s">
        <v>717</v>
      </c>
      <c r="H324" s="293">
        <v>27</v>
      </c>
      <c r="I324" s="293">
        <v>2</v>
      </c>
      <c r="J324" s="293"/>
      <c r="K324" s="314"/>
    </row>
    <row r="325" spans="2:11" ht="15.75" x14ac:dyDescent="0.25">
      <c r="C325" s="483"/>
      <c r="D325" s="483"/>
      <c r="E325" s="485"/>
      <c r="F325" s="315"/>
      <c r="G325" s="315"/>
      <c r="H325" s="293"/>
      <c r="I325" s="293"/>
      <c r="J325" s="293"/>
      <c r="K325" s="293"/>
    </row>
    <row r="326" spans="2:11" ht="31.5" x14ac:dyDescent="0.25">
      <c r="C326" s="293"/>
      <c r="D326" s="311" t="s">
        <v>718</v>
      </c>
      <c r="E326" s="316" t="s">
        <v>719</v>
      </c>
      <c r="F326" s="315" t="s">
        <v>720</v>
      </c>
      <c r="G326" s="315" t="s">
        <v>721</v>
      </c>
      <c r="H326" s="293">
        <v>19</v>
      </c>
      <c r="I326" s="293">
        <v>6</v>
      </c>
      <c r="J326" s="315"/>
      <c r="K326" s="315"/>
    </row>
    <row r="327" spans="2:11" ht="15.75" x14ac:dyDescent="0.25">
      <c r="C327" s="293"/>
      <c r="D327" s="293"/>
      <c r="E327" s="315"/>
      <c r="F327" s="315"/>
      <c r="G327" s="315"/>
      <c r="H327" s="293"/>
      <c r="I327" s="293"/>
      <c r="J327" s="315"/>
      <c r="K327" s="315"/>
    </row>
    <row r="328" spans="2:11" ht="15.75" x14ac:dyDescent="0.25">
      <c r="C328" s="272"/>
      <c r="D328" s="272"/>
      <c r="E328" s="272"/>
      <c r="F328" s="272"/>
      <c r="G328" s="272"/>
      <c r="H328" s="317">
        <f>SUM(H322:H327)</f>
        <v>82</v>
      </c>
      <c r="I328" s="317">
        <f>SUM(I322:I327)</f>
        <v>21</v>
      </c>
      <c r="J328" s="315"/>
      <c r="K328" s="318" t="s">
        <v>722</v>
      </c>
    </row>
    <row r="330" spans="2:11" ht="15.75" x14ac:dyDescent="0.25">
      <c r="B330" s="160">
        <v>37</v>
      </c>
      <c r="C330" s="304" t="s">
        <v>703</v>
      </c>
      <c r="D330" s="304" t="s">
        <v>264</v>
      </c>
      <c r="E330" s="304" t="s">
        <v>166</v>
      </c>
      <c r="F330" s="304" t="s">
        <v>704</v>
      </c>
      <c r="G330" s="304" t="s">
        <v>705</v>
      </c>
      <c r="H330" s="304" t="s">
        <v>167</v>
      </c>
      <c r="I330" s="304" t="s">
        <v>168</v>
      </c>
      <c r="J330" s="304" t="s">
        <v>169</v>
      </c>
      <c r="K330" s="304" t="s">
        <v>706</v>
      </c>
    </row>
    <row r="331" spans="2:11" ht="31.5" x14ac:dyDescent="0.25">
      <c r="C331" s="308"/>
      <c r="D331" s="308" t="s">
        <v>707</v>
      </c>
      <c r="E331" s="308" t="s">
        <v>394</v>
      </c>
      <c r="F331" s="309" t="s">
        <v>708</v>
      </c>
      <c r="G331" s="309" t="s">
        <v>709</v>
      </c>
      <c r="H331" s="307">
        <v>26</v>
      </c>
      <c r="I331" s="307">
        <v>5</v>
      </c>
      <c r="J331" s="310">
        <v>0</v>
      </c>
      <c r="K331" s="310"/>
    </row>
    <row r="332" spans="2:11" ht="15.75" customHeight="1" x14ac:dyDescent="0.25">
      <c r="C332" s="482"/>
      <c r="D332" s="319" t="s">
        <v>714</v>
      </c>
      <c r="E332" s="320" t="s">
        <v>715</v>
      </c>
      <c r="F332" s="313" t="s">
        <v>716</v>
      </c>
      <c r="G332" s="313" t="s">
        <v>717</v>
      </c>
      <c r="H332" s="293">
        <v>27</v>
      </c>
      <c r="I332" s="293">
        <v>2</v>
      </c>
      <c r="J332" s="293"/>
      <c r="K332" s="314"/>
    </row>
    <row r="333" spans="2:11" ht="31.5" x14ac:dyDescent="0.25">
      <c r="C333" s="483"/>
      <c r="D333" s="311" t="s">
        <v>718</v>
      </c>
      <c r="E333" s="316" t="s">
        <v>719</v>
      </c>
      <c r="F333" s="315" t="s">
        <v>720</v>
      </c>
      <c r="G333" s="315" t="s">
        <v>721</v>
      </c>
      <c r="H333" s="293">
        <v>19</v>
      </c>
      <c r="I333" s="293">
        <v>6</v>
      </c>
      <c r="J333" s="293"/>
      <c r="K333" s="293"/>
    </row>
    <row r="334" spans="2:11" ht="31.5" x14ac:dyDescent="0.25">
      <c r="C334" s="293"/>
      <c r="D334" s="311" t="s">
        <v>723</v>
      </c>
      <c r="E334" s="316" t="s">
        <v>724</v>
      </c>
      <c r="F334" s="315" t="s">
        <v>725</v>
      </c>
      <c r="G334" s="315" t="s">
        <v>726</v>
      </c>
      <c r="H334" s="293">
        <v>28</v>
      </c>
      <c r="I334" s="293">
        <v>8</v>
      </c>
      <c r="J334" s="315"/>
      <c r="K334" s="315"/>
    </row>
    <row r="335" spans="2:11" ht="15.75" x14ac:dyDescent="0.25">
      <c r="C335" s="293"/>
      <c r="D335" s="293"/>
      <c r="E335" s="315"/>
      <c r="F335" s="315"/>
      <c r="G335" s="315"/>
      <c r="H335" s="293"/>
      <c r="I335" s="293"/>
      <c r="J335" s="315"/>
      <c r="K335" s="315"/>
    </row>
    <row r="336" spans="2:11" ht="15.75" x14ac:dyDescent="0.25">
      <c r="C336" s="272"/>
      <c r="D336" s="272"/>
      <c r="E336" s="272"/>
      <c r="F336" s="272"/>
      <c r="G336" s="272"/>
      <c r="H336" s="317">
        <f>SUM(H331:H335)</f>
        <v>100</v>
      </c>
      <c r="I336" s="317">
        <f>SUM(I331:I335)</f>
        <v>21</v>
      </c>
      <c r="J336" s="315"/>
      <c r="K336" s="318" t="s">
        <v>729</v>
      </c>
    </row>
    <row r="338" spans="2:11" ht="15.75" x14ac:dyDescent="0.25">
      <c r="B338" s="160">
        <v>38</v>
      </c>
      <c r="C338" s="304" t="s">
        <v>703</v>
      </c>
      <c r="D338" s="304" t="s">
        <v>264</v>
      </c>
      <c r="E338" s="304" t="s">
        <v>166</v>
      </c>
      <c r="F338" s="304" t="s">
        <v>704</v>
      </c>
      <c r="G338" s="304" t="s">
        <v>705</v>
      </c>
      <c r="H338" s="304" t="s">
        <v>167</v>
      </c>
      <c r="I338" s="304" t="s">
        <v>168</v>
      </c>
      <c r="J338" s="304" t="s">
        <v>169</v>
      </c>
      <c r="K338" s="304" t="s">
        <v>706</v>
      </c>
    </row>
    <row r="339" spans="2:11" ht="31.5" x14ac:dyDescent="0.25">
      <c r="C339" s="308"/>
      <c r="D339" s="308" t="s">
        <v>707</v>
      </c>
      <c r="E339" s="308" t="s">
        <v>394</v>
      </c>
      <c r="F339" s="309" t="s">
        <v>708</v>
      </c>
      <c r="G339" s="309" t="s">
        <v>709</v>
      </c>
      <c r="H339" s="307">
        <v>26</v>
      </c>
      <c r="I339" s="307">
        <v>5</v>
      </c>
      <c r="J339" s="310">
        <v>0</v>
      </c>
      <c r="K339" s="310"/>
    </row>
    <row r="340" spans="2:11" ht="31.5" x14ac:dyDescent="0.25">
      <c r="C340" s="311"/>
      <c r="D340" s="311" t="s">
        <v>710</v>
      </c>
      <c r="E340" s="312" t="s">
        <v>711</v>
      </c>
      <c r="F340" s="313" t="s">
        <v>712</v>
      </c>
      <c r="G340" s="313" t="s">
        <v>713</v>
      </c>
      <c r="H340" s="293">
        <v>10</v>
      </c>
      <c r="I340" s="293">
        <v>8</v>
      </c>
      <c r="J340" s="293"/>
      <c r="K340" s="314"/>
    </row>
    <row r="341" spans="2:11" ht="15.75" x14ac:dyDescent="0.25">
      <c r="C341" s="482"/>
      <c r="D341" s="482" t="s">
        <v>714</v>
      </c>
      <c r="E341" s="484" t="s">
        <v>715</v>
      </c>
      <c r="F341" s="313" t="s">
        <v>716</v>
      </c>
      <c r="G341" s="313" t="s">
        <v>717</v>
      </c>
      <c r="H341" s="293">
        <v>27</v>
      </c>
      <c r="I341" s="293">
        <v>2</v>
      </c>
      <c r="J341" s="293"/>
      <c r="K341" s="314"/>
    </row>
    <row r="342" spans="2:11" ht="15.75" x14ac:dyDescent="0.25">
      <c r="C342" s="483"/>
      <c r="D342" s="483"/>
      <c r="E342" s="485"/>
      <c r="F342" s="315"/>
      <c r="G342" s="315"/>
      <c r="H342" s="293"/>
      <c r="I342" s="293"/>
      <c r="J342" s="293"/>
      <c r="K342" s="293"/>
    </row>
    <row r="343" spans="2:11" ht="31.5" x14ac:dyDescent="0.25">
      <c r="C343" s="293"/>
      <c r="D343" s="311" t="s">
        <v>718</v>
      </c>
      <c r="E343" s="316" t="s">
        <v>719</v>
      </c>
      <c r="F343" s="315" t="s">
        <v>720</v>
      </c>
      <c r="G343" s="315" t="s">
        <v>721</v>
      </c>
      <c r="H343" s="293">
        <v>19</v>
      </c>
      <c r="I343" s="293">
        <v>6</v>
      </c>
      <c r="J343" s="315"/>
      <c r="K343" s="315"/>
    </row>
    <row r="344" spans="2:11" ht="15.75" x14ac:dyDescent="0.25">
      <c r="C344" s="293"/>
      <c r="D344" s="293"/>
      <c r="E344" s="315"/>
      <c r="F344" s="315"/>
      <c r="G344" s="315"/>
      <c r="H344" s="293"/>
      <c r="I344" s="293"/>
      <c r="J344" s="315"/>
      <c r="K344" s="315"/>
    </row>
    <row r="345" spans="2:11" ht="15.75" x14ac:dyDescent="0.25">
      <c r="C345" s="272"/>
      <c r="D345" s="272"/>
      <c r="E345" s="272"/>
      <c r="F345" s="272"/>
      <c r="G345" s="272"/>
      <c r="H345" s="317">
        <f>SUM(H339:H344)</f>
        <v>82</v>
      </c>
      <c r="I345" s="317">
        <f>SUM(I339:I344)</f>
        <v>21</v>
      </c>
      <c r="J345" s="315"/>
      <c r="K345" s="318" t="s">
        <v>722</v>
      </c>
    </row>
    <row r="347" spans="2:11" ht="15.75" x14ac:dyDescent="0.25">
      <c r="B347" s="160">
        <v>39</v>
      </c>
      <c r="C347" s="304" t="s">
        <v>703</v>
      </c>
      <c r="D347" s="304" t="s">
        <v>264</v>
      </c>
      <c r="E347" s="304" t="s">
        <v>166</v>
      </c>
      <c r="F347" s="304" t="s">
        <v>704</v>
      </c>
      <c r="G347" s="304" t="s">
        <v>705</v>
      </c>
      <c r="H347" s="304" t="s">
        <v>167</v>
      </c>
      <c r="I347" s="304" t="s">
        <v>168</v>
      </c>
      <c r="J347" s="304" t="s">
        <v>169</v>
      </c>
      <c r="K347" s="304" t="s">
        <v>706</v>
      </c>
    </row>
    <row r="348" spans="2:11" ht="31.5" x14ac:dyDescent="0.25">
      <c r="C348" s="308"/>
      <c r="D348" s="308" t="s">
        <v>707</v>
      </c>
      <c r="E348" s="308" t="s">
        <v>394</v>
      </c>
      <c r="F348" s="309" t="s">
        <v>708</v>
      </c>
      <c r="G348" s="309" t="s">
        <v>709</v>
      </c>
      <c r="H348" s="307">
        <v>26</v>
      </c>
      <c r="I348" s="307">
        <v>5</v>
      </c>
      <c r="J348" s="310">
        <v>0</v>
      </c>
      <c r="K348" s="310"/>
    </row>
    <row r="349" spans="2:11" ht="31.5" x14ac:dyDescent="0.25">
      <c r="C349" s="482"/>
      <c r="D349" s="319" t="s">
        <v>714</v>
      </c>
      <c r="E349" s="320" t="s">
        <v>715</v>
      </c>
      <c r="F349" s="313" t="s">
        <v>716</v>
      </c>
      <c r="G349" s="313" t="s">
        <v>717</v>
      </c>
      <c r="H349" s="293">
        <v>27</v>
      </c>
      <c r="I349" s="293">
        <v>2</v>
      </c>
      <c r="J349" s="293"/>
      <c r="K349" s="314"/>
    </row>
    <row r="350" spans="2:11" ht="31.5" x14ac:dyDescent="0.25">
      <c r="C350" s="483"/>
      <c r="D350" s="311" t="s">
        <v>718</v>
      </c>
      <c r="E350" s="316" t="s">
        <v>719</v>
      </c>
      <c r="F350" s="315" t="s">
        <v>720</v>
      </c>
      <c r="G350" s="315" t="s">
        <v>721</v>
      </c>
      <c r="H350" s="293">
        <v>19</v>
      </c>
      <c r="I350" s="293">
        <v>6</v>
      </c>
      <c r="J350" s="293"/>
      <c r="K350" s="293"/>
    </row>
    <row r="351" spans="2:11" ht="31.5" x14ac:dyDescent="0.25">
      <c r="C351" s="293"/>
      <c r="D351" s="311" t="s">
        <v>723</v>
      </c>
      <c r="E351" s="316" t="s">
        <v>724</v>
      </c>
      <c r="F351" s="315" t="s">
        <v>725</v>
      </c>
      <c r="G351" s="315" t="s">
        <v>726</v>
      </c>
      <c r="H351" s="293">
        <v>28</v>
      </c>
      <c r="I351" s="293">
        <v>8</v>
      </c>
      <c r="J351" s="315"/>
      <c r="K351" s="315"/>
    </row>
    <row r="352" spans="2:11" ht="15.75" x14ac:dyDescent="0.25">
      <c r="C352" s="293"/>
      <c r="D352" s="293"/>
      <c r="E352" s="315"/>
      <c r="F352" s="315"/>
      <c r="G352" s="315"/>
      <c r="H352" s="293"/>
      <c r="I352" s="293"/>
      <c r="J352" s="315"/>
      <c r="K352" s="315"/>
    </row>
    <row r="353" spans="2:11" ht="15.75" x14ac:dyDescent="0.25">
      <c r="C353" s="272"/>
      <c r="D353" s="272"/>
      <c r="E353" s="272"/>
      <c r="F353" s="272"/>
      <c r="G353" s="272"/>
      <c r="H353" s="317">
        <f>SUM(H348:H352)</f>
        <v>100</v>
      </c>
      <c r="I353" s="317">
        <f>SUM(I348:I352)</f>
        <v>21</v>
      </c>
      <c r="J353" s="315"/>
      <c r="K353" s="318" t="s">
        <v>729</v>
      </c>
    </row>
    <row r="355" spans="2:11" ht="15.75" x14ac:dyDescent="0.25">
      <c r="B355" s="160">
        <v>40</v>
      </c>
      <c r="C355" s="304" t="s">
        <v>703</v>
      </c>
      <c r="D355" s="304" t="s">
        <v>264</v>
      </c>
      <c r="E355" s="304" t="s">
        <v>166</v>
      </c>
      <c r="F355" s="304" t="s">
        <v>704</v>
      </c>
      <c r="G355" s="304" t="s">
        <v>705</v>
      </c>
      <c r="H355" s="304" t="s">
        <v>167</v>
      </c>
      <c r="I355" s="304" t="s">
        <v>168</v>
      </c>
      <c r="J355" s="304" t="s">
        <v>169</v>
      </c>
      <c r="K355" s="304" t="s">
        <v>706</v>
      </c>
    </row>
    <row r="356" spans="2:11" ht="31.5" x14ac:dyDescent="0.25">
      <c r="C356" s="308"/>
      <c r="D356" s="308" t="s">
        <v>707</v>
      </c>
      <c r="E356" s="308" t="s">
        <v>394</v>
      </c>
      <c r="F356" s="309" t="s">
        <v>708</v>
      </c>
      <c r="G356" s="309" t="s">
        <v>709</v>
      </c>
      <c r="H356" s="307">
        <v>26</v>
      </c>
      <c r="I356" s="307">
        <v>5</v>
      </c>
      <c r="J356" s="310">
        <v>0</v>
      </c>
      <c r="K356" s="310"/>
    </row>
    <row r="357" spans="2:11" ht="31.5" x14ac:dyDescent="0.25">
      <c r="C357" s="311"/>
      <c r="D357" s="311" t="s">
        <v>710</v>
      </c>
      <c r="E357" s="312" t="s">
        <v>711</v>
      </c>
      <c r="F357" s="313" t="s">
        <v>712</v>
      </c>
      <c r="G357" s="313" t="s">
        <v>713</v>
      </c>
      <c r="H357" s="293">
        <v>10</v>
      </c>
      <c r="I357" s="293">
        <v>8</v>
      </c>
      <c r="J357" s="293"/>
      <c r="K357" s="314"/>
    </row>
    <row r="358" spans="2:11" ht="15.75" x14ac:dyDescent="0.25">
      <c r="C358" s="482"/>
      <c r="D358" s="482" t="s">
        <v>714</v>
      </c>
      <c r="E358" s="484" t="s">
        <v>715</v>
      </c>
      <c r="F358" s="313" t="s">
        <v>716</v>
      </c>
      <c r="G358" s="313" t="s">
        <v>717</v>
      </c>
      <c r="H358" s="293">
        <v>27</v>
      </c>
      <c r="I358" s="293">
        <v>2</v>
      </c>
      <c r="J358" s="293"/>
      <c r="K358" s="314"/>
    </row>
    <row r="359" spans="2:11" ht="15.75" x14ac:dyDescent="0.25">
      <c r="C359" s="483"/>
      <c r="D359" s="483"/>
      <c r="E359" s="485"/>
      <c r="F359" s="315"/>
      <c r="G359" s="315"/>
      <c r="H359" s="293"/>
      <c r="I359" s="293"/>
      <c r="J359" s="293"/>
      <c r="K359" s="293"/>
    </row>
    <row r="360" spans="2:11" ht="31.5" x14ac:dyDescent="0.25">
      <c r="C360" s="293"/>
      <c r="D360" s="311" t="s">
        <v>718</v>
      </c>
      <c r="E360" s="316" t="s">
        <v>719</v>
      </c>
      <c r="F360" s="315" t="s">
        <v>720</v>
      </c>
      <c r="G360" s="315" t="s">
        <v>721</v>
      </c>
      <c r="H360" s="293">
        <v>19</v>
      </c>
      <c r="I360" s="293">
        <v>6</v>
      </c>
      <c r="J360" s="315"/>
      <c r="K360" s="315"/>
    </row>
    <row r="361" spans="2:11" ht="15.75" x14ac:dyDescent="0.25">
      <c r="C361" s="293"/>
      <c r="D361" s="293"/>
      <c r="E361" s="315"/>
      <c r="F361" s="315"/>
      <c r="G361" s="315"/>
      <c r="H361" s="293"/>
      <c r="I361" s="293"/>
      <c r="J361" s="315"/>
      <c r="K361" s="315"/>
    </row>
    <row r="362" spans="2:11" ht="15.75" x14ac:dyDescent="0.25">
      <c r="C362" s="272"/>
      <c r="D362" s="272"/>
      <c r="E362" s="272"/>
      <c r="F362" s="272"/>
      <c r="G362" s="272"/>
      <c r="H362" s="317">
        <f>SUM(H356:H361)</f>
        <v>82</v>
      </c>
      <c r="I362" s="317">
        <f>SUM(I356:I361)</f>
        <v>21</v>
      </c>
      <c r="J362" s="315"/>
      <c r="K362" s="318" t="s">
        <v>722</v>
      </c>
    </row>
    <row r="364" spans="2:11" ht="15.75" x14ac:dyDescent="0.25">
      <c r="B364" s="160">
        <v>41</v>
      </c>
      <c r="C364" s="304" t="s">
        <v>703</v>
      </c>
      <c r="D364" s="304" t="s">
        <v>264</v>
      </c>
      <c r="E364" s="304" t="s">
        <v>166</v>
      </c>
      <c r="F364" s="304" t="s">
        <v>704</v>
      </c>
      <c r="G364" s="304" t="s">
        <v>705</v>
      </c>
      <c r="H364" s="304" t="s">
        <v>167</v>
      </c>
      <c r="I364" s="304" t="s">
        <v>168</v>
      </c>
      <c r="J364" s="304" t="s">
        <v>169</v>
      </c>
      <c r="K364" s="304" t="s">
        <v>706</v>
      </c>
    </row>
    <row r="365" spans="2:11" ht="31.5" x14ac:dyDescent="0.25">
      <c r="C365" s="308"/>
      <c r="D365" s="308" t="s">
        <v>707</v>
      </c>
      <c r="E365" s="308" t="s">
        <v>394</v>
      </c>
      <c r="F365" s="309" t="s">
        <v>708</v>
      </c>
      <c r="G365" s="309" t="s">
        <v>709</v>
      </c>
      <c r="H365" s="307">
        <v>26</v>
      </c>
      <c r="I365" s="307">
        <v>5</v>
      </c>
      <c r="J365" s="310">
        <v>0</v>
      </c>
      <c r="K365" s="310"/>
    </row>
    <row r="366" spans="2:11" ht="31.5" x14ac:dyDescent="0.25">
      <c r="C366" s="311"/>
      <c r="D366" s="311" t="s">
        <v>710</v>
      </c>
      <c r="E366" s="312" t="s">
        <v>711</v>
      </c>
      <c r="F366" s="313" t="s">
        <v>712</v>
      </c>
      <c r="G366" s="313" t="s">
        <v>713</v>
      </c>
      <c r="H366" s="293">
        <v>10</v>
      </c>
      <c r="I366" s="293">
        <v>8</v>
      </c>
      <c r="J366" s="293"/>
      <c r="K366" s="314"/>
    </row>
    <row r="367" spans="2:11" ht="15.75" x14ac:dyDescent="0.25">
      <c r="C367" s="482"/>
      <c r="D367" s="482" t="s">
        <v>714</v>
      </c>
      <c r="E367" s="484" t="s">
        <v>715</v>
      </c>
      <c r="F367" s="313" t="s">
        <v>716</v>
      </c>
      <c r="G367" s="313" t="s">
        <v>717</v>
      </c>
      <c r="H367" s="293">
        <v>27</v>
      </c>
      <c r="I367" s="293">
        <v>2</v>
      </c>
      <c r="J367" s="293"/>
      <c r="K367" s="314"/>
    </row>
    <row r="368" spans="2:11" ht="15.75" x14ac:dyDescent="0.25">
      <c r="C368" s="483"/>
      <c r="D368" s="483"/>
      <c r="E368" s="485"/>
      <c r="F368" s="315"/>
      <c r="G368" s="315"/>
      <c r="H368" s="293"/>
      <c r="I368" s="293"/>
      <c r="J368" s="293"/>
      <c r="K368" s="293"/>
    </row>
    <row r="369" spans="2:11" ht="31.5" x14ac:dyDescent="0.25">
      <c r="C369" s="293"/>
      <c r="D369" s="311" t="s">
        <v>718</v>
      </c>
      <c r="E369" s="316" t="s">
        <v>719</v>
      </c>
      <c r="F369" s="315" t="s">
        <v>720</v>
      </c>
      <c r="G369" s="315" t="s">
        <v>721</v>
      </c>
      <c r="H369" s="293">
        <v>19</v>
      </c>
      <c r="I369" s="293">
        <v>6</v>
      </c>
      <c r="J369" s="315"/>
      <c r="K369" s="315"/>
    </row>
    <row r="370" spans="2:11" ht="15.75" x14ac:dyDescent="0.25">
      <c r="C370" s="293"/>
      <c r="D370" s="293"/>
      <c r="E370" s="315"/>
      <c r="F370" s="315"/>
      <c r="G370" s="315"/>
      <c r="H370" s="293"/>
      <c r="I370" s="293"/>
      <c r="J370" s="315"/>
      <c r="K370" s="315"/>
    </row>
    <row r="371" spans="2:11" ht="15.75" x14ac:dyDescent="0.25">
      <c r="C371" s="272"/>
      <c r="D371" s="272"/>
      <c r="E371" s="272"/>
      <c r="F371" s="272"/>
      <c r="G371" s="272"/>
      <c r="H371" s="317">
        <f>SUM(H365:H370)</f>
        <v>82</v>
      </c>
      <c r="I371" s="317">
        <f>SUM(I365:I370)</f>
        <v>21</v>
      </c>
      <c r="J371" s="315"/>
      <c r="K371" s="318" t="s">
        <v>722</v>
      </c>
    </row>
    <row r="373" spans="2:11" ht="15.75" x14ac:dyDescent="0.25">
      <c r="B373" s="160">
        <v>42</v>
      </c>
      <c r="C373" s="304" t="s">
        <v>703</v>
      </c>
      <c r="D373" s="304" t="s">
        <v>264</v>
      </c>
      <c r="E373" s="304" t="s">
        <v>166</v>
      </c>
      <c r="F373" s="304" t="s">
        <v>704</v>
      </c>
      <c r="G373" s="304" t="s">
        <v>705</v>
      </c>
      <c r="H373" s="304" t="s">
        <v>167</v>
      </c>
      <c r="I373" s="304" t="s">
        <v>168</v>
      </c>
      <c r="J373" s="304" t="s">
        <v>169</v>
      </c>
      <c r="K373" s="304" t="s">
        <v>706</v>
      </c>
    </row>
    <row r="374" spans="2:11" ht="31.5" x14ac:dyDescent="0.25">
      <c r="C374" s="308"/>
      <c r="D374" s="308" t="s">
        <v>707</v>
      </c>
      <c r="E374" s="308" t="s">
        <v>394</v>
      </c>
      <c r="F374" s="309" t="s">
        <v>708</v>
      </c>
      <c r="G374" s="309" t="s">
        <v>709</v>
      </c>
      <c r="H374" s="307">
        <v>26</v>
      </c>
      <c r="I374" s="307">
        <v>5</v>
      </c>
      <c r="J374" s="310">
        <v>0</v>
      </c>
      <c r="K374" s="310"/>
    </row>
    <row r="375" spans="2:11" ht="31.5" x14ac:dyDescent="0.25">
      <c r="C375" s="311"/>
      <c r="D375" s="311" t="s">
        <v>710</v>
      </c>
      <c r="E375" s="312" t="s">
        <v>711</v>
      </c>
      <c r="F375" s="313" t="s">
        <v>712</v>
      </c>
      <c r="G375" s="313" t="s">
        <v>713</v>
      </c>
      <c r="H375" s="293">
        <v>10</v>
      </c>
      <c r="I375" s="293">
        <v>8</v>
      </c>
      <c r="J375" s="293"/>
      <c r="K375" s="314"/>
    </row>
    <row r="376" spans="2:11" ht="15.75" x14ac:dyDescent="0.25">
      <c r="C376" s="482"/>
      <c r="D376" s="482" t="s">
        <v>714</v>
      </c>
      <c r="E376" s="484" t="s">
        <v>715</v>
      </c>
      <c r="F376" s="313" t="s">
        <v>716</v>
      </c>
      <c r="G376" s="313" t="s">
        <v>717</v>
      </c>
      <c r="H376" s="293">
        <v>27</v>
      </c>
      <c r="I376" s="293">
        <v>2</v>
      </c>
      <c r="J376" s="293"/>
      <c r="K376" s="314"/>
    </row>
    <row r="377" spans="2:11" ht="15.75" x14ac:dyDescent="0.25">
      <c r="C377" s="483"/>
      <c r="D377" s="483"/>
      <c r="E377" s="485"/>
      <c r="F377" s="315"/>
      <c r="G377" s="315"/>
      <c r="H377" s="293"/>
      <c r="I377" s="293"/>
      <c r="J377" s="293"/>
      <c r="K377" s="293"/>
    </row>
    <row r="378" spans="2:11" ht="31.5" x14ac:dyDescent="0.25">
      <c r="C378" s="293"/>
      <c r="D378" s="311" t="s">
        <v>718</v>
      </c>
      <c r="E378" s="316" t="s">
        <v>719</v>
      </c>
      <c r="F378" s="315" t="s">
        <v>720</v>
      </c>
      <c r="G378" s="315" t="s">
        <v>721</v>
      </c>
      <c r="H378" s="293">
        <v>19</v>
      </c>
      <c r="I378" s="293">
        <v>6</v>
      </c>
      <c r="J378" s="315"/>
      <c r="K378" s="315"/>
    </row>
    <row r="379" spans="2:11" ht="15.75" x14ac:dyDescent="0.25">
      <c r="C379" s="293"/>
      <c r="D379" s="293"/>
      <c r="E379" s="315"/>
      <c r="F379" s="315"/>
      <c r="G379" s="315"/>
      <c r="H379" s="293"/>
      <c r="I379" s="293"/>
      <c r="J379" s="315"/>
      <c r="K379" s="315"/>
    </row>
    <row r="380" spans="2:11" ht="15.75" x14ac:dyDescent="0.25">
      <c r="C380" s="272"/>
      <c r="D380" s="272"/>
      <c r="E380" s="272"/>
      <c r="F380" s="272"/>
      <c r="G380" s="272"/>
      <c r="H380" s="317">
        <f>SUM(H374:H379)</f>
        <v>82</v>
      </c>
      <c r="I380" s="317">
        <f>SUM(I374:I379)</f>
        <v>21</v>
      </c>
      <c r="J380" s="315"/>
      <c r="K380" s="318" t="s">
        <v>722</v>
      </c>
    </row>
    <row r="382" spans="2:11" ht="15.75" x14ac:dyDescent="0.25">
      <c r="B382" s="160">
        <v>43</v>
      </c>
      <c r="C382" s="304" t="s">
        <v>703</v>
      </c>
      <c r="D382" s="304" t="s">
        <v>264</v>
      </c>
      <c r="E382" s="304" t="s">
        <v>166</v>
      </c>
      <c r="F382" s="304" t="s">
        <v>704</v>
      </c>
      <c r="G382" s="304" t="s">
        <v>705</v>
      </c>
      <c r="H382" s="304" t="s">
        <v>167</v>
      </c>
      <c r="I382" s="304" t="s">
        <v>168</v>
      </c>
      <c r="J382" s="304" t="s">
        <v>169</v>
      </c>
      <c r="K382" s="304" t="s">
        <v>706</v>
      </c>
    </row>
    <row r="383" spans="2:11" ht="31.5" x14ac:dyDescent="0.25">
      <c r="C383" s="308"/>
      <c r="D383" s="308" t="s">
        <v>707</v>
      </c>
      <c r="E383" s="308" t="s">
        <v>394</v>
      </c>
      <c r="F383" s="309" t="s">
        <v>708</v>
      </c>
      <c r="G383" s="309" t="s">
        <v>709</v>
      </c>
      <c r="H383" s="307">
        <v>26</v>
      </c>
      <c r="I383" s="307">
        <v>5</v>
      </c>
      <c r="J383" s="310">
        <v>0</v>
      </c>
      <c r="K383" s="310"/>
    </row>
    <row r="384" spans="2:11" ht="31.5" x14ac:dyDescent="0.25">
      <c r="C384" s="311"/>
      <c r="D384" s="311" t="s">
        <v>710</v>
      </c>
      <c r="E384" s="312" t="s">
        <v>711</v>
      </c>
      <c r="F384" s="313" t="s">
        <v>712</v>
      </c>
      <c r="G384" s="313" t="s">
        <v>713</v>
      </c>
      <c r="H384" s="293">
        <v>10</v>
      </c>
      <c r="I384" s="293">
        <v>8</v>
      </c>
      <c r="J384" s="293"/>
      <c r="K384" s="314"/>
    </row>
    <row r="385" spans="2:11" ht="15.75" x14ac:dyDescent="0.25">
      <c r="C385" s="482"/>
      <c r="D385" s="482" t="s">
        <v>714</v>
      </c>
      <c r="E385" s="484" t="s">
        <v>715</v>
      </c>
      <c r="F385" s="313" t="s">
        <v>716</v>
      </c>
      <c r="G385" s="313" t="s">
        <v>717</v>
      </c>
      <c r="H385" s="293">
        <v>27</v>
      </c>
      <c r="I385" s="293">
        <v>2</v>
      </c>
      <c r="J385" s="293"/>
      <c r="K385" s="314"/>
    </row>
    <row r="386" spans="2:11" ht="15.75" x14ac:dyDescent="0.25">
      <c r="C386" s="483"/>
      <c r="D386" s="483"/>
      <c r="E386" s="485"/>
      <c r="F386" s="315"/>
      <c r="G386" s="315"/>
      <c r="H386" s="293"/>
      <c r="I386" s="293"/>
      <c r="J386" s="293"/>
      <c r="K386" s="293"/>
    </row>
    <row r="387" spans="2:11" ht="31.5" x14ac:dyDescent="0.25">
      <c r="C387" s="293"/>
      <c r="D387" s="311" t="s">
        <v>718</v>
      </c>
      <c r="E387" s="316" t="s">
        <v>719</v>
      </c>
      <c r="F387" s="315" t="s">
        <v>720</v>
      </c>
      <c r="G387" s="315" t="s">
        <v>721</v>
      </c>
      <c r="H387" s="293">
        <v>19</v>
      </c>
      <c r="I387" s="293">
        <v>6</v>
      </c>
      <c r="J387" s="315"/>
      <c r="K387" s="315"/>
    </row>
    <row r="388" spans="2:11" ht="15.75" x14ac:dyDescent="0.25">
      <c r="C388" s="293"/>
      <c r="D388" s="293"/>
      <c r="E388" s="315"/>
      <c r="F388" s="315"/>
      <c r="G388" s="315"/>
      <c r="H388" s="293"/>
      <c r="I388" s="293"/>
      <c r="J388" s="315"/>
      <c r="K388" s="315"/>
    </row>
    <row r="389" spans="2:11" ht="15.75" x14ac:dyDescent="0.25">
      <c r="C389" s="272"/>
      <c r="D389" s="272"/>
      <c r="E389" s="272"/>
      <c r="F389" s="272"/>
      <c r="G389" s="272"/>
      <c r="H389" s="317">
        <f>SUM(H383:H388)</f>
        <v>82</v>
      </c>
      <c r="I389" s="317">
        <f>SUM(I383:I388)</f>
        <v>21</v>
      </c>
      <c r="J389" s="315"/>
      <c r="K389" s="318" t="s">
        <v>722</v>
      </c>
    </row>
    <row r="391" spans="2:11" ht="15.75" x14ac:dyDescent="0.25">
      <c r="B391" s="160">
        <v>44</v>
      </c>
      <c r="C391" s="304" t="s">
        <v>703</v>
      </c>
      <c r="D391" s="304" t="s">
        <v>264</v>
      </c>
      <c r="E391" s="304" t="s">
        <v>166</v>
      </c>
      <c r="F391" s="304" t="s">
        <v>704</v>
      </c>
      <c r="G391" s="304" t="s">
        <v>705</v>
      </c>
      <c r="H391" s="304" t="s">
        <v>167</v>
      </c>
      <c r="I391" s="304" t="s">
        <v>168</v>
      </c>
      <c r="J391" s="304" t="s">
        <v>169</v>
      </c>
      <c r="K391" s="304" t="s">
        <v>706</v>
      </c>
    </row>
    <row r="392" spans="2:11" ht="31.5" x14ac:dyDescent="0.25">
      <c r="C392" s="308"/>
      <c r="D392" s="308" t="s">
        <v>707</v>
      </c>
      <c r="E392" s="308" t="s">
        <v>394</v>
      </c>
      <c r="F392" s="309" t="s">
        <v>708</v>
      </c>
      <c r="G392" s="309" t="s">
        <v>709</v>
      </c>
      <c r="H392" s="307">
        <v>26</v>
      </c>
      <c r="I392" s="307">
        <v>5</v>
      </c>
      <c r="J392" s="310">
        <v>0</v>
      </c>
      <c r="K392" s="310"/>
    </row>
    <row r="393" spans="2:11" ht="31.5" x14ac:dyDescent="0.25">
      <c r="C393" s="311"/>
      <c r="D393" s="311" t="s">
        <v>710</v>
      </c>
      <c r="E393" s="312" t="s">
        <v>711</v>
      </c>
      <c r="F393" s="313" t="s">
        <v>712</v>
      </c>
      <c r="G393" s="313" t="s">
        <v>713</v>
      </c>
      <c r="H393" s="293">
        <v>10</v>
      </c>
      <c r="I393" s="293">
        <v>8</v>
      </c>
      <c r="J393" s="293"/>
      <c r="K393" s="314"/>
    </row>
    <row r="394" spans="2:11" ht="15.75" x14ac:dyDescent="0.25">
      <c r="C394" s="482"/>
      <c r="D394" s="482" t="s">
        <v>714</v>
      </c>
      <c r="E394" s="484" t="s">
        <v>715</v>
      </c>
      <c r="F394" s="313" t="s">
        <v>716</v>
      </c>
      <c r="G394" s="313" t="s">
        <v>717</v>
      </c>
      <c r="H394" s="293">
        <v>27</v>
      </c>
      <c r="I394" s="293">
        <v>2</v>
      </c>
      <c r="J394" s="293"/>
      <c r="K394" s="314"/>
    </row>
    <row r="395" spans="2:11" ht="15.75" x14ac:dyDescent="0.25">
      <c r="C395" s="483"/>
      <c r="D395" s="483"/>
      <c r="E395" s="485"/>
      <c r="F395" s="315"/>
      <c r="G395" s="315"/>
      <c r="H395" s="293"/>
      <c r="I395" s="293"/>
      <c r="J395" s="293"/>
      <c r="K395" s="293"/>
    </row>
    <row r="396" spans="2:11" ht="31.5" x14ac:dyDescent="0.25">
      <c r="C396" s="293"/>
      <c r="D396" s="311" t="s">
        <v>718</v>
      </c>
      <c r="E396" s="316" t="s">
        <v>719</v>
      </c>
      <c r="F396" s="315" t="s">
        <v>720</v>
      </c>
      <c r="G396" s="315" t="s">
        <v>721</v>
      </c>
      <c r="H396" s="293">
        <v>19</v>
      </c>
      <c r="I396" s="293">
        <v>6</v>
      </c>
      <c r="J396" s="315"/>
      <c r="K396" s="315"/>
    </row>
    <row r="397" spans="2:11" ht="15.75" x14ac:dyDescent="0.25">
      <c r="C397" s="293"/>
      <c r="D397" s="293"/>
      <c r="E397" s="315"/>
      <c r="F397" s="315"/>
      <c r="G397" s="315"/>
      <c r="H397" s="293"/>
      <c r="I397" s="293"/>
      <c r="J397" s="315"/>
      <c r="K397" s="315"/>
    </row>
    <row r="398" spans="2:11" ht="15.75" x14ac:dyDescent="0.25">
      <c r="C398" s="272"/>
      <c r="D398" s="272"/>
      <c r="E398" s="272"/>
      <c r="F398" s="272"/>
      <c r="G398" s="272"/>
      <c r="H398" s="317">
        <f>SUM(H392:H397)</f>
        <v>82</v>
      </c>
      <c r="I398" s="317">
        <f>SUM(I392:I397)</f>
        <v>21</v>
      </c>
      <c r="J398" s="315"/>
      <c r="K398" s="318" t="s">
        <v>722</v>
      </c>
    </row>
    <row r="400" spans="2:11" ht="15.75" x14ac:dyDescent="0.25">
      <c r="B400" s="160">
        <v>45</v>
      </c>
      <c r="C400" s="304" t="s">
        <v>703</v>
      </c>
      <c r="D400" s="304" t="s">
        <v>264</v>
      </c>
      <c r="E400" s="304" t="s">
        <v>166</v>
      </c>
      <c r="F400" s="304" t="s">
        <v>704</v>
      </c>
      <c r="G400" s="304" t="s">
        <v>705</v>
      </c>
      <c r="H400" s="304" t="s">
        <v>167</v>
      </c>
      <c r="I400" s="304" t="s">
        <v>168</v>
      </c>
      <c r="J400" s="304" t="s">
        <v>169</v>
      </c>
      <c r="K400" s="304" t="s">
        <v>706</v>
      </c>
    </row>
    <row r="401" spans="2:11" ht="31.5" x14ac:dyDescent="0.25">
      <c r="C401" s="308"/>
      <c r="D401" s="308" t="s">
        <v>707</v>
      </c>
      <c r="E401" s="308" t="s">
        <v>394</v>
      </c>
      <c r="F401" s="309" t="s">
        <v>708</v>
      </c>
      <c r="G401" s="309" t="s">
        <v>709</v>
      </c>
      <c r="H401" s="307">
        <v>26</v>
      </c>
      <c r="I401" s="307">
        <v>5</v>
      </c>
      <c r="J401" s="310">
        <v>0</v>
      </c>
      <c r="K401" s="310"/>
    </row>
    <row r="402" spans="2:11" ht="31.5" x14ac:dyDescent="0.25">
      <c r="C402" s="311"/>
      <c r="D402" s="311" t="s">
        <v>710</v>
      </c>
      <c r="E402" s="312" t="s">
        <v>711</v>
      </c>
      <c r="F402" s="313" t="s">
        <v>712</v>
      </c>
      <c r="G402" s="313" t="s">
        <v>713</v>
      </c>
      <c r="H402" s="293">
        <v>10</v>
      </c>
      <c r="I402" s="293">
        <v>8</v>
      </c>
      <c r="J402" s="293"/>
      <c r="K402" s="314"/>
    </row>
    <row r="403" spans="2:11" ht="15.75" x14ac:dyDescent="0.25">
      <c r="C403" s="482"/>
      <c r="D403" s="482" t="s">
        <v>714</v>
      </c>
      <c r="E403" s="484" t="s">
        <v>715</v>
      </c>
      <c r="F403" s="313" t="s">
        <v>716</v>
      </c>
      <c r="G403" s="313" t="s">
        <v>717</v>
      </c>
      <c r="H403" s="293">
        <v>27</v>
      </c>
      <c r="I403" s="293">
        <v>2</v>
      </c>
      <c r="J403" s="293"/>
      <c r="K403" s="314"/>
    </row>
    <row r="404" spans="2:11" ht="15.75" x14ac:dyDescent="0.25">
      <c r="C404" s="483"/>
      <c r="D404" s="483"/>
      <c r="E404" s="485"/>
      <c r="F404" s="315"/>
      <c r="G404" s="315"/>
      <c r="H404" s="293"/>
      <c r="I404" s="293"/>
      <c r="J404" s="293"/>
      <c r="K404" s="293"/>
    </row>
    <row r="405" spans="2:11" ht="31.5" x14ac:dyDescent="0.25">
      <c r="C405" s="293"/>
      <c r="D405" s="311" t="s">
        <v>718</v>
      </c>
      <c r="E405" s="316" t="s">
        <v>719</v>
      </c>
      <c r="F405" s="315" t="s">
        <v>720</v>
      </c>
      <c r="G405" s="315" t="s">
        <v>721</v>
      </c>
      <c r="H405" s="293">
        <v>19</v>
      </c>
      <c r="I405" s="293">
        <v>6</v>
      </c>
      <c r="J405" s="315"/>
      <c r="K405" s="315"/>
    </row>
    <row r="406" spans="2:11" ht="15.75" x14ac:dyDescent="0.25">
      <c r="C406" s="293"/>
      <c r="D406" s="293"/>
      <c r="E406" s="315"/>
      <c r="F406" s="315"/>
      <c r="G406" s="315"/>
      <c r="H406" s="293"/>
      <c r="I406" s="293"/>
      <c r="J406" s="315"/>
      <c r="K406" s="315"/>
    </row>
    <row r="407" spans="2:11" ht="15.75" x14ac:dyDescent="0.25">
      <c r="C407" s="272"/>
      <c r="D407" s="272"/>
      <c r="E407" s="272"/>
      <c r="F407" s="272"/>
      <c r="G407" s="272"/>
      <c r="H407" s="317">
        <f>SUM(H401:H406)</f>
        <v>82</v>
      </c>
      <c r="I407" s="317">
        <f>SUM(I401:I406)</f>
        <v>21</v>
      </c>
      <c r="J407" s="315"/>
      <c r="K407" s="318" t="s">
        <v>722</v>
      </c>
    </row>
    <row r="409" spans="2:11" ht="15.75" x14ac:dyDescent="0.25">
      <c r="B409" s="160">
        <v>46</v>
      </c>
      <c r="C409" s="304" t="s">
        <v>703</v>
      </c>
      <c r="D409" s="304" t="s">
        <v>264</v>
      </c>
      <c r="E409" s="304" t="s">
        <v>166</v>
      </c>
      <c r="F409" s="304" t="s">
        <v>704</v>
      </c>
      <c r="G409" s="304" t="s">
        <v>705</v>
      </c>
      <c r="H409" s="304" t="s">
        <v>167</v>
      </c>
      <c r="I409" s="304" t="s">
        <v>168</v>
      </c>
      <c r="J409" s="304" t="s">
        <v>169</v>
      </c>
      <c r="K409" s="304" t="s">
        <v>706</v>
      </c>
    </row>
    <row r="410" spans="2:11" ht="31.5" x14ac:dyDescent="0.25">
      <c r="C410" s="308"/>
      <c r="D410" s="308" t="s">
        <v>707</v>
      </c>
      <c r="E410" s="308" t="s">
        <v>394</v>
      </c>
      <c r="F410" s="309" t="s">
        <v>708</v>
      </c>
      <c r="G410" s="309" t="s">
        <v>709</v>
      </c>
      <c r="H410" s="307">
        <v>26</v>
      </c>
      <c r="I410" s="307">
        <v>5</v>
      </c>
      <c r="J410" s="310">
        <v>0</v>
      </c>
      <c r="K410" s="310"/>
    </row>
    <row r="411" spans="2:11" ht="31.5" x14ac:dyDescent="0.25">
      <c r="C411" s="311"/>
      <c r="D411" s="311" t="s">
        <v>710</v>
      </c>
      <c r="E411" s="312" t="s">
        <v>711</v>
      </c>
      <c r="F411" s="313" t="s">
        <v>712</v>
      </c>
      <c r="G411" s="313" t="s">
        <v>713</v>
      </c>
      <c r="H411" s="293">
        <v>10</v>
      </c>
      <c r="I411" s="293">
        <v>8</v>
      </c>
      <c r="J411" s="293"/>
      <c r="K411" s="314"/>
    </row>
    <row r="412" spans="2:11" ht="15.75" x14ac:dyDescent="0.25">
      <c r="C412" s="482"/>
      <c r="D412" s="482" t="s">
        <v>714</v>
      </c>
      <c r="E412" s="484" t="s">
        <v>715</v>
      </c>
      <c r="F412" s="313" t="s">
        <v>716</v>
      </c>
      <c r="G412" s="313" t="s">
        <v>717</v>
      </c>
      <c r="H412" s="293">
        <v>27</v>
      </c>
      <c r="I412" s="293">
        <v>2</v>
      </c>
      <c r="J412" s="293"/>
      <c r="K412" s="314"/>
    </row>
    <row r="413" spans="2:11" ht="15.75" x14ac:dyDescent="0.25">
      <c r="C413" s="483"/>
      <c r="D413" s="483"/>
      <c r="E413" s="485"/>
      <c r="F413" s="315"/>
      <c r="G413" s="315"/>
      <c r="H413" s="293"/>
      <c r="I413" s="293"/>
      <c r="J413" s="293"/>
      <c r="K413" s="293"/>
    </row>
    <row r="414" spans="2:11" ht="31.5" x14ac:dyDescent="0.25">
      <c r="C414" s="293"/>
      <c r="D414" s="311" t="s">
        <v>718</v>
      </c>
      <c r="E414" s="316" t="s">
        <v>719</v>
      </c>
      <c r="F414" s="315" t="s">
        <v>720</v>
      </c>
      <c r="G414" s="315" t="s">
        <v>721</v>
      </c>
      <c r="H414" s="293">
        <v>19</v>
      </c>
      <c r="I414" s="293">
        <v>6</v>
      </c>
      <c r="J414" s="315"/>
      <c r="K414" s="315"/>
    </row>
    <row r="415" spans="2:11" ht="15.75" x14ac:dyDescent="0.25">
      <c r="C415" s="293"/>
      <c r="D415" s="293"/>
      <c r="E415" s="315"/>
      <c r="F415" s="315"/>
      <c r="G415" s="315"/>
      <c r="H415" s="293"/>
      <c r="I415" s="293"/>
      <c r="J415" s="315"/>
      <c r="K415" s="315"/>
    </row>
    <row r="416" spans="2:11" ht="15.75" x14ac:dyDescent="0.25">
      <c r="C416" s="272"/>
      <c r="D416" s="272"/>
      <c r="E416" s="272"/>
      <c r="F416" s="272"/>
      <c r="G416" s="272"/>
      <c r="H416" s="317">
        <f>SUM(H410:H415)</f>
        <v>82</v>
      </c>
      <c r="I416" s="317">
        <f>SUM(I410:I415)</f>
        <v>21</v>
      </c>
      <c r="J416" s="315"/>
      <c r="K416" s="318" t="s">
        <v>722</v>
      </c>
    </row>
    <row r="418" spans="2:11" ht="15.75" x14ac:dyDescent="0.25">
      <c r="B418" s="160">
        <v>47</v>
      </c>
      <c r="C418" s="304" t="s">
        <v>703</v>
      </c>
      <c r="D418" s="304" t="s">
        <v>264</v>
      </c>
      <c r="E418" s="304" t="s">
        <v>166</v>
      </c>
      <c r="F418" s="304" t="s">
        <v>704</v>
      </c>
      <c r="G418" s="304" t="s">
        <v>705</v>
      </c>
      <c r="H418" s="304" t="s">
        <v>167</v>
      </c>
      <c r="I418" s="304" t="s">
        <v>168</v>
      </c>
      <c r="J418" s="304" t="s">
        <v>169</v>
      </c>
      <c r="K418" s="304" t="s">
        <v>706</v>
      </c>
    </row>
    <row r="419" spans="2:11" ht="31.5" x14ac:dyDescent="0.25">
      <c r="C419" s="308"/>
      <c r="D419" s="308" t="s">
        <v>707</v>
      </c>
      <c r="E419" s="308" t="s">
        <v>394</v>
      </c>
      <c r="F419" s="309" t="s">
        <v>708</v>
      </c>
      <c r="G419" s="309" t="s">
        <v>709</v>
      </c>
      <c r="H419" s="307">
        <v>26</v>
      </c>
      <c r="I419" s="307">
        <v>5</v>
      </c>
      <c r="J419" s="310">
        <v>0</v>
      </c>
      <c r="K419" s="310"/>
    </row>
    <row r="420" spans="2:11" ht="31.5" x14ac:dyDescent="0.25">
      <c r="C420" s="311"/>
      <c r="D420" s="311" t="s">
        <v>710</v>
      </c>
      <c r="E420" s="312" t="s">
        <v>711</v>
      </c>
      <c r="F420" s="313" t="s">
        <v>712</v>
      </c>
      <c r="G420" s="313" t="s">
        <v>713</v>
      </c>
      <c r="H420" s="293">
        <v>10</v>
      </c>
      <c r="I420" s="293">
        <v>8</v>
      </c>
      <c r="J420" s="293"/>
      <c r="K420" s="314"/>
    </row>
    <row r="421" spans="2:11" ht="15.75" x14ac:dyDescent="0.25">
      <c r="C421" s="482"/>
      <c r="D421" s="482" t="s">
        <v>714</v>
      </c>
      <c r="E421" s="484" t="s">
        <v>715</v>
      </c>
      <c r="F421" s="313" t="s">
        <v>716</v>
      </c>
      <c r="G421" s="313" t="s">
        <v>717</v>
      </c>
      <c r="H421" s="293">
        <v>27</v>
      </c>
      <c r="I421" s="293">
        <v>2</v>
      </c>
      <c r="J421" s="293"/>
      <c r="K421" s="314"/>
    </row>
    <row r="422" spans="2:11" ht="15.75" x14ac:dyDescent="0.25">
      <c r="C422" s="483"/>
      <c r="D422" s="483"/>
      <c r="E422" s="485"/>
      <c r="F422" s="315"/>
      <c r="G422" s="315"/>
      <c r="H422" s="293"/>
      <c r="I422" s="293"/>
      <c r="J422" s="293"/>
      <c r="K422" s="293"/>
    </row>
    <row r="423" spans="2:11" ht="31.5" x14ac:dyDescent="0.25">
      <c r="C423" s="293"/>
      <c r="D423" s="311" t="s">
        <v>718</v>
      </c>
      <c r="E423" s="316" t="s">
        <v>719</v>
      </c>
      <c r="F423" s="315" t="s">
        <v>720</v>
      </c>
      <c r="G423" s="315" t="s">
        <v>721</v>
      </c>
      <c r="H423" s="293">
        <v>19</v>
      </c>
      <c r="I423" s="293">
        <v>6</v>
      </c>
      <c r="J423" s="315"/>
      <c r="K423" s="315"/>
    </row>
    <row r="424" spans="2:11" ht="15.75" x14ac:dyDescent="0.25">
      <c r="C424" s="293"/>
      <c r="D424" s="293"/>
      <c r="E424" s="315"/>
      <c r="F424" s="315"/>
      <c r="G424" s="315"/>
      <c r="H424" s="293"/>
      <c r="I424" s="293"/>
      <c r="J424" s="315"/>
      <c r="K424" s="315"/>
    </row>
    <row r="425" spans="2:11" ht="15.75" x14ac:dyDescent="0.25">
      <c r="C425" s="272"/>
      <c r="D425" s="272"/>
      <c r="E425" s="272"/>
      <c r="F425" s="272"/>
      <c r="G425" s="272"/>
      <c r="H425" s="317">
        <f>SUM(H419:H424)</f>
        <v>82</v>
      </c>
      <c r="I425" s="317">
        <f>SUM(I419:I424)</f>
        <v>21</v>
      </c>
      <c r="J425" s="315"/>
      <c r="K425" s="318" t="s">
        <v>722</v>
      </c>
    </row>
    <row r="427" spans="2:11" ht="15.75" x14ac:dyDescent="0.25">
      <c r="B427" s="160">
        <v>48</v>
      </c>
      <c r="C427" s="304" t="s">
        <v>703</v>
      </c>
      <c r="D427" s="304" t="s">
        <v>264</v>
      </c>
      <c r="E427" s="304" t="s">
        <v>166</v>
      </c>
      <c r="F427" s="304" t="s">
        <v>704</v>
      </c>
      <c r="G427" s="304" t="s">
        <v>705</v>
      </c>
      <c r="H427" s="304" t="s">
        <v>167</v>
      </c>
      <c r="I427" s="304" t="s">
        <v>168</v>
      </c>
      <c r="J427" s="304" t="s">
        <v>169</v>
      </c>
      <c r="K427" s="304" t="s">
        <v>706</v>
      </c>
    </row>
    <row r="428" spans="2:11" ht="31.5" x14ac:dyDescent="0.25">
      <c r="C428" s="308"/>
      <c r="D428" s="308" t="s">
        <v>707</v>
      </c>
      <c r="E428" s="308" t="s">
        <v>394</v>
      </c>
      <c r="F428" s="309" t="s">
        <v>708</v>
      </c>
      <c r="G428" s="309" t="s">
        <v>709</v>
      </c>
      <c r="H428" s="307">
        <v>26</v>
      </c>
      <c r="I428" s="307">
        <v>5</v>
      </c>
      <c r="J428" s="310">
        <v>0</v>
      </c>
      <c r="K428" s="310"/>
    </row>
    <row r="429" spans="2:11" ht="31.5" x14ac:dyDescent="0.25">
      <c r="C429" s="311"/>
      <c r="D429" s="311" t="s">
        <v>710</v>
      </c>
      <c r="E429" s="312" t="s">
        <v>711</v>
      </c>
      <c r="F429" s="313" t="s">
        <v>712</v>
      </c>
      <c r="G429" s="313" t="s">
        <v>713</v>
      </c>
      <c r="H429" s="293">
        <v>10</v>
      </c>
      <c r="I429" s="293">
        <v>8</v>
      </c>
      <c r="J429" s="293"/>
      <c r="K429" s="314"/>
    </row>
    <row r="430" spans="2:11" ht="15.75" x14ac:dyDescent="0.25">
      <c r="C430" s="482"/>
      <c r="D430" s="482" t="s">
        <v>714</v>
      </c>
      <c r="E430" s="484" t="s">
        <v>715</v>
      </c>
      <c r="F430" s="313" t="s">
        <v>716</v>
      </c>
      <c r="G430" s="313" t="s">
        <v>717</v>
      </c>
      <c r="H430" s="293">
        <v>27</v>
      </c>
      <c r="I430" s="293">
        <v>2</v>
      </c>
      <c r="J430" s="293"/>
      <c r="K430" s="314"/>
    </row>
    <row r="431" spans="2:11" ht="15.75" x14ac:dyDescent="0.25">
      <c r="C431" s="483"/>
      <c r="D431" s="483"/>
      <c r="E431" s="485"/>
      <c r="F431" s="315"/>
      <c r="G431" s="315"/>
      <c r="H431" s="293"/>
      <c r="I431" s="293"/>
      <c r="J431" s="293"/>
      <c r="K431" s="293"/>
    </row>
    <row r="432" spans="2:11" ht="31.5" x14ac:dyDescent="0.25">
      <c r="C432" s="293"/>
      <c r="D432" s="311" t="s">
        <v>718</v>
      </c>
      <c r="E432" s="316" t="s">
        <v>719</v>
      </c>
      <c r="F432" s="315" t="s">
        <v>720</v>
      </c>
      <c r="G432" s="315" t="s">
        <v>721</v>
      </c>
      <c r="H432" s="293">
        <v>19</v>
      </c>
      <c r="I432" s="293">
        <v>6</v>
      </c>
      <c r="J432" s="315"/>
      <c r="K432" s="315"/>
    </row>
    <row r="433" spans="2:11" ht="15.75" x14ac:dyDescent="0.25">
      <c r="C433" s="293"/>
      <c r="D433" s="293"/>
      <c r="E433" s="315"/>
      <c r="F433" s="315"/>
      <c r="G433" s="315"/>
      <c r="H433" s="293"/>
      <c r="I433" s="293"/>
      <c r="J433" s="315"/>
      <c r="K433" s="315"/>
    </row>
    <row r="434" spans="2:11" ht="15.75" x14ac:dyDescent="0.25">
      <c r="C434" s="272"/>
      <c r="D434" s="272"/>
      <c r="E434" s="272"/>
      <c r="F434" s="272"/>
      <c r="G434" s="272"/>
      <c r="H434" s="317">
        <f>SUM(H428:H433)</f>
        <v>82</v>
      </c>
      <c r="I434" s="317">
        <f>SUM(I428:I433)</f>
        <v>21</v>
      </c>
      <c r="J434" s="315"/>
      <c r="K434" s="318" t="s">
        <v>722</v>
      </c>
    </row>
    <row r="436" spans="2:11" ht="15.75" x14ac:dyDescent="0.25">
      <c r="B436" s="160">
        <v>49</v>
      </c>
      <c r="C436" s="304" t="s">
        <v>703</v>
      </c>
      <c r="D436" s="304" t="s">
        <v>264</v>
      </c>
      <c r="E436" s="304" t="s">
        <v>166</v>
      </c>
      <c r="F436" s="304" t="s">
        <v>704</v>
      </c>
      <c r="G436" s="304" t="s">
        <v>705</v>
      </c>
      <c r="H436" s="304" t="s">
        <v>167</v>
      </c>
      <c r="I436" s="304" t="s">
        <v>168</v>
      </c>
      <c r="J436" s="304" t="s">
        <v>169</v>
      </c>
      <c r="K436" s="304" t="s">
        <v>706</v>
      </c>
    </row>
    <row r="437" spans="2:11" ht="31.5" x14ac:dyDescent="0.25">
      <c r="C437" s="308"/>
      <c r="D437" s="308" t="s">
        <v>707</v>
      </c>
      <c r="E437" s="308" t="s">
        <v>394</v>
      </c>
      <c r="F437" s="309" t="s">
        <v>708</v>
      </c>
      <c r="G437" s="309" t="s">
        <v>709</v>
      </c>
      <c r="H437" s="307">
        <v>26</v>
      </c>
      <c r="I437" s="307">
        <v>5</v>
      </c>
      <c r="J437" s="310">
        <v>0</v>
      </c>
      <c r="K437" s="310"/>
    </row>
    <row r="438" spans="2:11" ht="31.5" x14ac:dyDescent="0.25">
      <c r="C438" s="311"/>
      <c r="D438" s="311" t="s">
        <v>710</v>
      </c>
      <c r="E438" s="312" t="s">
        <v>711</v>
      </c>
      <c r="F438" s="313" t="s">
        <v>712</v>
      </c>
      <c r="G438" s="313" t="s">
        <v>713</v>
      </c>
      <c r="H438" s="293">
        <v>10</v>
      </c>
      <c r="I438" s="293">
        <v>8</v>
      </c>
      <c r="J438" s="293"/>
      <c r="K438" s="314"/>
    </row>
    <row r="439" spans="2:11" ht="15.75" x14ac:dyDescent="0.25">
      <c r="C439" s="482"/>
      <c r="D439" s="482" t="s">
        <v>714</v>
      </c>
      <c r="E439" s="484" t="s">
        <v>715</v>
      </c>
      <c r="F439" s="313" t="s">
        <v>716</v>
      </c>
      <c r="G439" s="313" t="s">
        <v>717</v>
      </c>
      <c r="H439" s="293">
        <v>27</v>
      </c>
      <c r="I439" s="293">
        <v>2</v>
      </c>
      <c r="J439" s="293"/>
      <c r="K439" s="314"/>
    </row>
    <row r="440" spans="2:11" ht="15.75" x14ac:dyDescent="0.25">
      <c r="C440" s="483"/>
      <c r="D440" s="483"/>
      <c r="E440" s="485"/>
      <c r="F440" s="315"/>
      <c r="G440" s="315"/>
      <c r="H440" s="293"/>
      <c r="I440" s="293"/>
      <c r="J440" s="293"/>
      <c r="K440" s="293"/>
    </row>
    <row r="441" spans="2:11" ht="31.5" x14ac:dyDescent="0.25">
      <c r="C441" s="293"/>
      <c r="D441" s="311" t="s">
        <v>718</v>
      </c>
      <c r="E441" s="316" t="s">
        <v>719</v>
      </c>
      <c r="F441" s="315" t="s">
        <v>720</v>
      </c>
      <c r="G441" s="315" t="s">
        <v>721</v>
      </c>
      <c r="H441" s="293">
        <v>19</v>
      </c>
      <c r="I441" s="293">
        <v>6</v>
      </c>
      <c r="J441" s="315"/>
      <c r="K441" s="315"/>
    </row>
    <row r="442" spans="2:11" ht="15.75" x14ac:dyDescent="0.25">
      <c r="C442" s="293"/>
      <c r="D442" s="293"/>
      <c r="E442" s="315"/>
      <c r="F442" s="315"/>
      <c r="G442" s="315"/>
      <c r="H442" s="293"/>
      <c r="I442" s="293"/>
      <c r="J442" s="315"/>
      <c r="K442" s="315"/>
    </row>
    <row r="443" spans="2:11" ht="15.75" x14ac:dyDescent="0.25">
      <c r="C443" s="272"/>
      <c r="D443" s="272"/>
      <c r="E443" s="272"/>
      <c r="F443" s="272"/>
      <c r="G443" s="272"/>
      <c r="H443" s="317">
        <f>SUM(H437:H442)</f>
        <v>82</v>
      </c>
      <c r="I443" s="317">
        <f>SUM(I437:I442)</f>
        <v>21</v>
      </c>
      <c r="J443" s="315"/>
      <c r="K443" s="318" t="s">
        <v>722</v>
      </c>
    </row>
    <row r="445" spans="2:11" ht="15.75" x14ac:dyDescent="0.25">
      <c r="B445" s="160">
        <v>50</v>
      </c>
      <c r="C445" s="304" t="s">
        <v>703</v>
      </c>
      <c r="D445" s="304" t="s">
        <v>264</v>
      </c>
      <c r="E445" s="304" t="s">
        <v>166</v>
      </c>
      <c r="F445" s="304" t="s">
        <v>704</v>
      </c>
      <c r="G445" s="304" t="s">
        <v>705</v>
      </c>
      <c r="H445" s="304" t="s">
        <v>167</v>
      </c>
      <c r="I445" s="304" t="s">
        <v>168</v>
      </c>
      <c r="J445" s="304" t="s">
        <v>169</v>
      </c>
      <c r="K445" s="304" t="s">
        <v>706</v>
      </c>
    </row>
    <row r="446" spans="2:11" ht="31.5" x14ac:dyDescent="0.25">
      <c r="C446" s="311"/>
      <c r="D446" s="311" t="s">
        <v>710</v>
      </c>
      <c r="E446" s="312" t="s">
        <v>711</v>
      </c>
      <c r="F446" s="313" t="s">
        <v>712</v>
      </c>
      <c r="G446" s="313" t="s">
        <v>713</v>
      </c>
      <c r="H446" s="293">
        <v>10</v>
      </c>
      <c r="I446" s="293">
        <v>8</v>
      </c>
      <c r="J446" s="293"/>
      <c r="K446" s="314"/>
    </row>
    <row r="447" spans="2:11" ht="15.75" x14ac:dyDescent="0.25">
      <c r="C447" s="482"/>
      <c r="D447" s="482" t="s">
        <v>714</v>
      </c>
      <c r="E447" s="484" t="s">
        <v>715</v>
      </c>
      <c r="F447" s="313" t="s">
        <v>716</v>
      </c>
      <c r="G447" s="313" t="s">
        <v>717</v>
      </c>
      <c r="H447" s="293">
        <v>27</v>
      </c>
      <c r="I447" s="293">
        <v>2</v>
      </c>
      <c r="J447" s="293"/>
      <c r="K447" s="314"/>
    </row>
    <row r="448" spans="2:11" ht="15.75" x14ac:dyDescent="0.25">
      <c r="C448" s="483"/>
      <c r="D448" s="483"/>
      <c r="E448" s="485"/>
      <c r="F448" s="315"/>
      <c r="G448" s="315"/>
      <c r="H448" s="293"/>
      <c r="I448" s="293"/>
      <c r="J448" s="293"/>
      <c r="K448" s="293"/>
    </row>
    <row r="449" spans="2:11" ht="31.5" x14ac:dyDescent="0.25">
      <c r="C449" s="293"/>
      <c r="D449" s="311" t="s">
        <v>718</v>
      </c>
      <c r="E449" s="316" t="s">
        <v>719</v>
      </c>
      <c r="F449" s="315" t="s">
        <v>720</v>
      </c>
      <c r="G449" s="315" t="s">
        <v>721</v>
      </c>
      <c r="H449" s="293">
        <v>19</v>
      </c>
      <c r="I449" s="293">
        <v>6</v>
      </c>
      <c r="J449" s="315"/>
      <c r="K449" s="315"/>
    </row>
    <row r="450" spans="2:11" ht="31.5" x14ac:dyDescent="0.25">
      <c r="C450" s="293"/>
      <c r="D450" s="311" t="s">
        <v>723</v>
      </c>
      <c r="E450" s="316" t="s">
        <v>724</v>
      </c>
      <c r="F450" s="315" t="s">
        <v>725</v>
      </c>
      <c r="G450" s="315" t="s">
        <v>726</v>
      </c>
      <c r="H450" s="293">
        <v>28</v>
      </c>
      <c r="I450" s="293">
        <v>8</v>
      </c>
      <c r="J450" s="315"/>
      <c r="K450" s="315"/>
    </row>
    <row r="451" spans="2:11" ht="15.75" x14ac:dyDescent="0.25">
      <c r="C451" s="293"/>
      <c r="D451" s="293"/>
      <c r="E451" s="315"/>
      <c r="F451" s="315"/>
      <c r="G451" s="315"/>
      <c r="H451" s="293"/>
      <c r="I451" s="293"/>
      <c r="J451" s="315"/>
      <c r="K451" s="315"/>
    </row>
    <row r="452" spans="2:11" ht="15.75" x14ac:dyDescent="0.25">
      <c r="C452" s="272"/>
      <c r="D452" s="272"/>
      <c r="E452" s="272"/>
      <c r="F452" s="272"/>
      <c r="G452" s="272"/>
      <c r="H452" s="317">
        <f>SUM(H446:H451)</f>
        <v>84</v>
      </c>
      <c r="I452" s="317">
        <f>SUM(I446:I451)</f>
        <v>24</v>
      </c>
      <c r="J452" s="315"/>
      <c r="K452" s="318" t="s">
        <v>727</v>
      </c>
    </row>
    <row r="454" spans="2:11" ht="15.75" x14ac:dyDescent="0.25">
      <c r="B454" s="160">
        <v>51</v>
      </c>
      <c r="C454" s="304" t="s">
        <v>703</v>
      </c>
      <c r="D454" s="304" t="s">
        <v>264</v>
      </c>
      <c r="E454" s="304" t="s">
        <v>166</v>
      </c>
      <c r="F454" s="304" t="s">
        <v>704</v>
      </c>
      <c r="G454" s="304" t="s">
        <v>705</v>
      </c>
      <c r="H454" s="304" t="s">
        <v>167</v>
      </c>
      <c r="I454" s="304" t="s">
        <v>168</v>
      </c>
      <c r="J454" s="304" t="s">
        <v>169</v>
      </c>
      <c r="K454" s="304" t="s">
        <v>706</v>
      </c>
    </row>
    <row r="455" spans="2:11" ht="31.5" x14ac:dyDescent="0.25">
      <c r="C455" s="308"/>
      <c r="D455" s="308" t="s">
        <v>707</v>
      </c>
      <c r="E455" s="308" t="s">
        <v>394</v>
      </c>
      <c r="F455" s="309" t="s">
        <v>708</v>
      </c>
      <c r="G455" s="309" t="s">
        <v>709</v>
      </c>
      <c r="H455" s="307">
        <v>26</v>
      </c>
      <c r="I455" s="307">
        <v>5</v>
      </c>
      <c r="J455" s="310">
        <v>0</v>
      </c>
      <c r="K455" s="310"/>
    </row>
    <row r="456" spans="2:11" ht="31.5" x14ac:dyDescent="0.25">
      <c r="C456" s="311"/>
      <c r="D456" s="311" t="s">
        <v>710</v>
      </c>
      <c r="E456" s="312" t="s">
        <v>711</v>
      </c>
      <c r="F456" s="313" t="s">
        <v>712</v>
      </c>
      <c r="G456" s="313" t="s">
        <v>713</v>
      </c>
      <c r="H456" s="293">
        <v>10</v>
      </c>
      <c r="I456" s="293">
        <v>8</v>
      </c>
      <c r="J456" s="293"/>
      <c r="K456" s="314"/>
    </row>
    <row r="457" spans="2:11" ht="15.75" x14ac:dyDescent="0.25">
      <c r="C457" s="482"/>
      <c r="D457" s="482" t="s">
        <v>714</v>
      </c>
      <c r="E457" s="484" t="s">
        <v>715</v>
      </c>
      <c r="F457" s="313" t="s">
        <v>716</v>
      </c>
      <c r="G457" s="313" t="s">
        <v>717</v>
      </c>
      <c r="H457" s="293">
        <v>27</v>
      </c>
      <c r="I457" s="293">
        <v>2</v>
      </c>
      <c r="J457" s="293"/>
      <c r="K457" s="314"/>
    </row>
    <row r="458" spans="2:11" ht="15.75" x14ac:dyDescent="0.25">
      <c r="C458" s="483"/>
      <c r="D458" s="483"/>
      <c r="E458" s="485"/>
      <c r="F458" s="315"/>
      <c r="G458" s="315"/>
      <c r="H458" s="293"/>
      <c r="I458" s="293"/>
      <c r="J458" s="293"/>
      <c r="K458" s="293"/>
    </row>
    <row r="459" spans="2:11" ht="31.5" x14ac:dyDescent="0.25">
      <c r="C459" s="293"/>
      <c r="D459" s="311" t="s">
        <v>718</v>
      </c>
      <c r="E459" s="316" t="s">
        <v>719</v>
      </c>
      <c r="F459" s="315" t="s">
        <v>720</v>
      </c>
      <c r="G459" s="315" t="s">
        <v>721</v>
      </c>
      <c r="H459" s="293">
        <v>19</v>
      </c>
      <c r="I459" s="293">
        <v>6</v>
      </c>
      <c r="J459" s="315"/>
      <c r="K459" s="315"/>
    </row>
    <row r="460" spans="2:11" ht="15.75" x14ac:dyDescent="0.25">
      <c r="C460" s="293"/>
      <c r="D460" s="293"/>
      <c r="E460" s="315"/>
      <c r="F460" s="315"/>
      <c r="G460" s="315"/>
      <c r="H460" s="293"/>
      <c r="I460" s="293"/>
      <c r="J460" s="315"/>
      <c r="K460" s="315"/>
    </row>
    <row r="461" spans="2:11" ht="15.75" x14ac:dyDescent="0.25">
      <c r="C461" s="272"/>
      <c r="D461" s="272"/>
      <c r="E461" s="272"/>
      <c r="F461" s="272"/>
      <c r="G461" s="272"/>
      <c r="H461" s="317">
        <f>SUM(H455:H460)</f>
        <v>82</v>
      </c>
      <c r="I461" s="317">
        <f>SUM(I455:I460)</f>
        <v>21</v>
      </c>
      <c r="J461" s="315"/>
      <c r="K461" s="318" t="s">
        <v>722</v>
      </c>
    </row>
    <row r="463" spans="2:11" ht="15.75" x14ac:dyDescent="0.25">
      <c r="B463" s="160">
        <v>52</v>
      </c>
      <c r="C463" s="304" t="s">
        <v>703</v>
      </c>
      <c r="D463" s="304" t="s">
        <v>264</v>
      </c>
      <c r="E463" s="304" t="s">
        <v>166</v>
      </c>
      <c r="F463" s="304" t="s">
        <v>704</v>
      </c>
      <c r="G463" s="304" t="s">
        <v>705</v>
      </c>
      <c r="H463" s="304" t="s">
        <v>167</v>
      </c>
      <c r="I463" s="304" t="s">
        <v>168</v>
      </c>
      <c r="J463" s="304" t="s">
        <v>169</v>
      </c>
      <c r="K463" s="304" t="s">
        <v>706</v>
      </c>
    </row>
    <row r="464" spans="2:11" ht="31.5" x14ac:dyDescent="0.25">
      <c r="C464" s="308"/>
      <c r="D464" s="308" t="s">
        <v>707</v>
      </c>
      <c r="E464" s="308" t="s">
        <v>394</v>
      </c>
      <c r="F464" s="309" t="s">
        <v>708</v>
      </c>
      <c r="G464" s="309" t="s">
        <v>709</v>
      </c>
      <c r="H464" s="307">
        <v>26</v>
      </c>
      <c r="I464" s="307">
        <v>5</v>
      </c>
      <c r="J464" s="310">
        <v>0</v>
      </c>
      <c r="K464" s="310"/>
    </row>
    <row r="465" spans="2:11" ht="31.5" x14ac:dyDescent="0.25">
      <c r="C465" s="311"/>
      <c r="D465" s="311" t="s">
        <v>710</v>
      </c>
      <c r="E465" s="312" t="s">
        <v>711</v>
      </c>
      <c r="F465" s="313" t="s">
        <v>712</v>
      </c>
      <c r="G465" s="313" t="s">
        <v>713</v>
      </c>
      <c r="H465" s="293">
        <v>10</v>
      </c>
      <c r="I465" s="293">
        <v>8</v>
      </c>
      <c r="J465" s="293"/>
      <c r="K465" s="314"/>
    </row>
    <row r="466" spans="2:11" ht="15.75" x14ac:dyDescent="0.25">
      <c r="C466" s="482"/>
      <c r="D466" s="482" t="s">
        <v>714</v>
      </c>
      <c r="E466" s="484" t="s">
        <v>715</v>
      </c>
      <c r="F466" s="313" t="s">
        <v>716</v>
      </c>
      <c r="G466" s="313" t="s">
        <v>717</v>
      </c>
      <c r="H466" s="293">
        <v>27</v>
      </c>
      <c r="I466" s="293">
        <v>2</v>
      </c>
      <c r="J466" s="293"/>
      <c r="K466" s="314"/>
    </row>
    <row r="467" spans="2:11" ht="15.75" x14ac:dyDescent="0.25">
      <c r="C467" s="483"/>
      <c r="D467" s="483"/>
      <c r="E467" s="485"/>
      <c r="F467" s="315"/>
      <c r="G467" s="315"/>
      <c r="H467" s="293"/>
      <c r="I467" s="293"/>
      <c r="J467" s="293"/>
      <c r="K467" s="293"/>
    </row>
    <row r="468" spans="2:11" ht="31.5" x14ac:dyDescent="0.25">
      <c r="C468" s="293"/>
      <c r="D468" s="311" t="s">
        <v>718</v>
      </c>
      <c r="E468" s="316" t="s">
        <v>719</v>
      </c>
      <c r="F468" s="315" t="s">
        <v>720</v>
      </c>
      <c r="G468" s="315" t="s">
        <v>721</v>
      </c>
      <c r="H468" s="293">
        <v>19</v>
      </c>
      <c r="I468" s="293">
        <v>6</v>
      </c>
      <c r="J468" s="315"/>
      <c r="K468" s="315"/>
    </row>
    <row r="469" spans="2:11" ht="15.75" x14ac:dyDescent="0.25">
      <c r="C469" s="293"/>
      <c r="D469" s="293"/>
      <c r="E469" s="315"/>
      <c r="F469" s="315"/>
      <c r="G469" s="315"/>
      <c r="H469" s="293"/>
      <c r="I469" s="293"/>
      <c r="J469" s="315"/>
      <c r="K469" s="315"/>
    </row>
    <row r="470" spans="2:11" ht="15.75" x14ac:dyDescent="0.25">
      <c r="C470" s="272"/>
      <c r="D470" s="272"/>
      <c r="E470" s="272"/>
      <c r="F470" s="272"/>
      <c r="G470" s="272"/>
      <c r="H470" s="317">
        <f>SUM(H464:H469)</f>
        <v>82</v>
      </c>
      <c r="I470" s="317">
        <f>SUM(I464:I469)</f>
        <v>21</v>
      </c>
      <c r="J470" s="315"/>
      <c r="K470" s="318" t="s">
        <v>722</v>
      </c>
    </row>
    <row r="472" spans="2:11" ht="15.75" x14ac:dyDescent="0.25">
      <c r="B472" s="160">
        <v>53</v>
      </c>
      <c r="C472" s="304" t="s">
        <v>703</v>
      </c>
      <c r="D472" s="304" t="s">
        <v>264</v>
      </c>
      <c r="E472" s="304" t="s">
        <v>166</v>
      </c>
      <c r="F472" s="304" t="s">
        <v>704</v>
      </c>
      <c r="G472" s="304" t="s">
        <v>705</v>
      </c>
      <c r="H472" s="304" t="s">
        <v>167</v>
      </c>
      <c r="I472" s="304" t="s">
        <v>168</v>
      </c>
      <c r="J472" s="304" t="s">
        <v>169</v>
      </c>
      <c r="K472" s="304" t="s">
        <v>706</v>
      </c>
    </row>
    <row r="473" spans="2:11" ht="31.5" x14ac:dyDescent="0.25">
      <c r="C473" s="308"/>
      <c r="D473" s="308" t="s">
        <v>707</v>
      </c>
      <c r="E473" s="308" t="s">
        <v>394</v>
      </c>
      <c r="F473" s="309" t="s">
        <v>708</v>
      </c>
      <c r="G473" s="309" t="s">
        <v>709</v>
      </c>
      <c r="H473" s="307">
        <v>26</v>
      </c>
      <c r="I473" s="307">
        <v>5</v>
      </c>
      <c r="J473" s="310">
        <v>0</v>
      </c>
      <c r="K473" s="310"/>
    </row>
    <row r="474" spans="2:11" ht="31.5" x14ac:dyDescent="0.25">
      <c r="C474" s="311"/>
      <c r="D474" s="311" t="s">
        <v>710</v>
      </c>
      <c r="E474" s="312" t="s">
        <v>711</v>
      </c>
      <c r="F474" s="313" t="s">
        <v>712</v>
      </c>
      <c r="G474" s="313" t="s">
        <v>713</v>
      </c>
      <c r="H474" s="293">
        <v>10</v>
      </c>
      <c r="I474" s="293">
        <v>8</v>
      </c>
      <c r="J474" s="293"/>
      <c r="K474" s="314"/>
    </row>
    <row r="475" spans="2:11" ht="15.75" x14ac:dyDescent="0.25">
      <c r="C475" s="482"/>
      <c r="D475" s="482" t="s">
        <v>714</v>
      </c>
      <c r="E475" s="484" t="s">
        <v>715</v>
      </c>
      <c r="F475" s="313" t="s">
        <v>716</v>
      </c>
      <c r="G475" s="313" t="s">
        <v>717</v>
      </c>
      <c r="H475" s="293">
        <v>27</v>
      </c>
      <c r="I475" s="293">
        <v>2</v>
      </c>
      <c r="J475" s="293"/>
      <c r="K475" s="314"/>
    </row>
    <row r="476" spans="2:11" ht="15.75" x14ac:dyDescent="0.25">
      <c r="C476" s="483"/>
      <c r="D476" s="483"/>
      <c r="E476" s="485"/>
      <c r="F476" s="315"/>
      <c r="G476" s="315"/>
      <c r="H476" s="293"/>
      <c r="I476" s="293"/>
      <c r="J476" s="293"/>
      <c r="K476" s="293"/>
    </row>
    <row r="477" spans="2:11" ht="31.5" x14ac:dyDescent="0.25">
      <c r="C477" s="293"/>
      <c r="D477" s="311" t="s">
        <v>718</v>
      </c>
      <c r="E477" s="316" t="s">
        <v>719</v>
      </c>
      <c r="F477" s="315" t="s">
        <v>720</v>
      </c>
      <c r="G477" s="315" t="s">
        <v>721</v>
      </c>
      <c r="H477" s="293">
        <v>19</v>
      </c>
      <c r="I477" s="293">
        <v>6</v>
      </c>
      <c r="J477" s="315"/>
      <c r="K477" s="315"/>
    </row>
    <row r="478" spans="2:11" ht="15.75" x14ac:dyDescent="0.25">
      <c r="C478" s="293"/>
      <c r="D478" s="293"/>
      <c r="E478" s="315"/>
      <c r="F478" s="315"/>
      <c r="G478" s="315"/>
      <c r="H478" s="293"/>
      <c r="I478" s="293"/>
      <c r="J478" s="315"/>
      <c r="K478" s="315"/>
    </row>
    <row r="479" spans="2:11" ht="15.75" x14ac:dyDescent="0.25">
      <c r="C479" s="272"/>
      <c r="D479" s="272"/>
      <c r="E479" s="272"/>
      <c r="F479" s="272"/>
      <c r="G479" s="272"/>
      <c r="H479" s="317">
        <f>SUM(H473:H478)</f>
        <v>82</v>
      </c>
      <c r="I479" s="317">
        <f>SUM(I473:I478)</f>
        <v>21</v>
      </c>
      <c r="J479" s="315"/>
      <c r="K479" s="318" t="s">
        <v>722</v>
      </c>
    </row>
    <row r="481" spans="2:11" ht="15.75" x14ac:dyDescent="0.25">
      <c r="B481" s="160">
        <v>54</v>
      </c>
      <c r="C481" s="304" t="s">
        <v>703</v>
      </c>
      <c r="D481" s="304" t="s">
        <v>264</v>
      </c>
      <c r="E481" s="304" t="s">
        <v>166</v>
      </c>
      <c r="F481" s="304" t="s">
        <v>704</v>
      </c>
      <c r="G481" s="304" t="s">
        <v>705</v>
      </c>
      <c r="H481" s="304" t="s">
        <v>167</v>
      </c>
      <c r="I481" s="304" t="s">
        <v>168</v>
      </c>
      <c r="J481" s="304" t="s">
        <v>169</v>
      </c>
      <c r="K481" s="304" t="s">
        <v>706</v>
      </c>
    </row>
    <row r="482" spans="2:11" ht="31.5" x14ac:dyDescent="0.25">
      <c r="C482" s="308"/>
      <c r="D482" s="308" t="s">
        <v>707</v>
      </c>
      <c r="E482" s="308" t="s">
        <v>394</v>
      </c>
      <c r="F482" s="309" t="s">
        <v>708</v>
      </c>
      <c r="G482" s="309" t="s">
        <v>709</v>
      </c>
      <c r="H482" s="307">
        <v>26</v>
      </c>
      <c r="I482" s="307">
        <v>5</v>
      </c>
      <c r="J482" s="310">
        <v>0</v>
      </c>
      <c r="K482" s="310"/>
    </row>
    <row r="483" spans="2:11" ht="31.5" x14ac:dyDescent="0.25">
      <c r="C483" s="311"/>
      <c r="D483" s="311" t="s">
        <v>710</v>
      </c>
      <c r="E483" s="312" t="s">
        <v>711</v>
      </c>
      <c r="F483" s="313" t="s">
        <v>712</v>
      </c>
      <c r="G483" s="313" t="s">
        <v>713</v>
      </c>
      <c r="H483" s="293">
        <v>10</v>
      </c>
      <c r="I483" s="293">
        <v>8</v>
      </c>
      <c r="J483" s="293"/>
      <c r="K483" s="314"/>
    </row>
    <row r="484" spans="2:11" ht="15.75" x14ac:dyDescent="0.25">
      <c r="C484" s="482"/>
      <c r="D484" s="482" t="s">
        <v>714</v>
      </c>
      <c r="E484" s="484" t="s">
        <v>715</v>
      </c>
      <c r="F484" s="313" t="s">
        <v>716</v>
      </c>
      <c r="G484" s="313" t="s">
        <v>717</v>
      </c>
      <c r="H484" s="293">
        <v>27</v>
      </c>
      <c r="I484" s="293">
        <v>2</v>
      </c>
      <c r="J484" s="293"/>
      <c r="K484" s="314"/>
    </row>
    <row r="485" spans="2:11" ht="15.75" x14ac:dyDescent="0.25">
      <c r="C485" s="483"/>
      <c r="D485" s="483"/>
      <c r="E485" s="485"/>
      <c r="F485" s="315"/>
      <c r="G485" s="315"/>
      <c r="H485" s="293"/>
      <c r="I485" s="293"/>
      <c r="J485" s="293"/>
      <c r="K485" s="293"/>
    </row>
    <row r="486" spans="2:11" ht="31.5" x14ac:dyDescent="0.25">
      <c r="C486" s="293"/>
      <c r="D486" s="311" t="s">
        <v>718</v>
      </c>
      <c r="E486" s="316" t="s">
        <v>719</v>
      </c>
      <c r="F486" s="315" t="s">
        <v>720</v>
      </c>
      <c r="G486" s="315" t="s">
        <v>721</v>
      </c>
      <c r="H486" s="293">
        <v>19</v>
      </c>
      <c r="I486" s="293">
        <v>6</v>
      </c>
      <c r="J486" s="315"/>
      <c r="K486" s="315"/>
    </row>
    <row r="487" spans="2:11" ht="15.75" x14ac:dyDescent="0.25">
      <c r="C487" s="293"/>
      <c r="D487" s="293"/>
      <c r="E487" s="315"/>
      <c r="F487" s="315"/>
      <c r="G487" s="315"/>
      <c r="H487" s="293"/>
      <c r="I487" s="293"/>
      <c r="J487" s="315"/>
      <c r="K487" s="315"/>
    </row>
    <row r="488" spans="2:11" ht="15.75" x14ac:dyDescent="0.25">
      <c r="C488" s="272"/>
      <c r="D488" s="272"/>
      <c r="E488" s="272"/>
      <c r="F488" s="272"/>
      <c r="G488" s="272"/>
      <c r="H488" s="317">
        <f>SUM(H482:H487)</f>
        <v>82</v>
      </c>
      <c r="I488" s="317">
        <f>SUM(I482:I487)</f>
        <v>21</v>
      </c>
      <c r="J488" s="315"/>
      <c r="K488" s="318" t="s">
        <v>722</v>
      </c>
    </row>
    <row r="490" spans="2:11" ht="15.75" x14ac:dyDescent="0.25">
      <c r="B490" s="160">
        <v>55</v>
      </c>
      <c r="C490" s="304" t="s">
        <v>703</v>
      </c>
      <c r="D490" s="304" t="s">
        <v>264</v>
      </c>
      <c r="E490" s="304" t="s">
        <v>166</v>
      </c>
      <c r="F490" s="304" t="s">
        <v>704</v>
      </c>
      <c r="G490" s="304" t="s">
        <v>705</v>
      </c>
      <c r="H490" s="304" t="s">
        <v>167</v>
      </c>
      <c r="I490" s="304" t="s">
        <v>168</v>
      </c>
      <c r="J490" s="304" t="s">
        <v>169</v>
      </c>
      <c r="K490" s="304" t="s">
        <v>706</v>
      </c>
    </row>
    <row r="491" spans="2:11" ht="31.5" x14ac:dyDescent="0.25">
      <c r="C491" s="308"/>
      <c r="D491" s="308" t="s">
        <v>707</v>
      </c>
      <c r="E491" s="308" t="s">
        <v>394</v>
      </c>
      <c r="F491" s="309" t="s">
        <v>708</v>
      </c>
      <c r="G491" s="309" t="s">
        <v>709</v>
      </c>
      <c r="H491" s="307">
        <v>26</v>
      </c>
      <c r="I491" s="307">
        <v>5</v>
      </c>
      <c r="J491" s="310">
        <v>0</v>
      </c>
      <c r="K491" s="310"/>
    </row>
    <row r="492" spans="2:11" ht="31.5" x14ac:dyDescent="0.25">
      <c r="C492" s="311"/>
      <c r="D492" s="311" t="s">
        <v>710</v>
      </c>
      <c r="E492" s="312" t="s">
        <v>711</v>
      </c>
      <c r="F492" s="313" t="s">
        <v>712</v>
      </c>
      <c r="G492" s="313" t="s">
        <v>713</v>
      </c>
      <c r="H492" s="293">
        <v>10</v>
      </c>
      <c r="I492" s="293">
        <v>8</v>
      </c>
      <c r="J492" s="293"/>
      <c r="K492" s="314"/>
    </row>
    <row r="493" spans="2:11" ht="15.75" x14ac:dyDescent="0.25">
      <c r="C493" s="482"/>
      <c r="D493" s="482" t="s">
        <v>714</v>
      </c>
      <c r="E493" s="484" t="s">
        <v>715</v>
      </c>
      <c r="F493" s="313" t="s">
        <v>716</v>
      </c>
      <c r="G493" s="313" t="s">
        <v>717</v>
      </c>
      <c r="H493" s="293">
        <v>27</v>
      </c>
      <c r="I493" s="293">
        <v>2</v>
      </c>
      <c r="J493" s="293"/>
      <c r="K493" s="314"/>
    </row>
    <row r="494" spans="2:11" ht="15.75" x14ac:dyDescent="0.25">
      <c r="C494" s="483"/>
      <c r="D494" s="483"/>
      <c r="E494" s="485"/>
      <c r="F494" s="315"/>
      <c r="G494" s="315"/>
      <c r="H494" s="293"/>
      <c r="I494" s="293"/>
      <c r="J494" s="293"/>
      <c r="K494" s="293"/>
    </row>
    <row r="495" spans="2:11" ht="31.5" x14ac:dyDescent="0.25">
      <c r="C495" s="293"/>
      <c r="D495" s="311" t="s">
        <v>718</v>
      </c>
      <c r="E495" s="316" t="s">
        <v>719</v>
      </c>
      <c r="F495" s="315" t="s">
        <v>720</v>
      </c>
      <c r="G495" s="315" t="s">
        <v>721</v>
      </c>
      <c r="H495" s="293">
        <v>19</v>
      </c>
      <c r="I495" s="293">
        <v>6</v>
      </c>
      <c r="J495" s="315"/>
      <c r="K495" s="315"/>
    </row>
    <row r="496" spans="2:11" ht="15.75" x14ac:dyDescent="0.25">
      <c r="C496" s="293"/>
      <c r="D496" s="293"/>
      <c r="E496" s="315"/>
      <c r="F496" s="315"/>
      <c r="G496" s="315"/>
      <c r="H496" s="293"/>
      <c r="I496" s="293"/>
      <c r="J496" s="315"/>
      <c r="K496" s="315"/>
    </row>
    <row r="497" spans="2:11" ht="15.75" x14ac:dyDescent="0.25">
      <c r="C497" s="272"/>
      <c r="D497" s="272"/>
      <c r="E497" s="272"/>
      <c r="F497" s="272"/>
      <c r="G497" s="272"/>
      <c r="H497" s="317">
        <f>SUM(H491:H496)</f>
        <v>82</v>
      </c>
      <c r="I497" s="317">
        <f>SUM(I491:I496)</f>
        <v>21</v>
      </c>
      <c r="J497" s="315"/>
      <c r="K497" s="318" t="s">
        <v>722</v>
      </c>
    </row>
    <row r="499" spans="2:11" ht="15.75" x14ac:dyDescent="0.25">
      <c r="B499" s="160">
        <v>56</v>
      </c>
      <c r="C499" s="304" t="s">
        <v>703</v>
      </c>
      <c r="D499" s="304" t="s">
        <v>264</v>
      </c>
      <c r="E499" s="304" t="s">
        <v>166</v>
      </c>
      <c r="F499" s="304" t="s">
        <v>704</v>
      </c>
      <c r="G499" s="304" t="s">
        <v>705</v>
      </c>
      <c r="H499" s="304" t="s">
        <v>167</v>
      </c>
      <c r="I499" s="304" t="s">
        <v>168</v>
      </c>
      <c r="J499" s="304" t="s">
        <v>169</v>
      </c>
      <c r="K499" s="304" t="s">
        <v>706</v>
      </c>
    </row>
    <row r="500" spans="2:11" ht="31.5" x14ac:dyDescent="0.25">
      <c r="C500" s="308"/>
      <c r="D500" s="308" t="s">
        <v>707</v>
      </c>
      <c r="E500" s="308" t="s">
        <v>394</v>
      </c>
      <c r="F500" s="309" t="s">
        <v>708</v>
      </c>
      <c r="G500" s="309" t="s">
        <v>709</v>
      </c>
      <c r="H500" s="307">
        <v>26</v>
      </c>
      <c r="I500" s="307">
        <v>5</v>
      </c>
      <c r="J500" s="310">
        <v>0</v>
      </c>
      <c r="K500" s="310"/>
    </row>
    <row r="501" spans="2:11" ht="31.5" x14ac:dyDescent="0.25">
      <c r="C501" s="311"/>
      <c r="D501" s="311" t="s">
        <v>710</v>
      </c>
      <c r="E501" s="312" t="s">
        <v>711</v>
      </c>
      <c r="F501" s="313" t="s">
        <v>712</v>
      </c>
      <c r="G501" s="313" t="s">
        <v>713</v>
      </c>
      <c r="H501" s="293">
        <v>10</v>
      </c>
      <c r="I501" s="293">
        <v>8</v>
      </c>
      <c r="J501" s="293"/>
      <c r="K501" s="314"/>
    </row>
    <row r="502" spans="2:11" ht="15.75" x14ac:dyDescent="0.25">
      <c r="C502" s="482"/>
      <c r="D502" s="482" t="s">
        <v>714</v>
      </c>
      <c r="E502" s="484" t="s">
        <v>715</v>
      </c>
      <c r="F502" s="313" t="s">
        <v>716</v>
      </c>
      <c r="G502" s="313" t="s">
        <v>717</v>
      </c>
      <c r="H502" s="293">
        <v>27</v>
      </c>
      <c r="I502" s="293">
        <v>2</v>
      </c>
      <c r="J502" s="293"/>
      <c r="K502" s="314"/>
    </row>
    <row r="503" spans="2:11" ht="15.75" x14ac:dyDescent="0.25">
      <c r="C503" s="483"/>
      <c r="D503" s="483"/>
      <c r="E503" s="485"/>
      <c r="F503" s="315"/>
      <c r="G503" s="315"/>
      <c r="H503" s="293"/>
      <c r="I503" s="293"/>
      <c r="J503" s="293"/>
      <c r="K503" s="293"/>
    </row>
    <row r="504" spans="2:11" ht="31.5" x14ac:dyDescent="0.25">
      <c r="C504" s="293"/>
      <c r="D504" s="311" t="s">
        <v>718</v>
      </c>
      <c r="E504" s="316" t="s">
        <v>719</v>
      </c>
      <c r="F504" s="315" t="s">
        <v>720</v>
      </c>
      <c r="G504" s="315" t="s">
        <v>721</v>
      </c>
      <c r="H504" s="293">
        <v>19</v>
      </c>
      <c r="I504" s="293">
        <v>6</v>
      </c>
      <c r="J504" s="315"/>
      <c r="K504" s="315"/>
    </row>
    <row r="505" spans="2:11" ht="15.75" x14ac:dyDescent="0.25">
      <c r="C505" s="293"/>
      <c r="D505" s="293"/>
      <c r="E505" s="315"/>
      <c r="F505" s="315"/>
      <c r="G505" s="315"/>
      <c r="H505" s="293"/>
      <c r="I505" s="293"/>
      <c r="J505" s="315"/>
      <c r="K505" s="315"/>
    </row>
    <row r="506" spans="2:11" ht="15.75" x14ac:dyDescent="0.25">
      <c r="C506" s="272"/>
      <c r="D506" s="272"/>
      <c r="E506" s="272"/>
      <c r="F506" s="272"/>
      <c r="G506" s="272"/>
      <c r="H506" s="317">
        <f>SUM(H500:H505)</f>
        <v>82</v>
      </c>
      <c r="I506" s="317">
        <f>SUM(I500:I505)</f>
        <v>21</v>
      </c>
      <c r="J506" s="315"/>
      <c r="K506" s="318" t="s">
        <v>722</v>
      </c>
    </row>
    <row r="508" spans="2:11" ht="15.75" x14ac:dyDescent="0.25">
      <c r="B508" s="160">
        <v>57</v>
      </c>
      <c r="C508" s="304" t="s">
        <v>703</v>
      </c>
      <c r="D508" s="304" t="s">
        <v>264</v>
      </c>
      <c r="E508" s="304" t="s">
        <v>166</v>
      </c>
      <c r="F508" s="304" t="s">
        <v>704</v>
      </c>
      <c r="G508" s="304" t="s">
        <v>705</v>
      </c>
      <c r="H508" s="304" t="s">
        <v>167</v>
      </c>
      <c r="I508" s="304" t="s">
        <v>168</v>
      </c>
      <c r="J508" s="304" t="s">
        <v>169</v>
      </c>
      <c r="K508" s="304" t="s">
        <v>706</v>
      </c>
    </row>
    <row r="509" spans="2:11" ht="31.5" x14ac:dyDescent="0.25">
      <c r="C509" s="308"/>
      <c r="D509" s="308" t="s">
        <v>707</v>
      </c>
      <c r="E509" s="308" t="s">
        <v>394</v>
      </c>
      <c r="F509" s="309" t="s">
        <v>708</v>
      </c>
      <c r="G509" s="309" t="s">
        <v>709</v>
      </c>
      <c r="H509" s="307">
        <v>26</v>
      </c>
      <c r="I509" s="307">
        <v>5</v>
      </c>
      <c r="J509" s="310">
        <v>0</v>
      </c>
      <c r="K509" s="310"/>
    </row>
    <row r="510" spans="2:11" ht="31.5" x14ac:dyDescent="0.25">
      <c r="C510" s="311"/>
      <c r="D510" s="311" t="s">
        <v>710</v>
      </c>
      <c r="E510" s="312" t="s">
        <v>711</v>
      </c>
      <c r="F510" s="313" t="s">
        <v>712</v>
      </c>
      <c r="G510" s="313" t="s">
        <v>713</v>
      </c>
      <c r="H510" s="293">
        <v>10</v>
      </c>
      <c r="I510" s="293">
        <v>8</v>
      </c>
      <c r="J510" s="293"/>
      <c r="K510" s="314"/>
    </row>
    <row r="511" spans="2:11" ht="15.75" x14ac:dyDescent="0.25">
      <c r="C511" s="482"/>
      <c r="D511" s="482" t="s">
        <v>714</v>
      </c>
      <c r="E511" s="484" t="s">
        <v>715</v>
      </c>
      <c r="F511" s="313" t="s">
        <v>716</v>
      </c>
      <c r="G511" s="313" t="s">
        <v>717</v>
      </c>
      <c r="H511" s="293">
        <v>27</v>
      </c>
      <c r="I511" s="293">
        <v>2</v>
      </c>
      <c r="J511" s="293"/>
      <c r="K511" s="314"/>
    </row>
    <row r="512" spans="2:11" ht="15.75" x14ac:dyDescent="0.25">
      <c r="C512" s="483"/>
      <c r="D512" s="483"/>
      <c r="E512" s="485"/>
      <c r="F512" s="315"/>
      <c r="G512" s="315"/>
      <c r="H512" s="293"/>
      <c r="I512" s="293"/>
      <c r="J512" s="293"/>
      <c r="K512" s="293"/>
    </row>
    <row r="513" spans="2:11" ht="31.5" x14ac:dyDescent="0.25">
      <c r="C513" s="293"/>
      <c r="D513" s="311" t="s">
        <v>718</v>
      </c>
      <c r="E513" s="316" t="s">
        <v>719</v>
      </c>
      <c r="F513" s="315" t="s">
        <v>720</v>
      </c>
      <c r="G513" s="315" t="s">
        <v>721</v>
      </c>
      <c r="H513" s="293">
        <v>19</v>
      </c>
      <c r="I513" s="293">
        <v>6</v>
      </c>
      <c r="J513" s="315"/>
      <c r="K513" s="315"/>
    </row>
    <row r="514" spans="2:11" ht="15.75" x14ac:dyDescent="0.25">
      <c r="C514" s="293"/>
      <c r="D514" s="293"/>
      <c r="E514" s="315"/>
      <c r="F514" s="315"/>
      <c r="G514" s="315"/>
      <c r="H514" s="293"/>
      <c r="I514" s="293"/>
      <c r="J514" s="315"/>
      <c r="K514" s="315"/>
    </row>
    <row r="515" spans="2:11" ht="15.75" x14ac:dyDescent="0.25">
      <c r="C515" s="272"/>
      <c r="D515" s="272"/>
      <c r="E515" s="272"/>
      <c r="F515" s="272"/>
      <c r="G515" s="272"/>
      <c r="H515" s="317">
        <f>SUM(H509:H514)</f>
        <v>82</v>
      </c>
      <c r="I515" s="317">
        <f>SUM(I509:I514)</f>
        <v>21</v>
      </c>
      <c r="J515" s="315"/>
      <c r="K515" s="318" t="s">
        <v>722</v>
      </c>
    </row>
    <row r="517" spans="2:11" ht="15.75" x14ac:dyDescent="0.25">
      <c r="B517" s="160">
        <v>58</v>
      </c>
      <c r="C517" s="304" t="s">
        <v>703</v>
      </c>
      <c r="D517" s="304" t="s">
        <v>264</v>
      </c>
      <c r="E517" s="304" t="s">
        <v>166</v>
      </c>
      <c r="F517" s="304" t="s">
        <v>704</v>
      </c>
      <c r="G517" s="304" t="s">
        <v>705</v>
      </c>
      <c r="H517" s="304" t="s">
        <v>167</v>
      </c>
      <c r="I517" s="304" t="s">
        <v>168</v>
      </c>
      <c r="J517" s="304" t="s">
        <v>169</v>
      </c>
      <c r="K517" s="304" t="s">
        <v>706</v>
      </c>
    </row>
    <row r="518" spans="2:11" ht="31.5" x14ac:dyDescent="0.25">
      <c r="C518" s="308"/>
      <c r="D518" s="308" t="s">
        <v>707</v>
      </c>
      <c r="E518" s="308" t="s">
        <v>394</v>
      </c>
      <c r="F518" s="309" t="s">
        <v>708</v>
      </c>
      <c r="G518" s="309" t="s">
        <v>709</v>
      </c>
      <c r="H518" s="307">
        <v>26</v>
      </c>
      <c r="I518" s="307">
        <v>5</v>
      </c>
      <c r="J518" s="310">
        <v>0</v>
      </c>
      <c r="K518" s="310"/>
    </row>
    <row r="519" spans="2:11" ht="31.5" x14ac:dyDescent="0.25">
      <c r="C519" s="311"/>
      <c r="D519" s="311" t="s">
        <v>710</v>
      </c>
      <c r="E519" s="312" t="s">
        <v>711</v>
      </c>
      <c r="F519" s="313" t="s">
        <v>712</v>
      </c>
      <c r="G519" s="313" t="s">
        <v>713</v>
      </c>
      <c r="H519" s="293">
        <v>10</v>
      </c>
      <c r="I519" s="293">
        <v>8</v>
      </c>
      <c r="J519" s="293"/>
      <c r="K519" s="314"/>
    </row>
    <row r="520" spans="2:11" ht="15.75" x14ac:dyDescent="0.25">
      <c r="C520" s="482"/>
      <c r="D520" s="482" t="s">
        <v>714</v>
      </c>
      <c r="E520" s="484" t="s">
        <v>715</v>
      </c>
      <c r="F520" s="313" t="s">
        <v>716</v>
      </c>
      <c r="G520" s="313" t="s">
        <v>717</v>
      </c>
      <c r="H520" s="293">
        <v>27</v>
      </c>
      <c r="I520" s="293">
        <v>2</v>
      </c>
      <c r="J520" s="293"/>
      <c r="K520" s="314"/>
    </row>
    <row r="521" spans="2:11" ht="15.75" x14ac:dyDescent="0.25">
      <c r="C521" s="483"/>
      <c r="D521" s="483"/>
      <c r="E521" s="485"/>
      <c r="F521" s="315"/>
      <c r="G521" s="315"/>
      <c r="H521" s="293"/>
      <c r="I521" s="293"/>
      <c r="J521" s="293"/>
      <c r="K521" s="293"/>
    </row>
    <row r="522" spans="2:11" ht="31.5" x14ac:dyDescent="0.25">
      <c r="C522" s="293"/>
      <c r="D522" s="311" t="s">
        <v>718</v>
      </c>
      <c r="E522" s="316" t="s">
        <v>719</v>
      </c>
      <c r="F522" s="315" t="s">
        <v>720</v>
      </c>
      <c r="G522" s="315" t="s">
        <v>721</v>
      </c>
      <c r="H522" s="293">
        <v>19</v>
      </c>
      <c r="I522" s="293">
        <v>6</v>
      </c>
      <c r="J522" s="315"/>
      <c r="K522" s="315"/>
    </row>
    <row r="523" spans="2:11" ht="15.75" x14ac:dyDescent="0.25">
      <c r="C523" s="293"/>
      <c r="D523" s="293"/>
      <c r="E523" s="315"/>
      <c r="F523" s="315"/>
      <c r="G523" s="315"/>
      <c r="H523" s="293"/>
      <c r="I523" s="293"/>
      <c r="J523" s="315"/>
      <c r="K523" s="315"/>
    </row>
    <row r="524" spans="2:11" ht="15.75" x14ac:dyDescent="0.25">
      <c r="C524" s="272"/>
      <c r="D524" s="272"/>
      <c r="E524" s="272"/>
      <c r="F524" s="272"/>
      <c r="G524" s="272"/>
      <c r="H524" s="317">
        <f>SUM(H518:H523)</f>
        <v>82</v>
      </c>
      <c r="I524" s="317">
        <f>SUM(I518:I523)</f>
        <v>21</v>
      </c>
      <c r="J524" s="315"/>
      <c r="K524" s="318" t="s">
        <v>722</v>
      </c>
    </row>
    <row r="526" spans="2:11" ht="15.75" x14ac:dyDescent="0.25">
      <c r="B526" s="160">
        <v>59</v>
      </c>
      <c r="C526" s="304" t="s">
        <v>703</v>
      </c>
      <c r="D526" s="304" t="s">
        <v>264</v>
      </c>
      <c r="E526" s="304" t="s">
        <v>166</v>
      </c>
      <c r="F526" s="304" t="s">
        <v>704</v>
      </c>
      <c r="G526" s="304" t="s">
        <v>705</v>
      </c>
      <c r="H526" s="304" t="s">
        <v>167</v>
      </c>
      <c r="I526" s="304" t="s">
        <v>168</v>
      </c>
      <c r="J526" s="304" t="s">
        <v>169</v>
      </c>
      <c r="K526" s="304" t="s">
        <v>706</v>
      </c>
    </row>
    <row r="527" spans="2:11" ht="31.5" x14ac:dyDescent="0.25">
      <c r="C527" s="308"/>
      <c r="D527" s="308" t="s">
        <v>707</v>
      </c>
      <c r="E527" s="308" t="s">
        <v>394</v>
      </c>
      <c r="F527" s="309">
        <v>43864</v>
      </c>
      <c r="G527" s="309">
        <v>44043</v>
      </c>
      <c r="H527" s="307">
        <v>27</v>
      </c>
      <c r="I527" s="307">
        <v>5</v>
      </c>
      <c r="J527" s="310">
        <v>0</v>
      </c>
      <c r="K527" s="310"/>
    </row>
    <row r="528" spans="2:11" ht="31.5" x14ac:dyDescent="0.25">
      <c r="C528" s="311"/>
      <c r="D528" s="311" t="s">
        <v>710</v>
      </c>
      <c r="E528" s="312" t="s">
        <v>711</v>
      </c>
      <c r="F528" s="313">
        <v>43535</v>
      </c>
      <c r="G528" s="313">
        <v>43798</v>
      </c>
      <c r="H528" s="293">
        <f>29-11</f>
        <v>18</v>
      </c>
      <c r="I528" s="293">
        <v>8</v>
      </c>
      <c r="J528" s="293"/>
      <c r="K528" s="314"/>
    </row>
    <row r="529" spans="2:13" ht="15.75" x14ac:dyDescent="0.25">
      <c r="C529" s="482"/>
      <c r="D529" s="482" t="s">
        <v>714</v>
      </c>
      <c r="E529" s="484" t="s">
        <v>715</v>
      </c>
      <c r="F529" s="313" t="s">
        <v>716</v>
      </c>
      <c r="G529" s="313" t="s">
        <v>717</v>
      </c>
      <c r="H529" s="293">
        <v>27</v>
      </c>
      <c r="I529" s="293">
        <v>2</v>
      </c>
      <c r="J529" s="293"/>
      <c r="K529" s="314"/>
    </row>
    <row r="530" spans="2:13" ht="15.75" x14ac:dyDescent="0.25">
      <c r="C530" s="483"/>
      <c r="D530" s="483"/>
      <c r="E530" s="485"/>
      <c r="F530" s="315"/>
      <c r="G530" s="315"/>
      <c r="H530" s="293"/>
      <c r="I530" s="293"/>
      <c r="J530" s="293"/>
      <c r="K530" s="293"/>
    </row>
    <row r="531" spans="2:13" ht="31.5" x14ac:dyDescent="0.25">
      <c r="C531" s="293"/>
      <c r="D531" s="311" t="s">
        <v>718</v>
      </c>
      <c r="E531" s="316" t="s">
        <v>719</v>
      </c>
      <c r="F531" s="315" t="s">
        <v>720</v>
      </c>
      <c r="G531" s="315" t="s">
        <v>721</v>
      </c>
      <c r="H531" s="293">
        <v>19</v>
      </c>
      <c r="I531" s="293">
        <v>6</v>
      </c>
      <c r="J531" s="315"/>
      <c r="K531" s="315"/>
    </row>
    <row r="532" spans="2:13" ht="15.75" x14ac:dyDescent="0.25">
      <c r="C532" s="293"/>
      <c r="D532" s="293"/>
      <c r="E532" s="315"/>
      <c r="F532" s="315"/>
      <c r="G532" s="315"/>
      <c r="H532" s="293"/>
      <c r="I532" s="293"/>
      <c r="J532" s="315"/>
      <c r="K532" s="315"/>
    </row>
    <row r="533" spans="2:13" ht="15.75" x14ac:dyDescent="0.25">
      <c r="C533" s="272"/>
      <c r="D533" s="272"/>
      <c r="E533" s="272"/>
      <c r="F533" s="272"/>
      <c r="G533" s="272"/>
      <c r="H533" s="317">
        <f>SUM(H527:H532)</f>
        <v>91</v>
      </c>
      <c r="I533" s="317">
        <f>SUM(I527:I532)</f>
        <v>21</v>
      </c>
      <c r="J533" s="315"/>
      <c r="K533" s="318" t="s">
        <v>722</v>
      </c>
    </row>
    <row r="535" spans="2:13" ht="15.75" x14ac:dyDescent="0.25">
      <c r="B535" s="160">
        <v>60</v>
      </c>
      <c r="C535" s="304" t="s">
        <v>703</v>
      </c>
      <c r="D535" s="304" t="s">
        <v>264</v>
      </c>
      <c r="E535" s="304" t="s">
        <v>166</v>
      </c>
      <c r="F535" s="304" t="s">
        <v>704</v>
      </c>
      <c r="G535" s="304" t="s">
        <v>705</v>
      </c>
      <c r="H535" s="304" t="s">
        <v>167</v>
      </c>
      <c r="I535" s="304" t="s">
        <v>168</v>
      </c>
      <c r="J535" s="304" t="s">
        <v>169</v>
      </c>
      <c r="K535" s="304" t="s">
        <v>706</v>
      </c>
    </row>
    <row r="536" spans="2:13" ht="31.5" x14ac:dyDescent="0.25">
      <c r="C536" s="308"/>
      <c r="D536" s="308" t="s">
        <v>707</v>
      </c>
      <c r="E536" s="308" t="s">
        <v>394</v>
      </c>
      <c r="F536" s="309" t="s">
        <v>708</v>
      </c>
      <c r="G536" s="309" t="s">
        <v>709</v>
      </c>
      <c r="H536" s="307">
        <v>27</v>
      </c>
      <c r="I536" s="307">
        <v>5</v>
      </c>
      <c r="J536" s="310">
        <v>0</v>
      </c>
      <c r="K536" s="310"/>
      <c r="L536" s="321"/>
      <c r="M536" s="321"/>
    </row>
    <row r="537" spans="2:13" ht="31.5" x14ac:dyDescent="0.25">
      <c r="C537" s="311"/>
      <c r="D537" s="311" t="s">
        <v>710</v>
      </c>
      <c r="E537" s="312" t="s">
        <v>711</v>
      </c>
      <c r="F537" s="313" t="s">
        <v>712</v>
      </c>
      <c r="G537" s="313" t="s">
        <v>713</v>
      </c>
      <c r="H537" s="293">
        <f>29-11</f>
        <v>18</v>
      </c>
      <c r="I537" s="293">
        <v>8</v>
      </c>
      <c r="J537" s="293"/>
      <c r="K537" s="314"/>
      <c r="M537" s="322"/>
    </row>
    <row r="538" spans="2:13" ht="15.75" x14ac:dyDescent="0.25">
      <c r="C538" s="482"/>
      <c r="D538" s="482" t="s">
        <v>714</v>
      </c>
      <c r="E538" s="484" t="s">
        <v>715</v>
      </c>
      <c r="F538" s="313" t="s">
        <v>716</v>
      </c>
      <c r="G538" s="313" t="s">
        <v>717</v>
      </c>
      <c r="H538" s="293">
        <v>27</v>
      </c>
      <c r="I538" s="293">
        <v>2</v>
      </c>
      <c r="J538" s="293"/>
      <c r="K538" s="314"/>
    </row>
    <row r="539" spans="2:13" ht="15.75" x14ac:dyDescent="0.25">
      <c r="C539" s="483"/>
      <c r="D539" s="483"/>
      <c r="E539" s="485"/>
      <c r="F539" s="315"/>
      <c r="G539" s="315"/>
      <c r="H539" s="293"/>
      <c r="I539" s="293"/>
      <c r="J539" s="293"/>
      <c r="K539" s="293"/>
      <c r="L539">
        <f>29-11</f>
        <v>18</v>
      </c>
    </row>
    <row r="540" spans="2:13" ht="31.5" x14ac:dyDescent="0.25">
      <c r="C540" s="293"/>
      <c r="D540" s="311" t="s">
        <v>718</v>
      </c>
      <c r="E540" s="316" t="s">
        <v>719</v>
      </c>
      <c r="F540" s="315" t="s">
        <v>720</v>
      </c>
      <c r="G540" s="315" t="s">
        <v>721</v>
      </c>
      <c r="H540" s="293">
        <v>19</v>
      </c>
      <c r="I540" s="293">
        <v>6</v>
      </c>
      <c r="J540" s="315"/>
      <c r="K540" s="315"/>
    </row>
    <row r="541" spans="2:13" ht="15.75" x14ac:dyDescent="0.25">
      <c r="C541" s="293"/>
      <c r="D541" s="293"/>
      <c r="E541" s="315"/>
      <c r="F541" s="315"/>
      <c r="G541" s="315"/>
      <c r="H541" s="293"/>
      <c r="I541" s="293"/>
      <c r="J541" s="315"/>
      <c r="K541" s="315"/>
    </row>
    <row r="542" spans="2:13" ht="15.75" x14ac:dyDescent="0.25">
      <c r="C542" s="272"/>
      <c r="D542" s="272"/>
      <c r="E542" s="272"/>
      <c r="F542" s="272"/>
      <c r="G542" s="272"/>
      <c r="H542" s="317">
        <f>SUM(H536:H541)</f>
        <v>91</v>
      </c>
      <c r="I542" s="317">
        <f>SUM(I536:I541)</f>
        <v>21</v>
      </c>
      <c r="J542" s="315"/>
      <c r="K542" s="318" t="s">
        <v>722</v>
      </c>
    </row>
    <row r="543" spans="2:13" ht="15.75" thickBot="1" x14ac:dyDescent="0.3"/>
    <row r="544" spans="2:13" ht="30.75" thickBot="1" x14ac:dyDescent="0.3">
      <c r="C544" s="49" t="s">
        <v>730</v>
      </c>
      <c r="D544" s="323">
        <v>3</v>
      </c>
      <c r="E544" s="142" t="s">
        <v>236</v>
      </c>
      <c r="F544" s="324">
        <f>+D547*D546</f>
        <v>25</v>
      </c>
    </row>
    <row r="545" spans="3:4" ht="30" x14ac:dyDescent="0.25">
      <c r="C545" s="49" t="s">
        <v>731</v>
      </c>
      <c r="D545" s="136">
        <v>186</v>
      </c>
    </row>
    <row r="546" spans="3:4" ht="45" x14ac:dyDescent="0.25">
      <c r="C546" s="49" t="s">
        <v>732</v>
      </c>
      <c r="D546" s="325">
        <f>25/186</f>
        <v>0.13440860215053763</v>
      </c>
    </row>
    <row r="547" spans="3:4" ht="30" x14ac:dyDescent="0.25">
      <c r="C547" s="49" t="s">
        <v>580</v>
      </c>
      <c r="D547" s="326">
        <v>186</v>
      </c>
    </row>
  </sheetData>
  <mergeCells count="176">
    <mergeCell ref="C28:C29"/>
    <mergeCell ref="D28:D29"/>
    <mergeCell ref="E28:E29"/>
    <mergeCell ref="C37:C38"/>
    <mergeCell ref="D37:D38"/>
    <mergeCell ref="E37:E38"/>
    <mergeCell ref="C9:C10"/>
    <mergeCell ref="D9:D10"/>
    <mergeCell ref="E9:E10"/>
    <mergeCell ref="C19:C20"/>
    <mergeCell ref="D19:D20"/>
    <mergeCell ref="E19:E20"/>
    <mergeCell ref="C64:C65"/>
    <mergeCell ref="D64:D65"/>
    <mergeCell ref="E64:E65"/>
    <mergeCell ref="C73:C74"/>
    <mergeCell ref="D73:D74"/>
    <mergeCell ref="E73:E74"/>
    <mergeCell ref="C46:C47"/>
    <mergeCell ref="D46:D47"/>
    <mergeCell ref="E46:E47"/>
    <mergeCell ref="C55:C56"/>
    <mergeCell ref="D55:D56"/>
    <mergeCell ref="E55:E56"/>
    <mergeCell ref="C100:C101"/>
    <mergeCell ref="D100:D101"/>
    <mergeCell ref="E100:E101"/>
    <mergeCell ref="C109:C110"/>
    <mergeCell ref="D109:D110"/>
    <mergeCell ref="E109:E110"/>
    <mergeCell ref="C82:C83"/>
    <mergeCell ref="D82:D83"/>
    <mergeCell ref="E82:E83"/>
    <mergeCell ref="C91:C92"/>
    <mergeCell ref="D91:D92"/>
    <mergeCell ref="E91:E92"/>
    <mergeCell ref="C136:C137"/>
    <mergeCell ref="D136:D137"/>
    <mergeCell ref="E136:E137"/>
    <mergeCell ref="C118:C119"/>
    <mergeCell ref="D118:D119"/>
    <mergeCell ref="E118:E119"/>
    <mergeCell ref="C127:C128"/>
    <mergeCell ref="D127:D128"/>
    <mergeCell ref="E127:E128"/>
    <mergeCell ref="C171:C172"/>
    <mergeCell ref="D171:D172"/>
    <mergeCell ref="E171:E172"/>
    <mergeCell ref="C180:C181"/>
    <mergeCell ref="D180:D181"/>
    <mergeCell ref="E180:E181"/>
    <mergeCell ref="C152:C153"/>
    <mergeCell ref="D152:D153"/>
    <mergeCell ref="E152:E153"/>
    <mergeCell ref="C162:C163"/>
    <mergeCell ref="D162:D163"/>
    <mergeCell ref="E162:E163"/>
    <mergeCell ref="C207:C208"/>
    <mergeCell ref="D207:D208"/>
    <mergeCell ref="E207:E208"/>
    <mergeCell ref="C216:C217"/>
    <mergeCell ref="D216:D217"/>
    <mergeCell ref="E216:E217"/>
    <mergeCell ref="C189:C190"/>
    <mergeCell ref="D189:D190"/>
    <mergeCell ref="E189:E190"/>
    <mergeCell ref="C198:C199"/>
    <mergeCell ref="D198:D199"/>
    <mergeCell ref="E198:E199"/>
    <mergeCell ref="C243:C244"/>
    <mergeCell ref="D243:D244"/>
    <mergeCell ref="E243:E244"/>
    <mergeCell ref="C252:C253"/>
    <mergeCell ref="D252:D253"/>
    <mergeCell ref="E252:E253"/>
    <mergeCell ref="C225:C226"/>
    <mergeCell ref="D225:D226"/>
    <mergeCell ref="E225:E226"/>
    <mergeCell ref="C234:C235"/>
    <mergeCell ref="D234:D235"/>
    <mergeCell ref="E234:E235"/>
    <mergeCell ref="C279:C280"/>
    <mergeCell ref="D279:D280"/>
    <mergeCell ref="E279:E280"/>
    <mergeCell ref="C288:C289"/>
    <mergeCell ref="D288:D289"/>
    <mergeCell ref="E288:E289"/>
    <mergeCell ref="C261:C262"/>
    <mergeCell ref="D261:D262"/>
    <mergeCell ref="E261:E262"/>
    <mergeCell ref="C270:C271"/>
    <mergeCell ref="D270:D271"/>
    <mergeCell ref="E270:E271"/>
    <mergeCell ref="C315:C316"/>
    <mergeCell ref="D315:D316"/>
    <mergeCell ref="E315:E316"/>
    <mergeCell ref="C324:C325"/>
    <mergeCell ref="D324:D325"/>
    <mergeCell ref="E324:E325"/>
    <mergeCell ref="C297:C298"/>
    <mergeCell ref="D297:D298"/>
    <mergeCell ref="E297:E298"/>
    <mergeCell ref="C306:C307"/>
    <mergeCell ref="D306:D307"/>
    <mergeCell ref="E306:E307"/>
    <mergeCell ref="C367:C368"/>
    <mergeCell ref="D367:D368"/>
    <mergeCell ref="E367:E368"/>
    <mergeCell ref="C376:C377"/>
    <mergeCell ref="D376:D377"/>
    <mergeCell ref="E376:E377"/>
    <mergeCell ref="C332:C333"/>
    <mergeCell ref="C341:C342"/>
    <mergeCell ref="D341:D342"/>
    <mergeCell ref="E341:E342"/>
    <mergeCell ref="C349:C350"/>
    <mergeCell ref="C358:C359"/>
    <mergeCell ref="D358:D359"/>
    <mergeCell ref="E358:E359"/>
    <mergeCell ref="C403:C404"/>
    <mergeCell ref="D403:D404"/>
    <mergeCell ref="E403:E404"/>
    <mergeCell ref="C412:C413"/>
    <mergeCell ref="D412:D413"/>
    <mergeCell ref="E412:E413"/>
    <mergeCell ref="C385:C386"/>
    <mergeCell ref="D385:D386"/>
    <mergeCell ref="E385:E386"/>
    <mergeCell ref="C394:C395"/>
    <mergeCell ref="D394:D395"/>
    <mergeCell ref="E394:E395"/>
    <mergeCell ref="C439:C440"/>
    <mergeCell ref="D439:D440"/>
    <mergeCell ref="E439:E440"/>
    <mergeCell ref="C447:C448"/>
    <mergeCell ref="D447:D448"/>
    <mergeCell ref="E447:E448"/>
    <mergeCell ref="C421:C422"/>
    <mergeCell ref="D421:D422"/>
    <mergeCell ref="E421:E422"/>
    <mergeCell ref="C430:C431"/>
    <mergeCell ref="D430:D431"/>
    <mergeCell ref="E430:E431"/>
    <mergeCell ref="C484:C485"/>
    <mergeCell ref="D484:D485"/>
    <mergeCell ref="E484:E485"/>
    <mergeCell ref="C457:C458"/>
    <mergeCell ref="D457:D458"/>
    <mergeCell ref="E457:E458"/>
    <mergeCell ref="C466:C467"/>
    <mergeCell ref="D466:D467"/>
    <mergeCell ref="E466:E467"/>
    <mergeCell ref="C3:K3"/>
    <mergeCell ref="C2:K2"/>
    <mergeCell ref="C4:K4"/>
    <mergeCell ref="C529:C530"/>
    <mergeCell ref="D529:D530"/>
    <mergeCell ref="E529:E530"/>
    <mergeCell ref="C538:C539"/>
    <mergeCell ref="D538:D539"/>
    <mergeCell ref="E538:E539"/>
    <mergeCell ref="C511:C512"/>
    <mergeCell ref="D511:D512"/>
    <mergeCell ref="E511:E512"/>
    <mergeCell ref="C520:C521"/>
    <mergeCell ref="D520:D521"/>
    <mergeCell ref="E520:E521"/>
    <mergeCell ref="C493:C494"/>
    <mergeCell ref="D493:D494"/>
    <mergeCell ref="E493:E494"/>
    <mergeCell ref="C502:C503"/>
    <mergeCell ref="D502:D503"/>
    <mergeCell ref="E502:E503"/>
    <mergeCell ref="C475:C476"/>
    <mergeCell ref="D475:D476"/>
    <mergeCell ref="E475:E476"/>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tint="-0.249977111117893"/>
  </sheetPr>
  <dimension ref="C3:G18"/>
  <sheetViews>
    <sheetView workbookViewId="0">
      <selection activeCell="J33" sqref="J33"/>
    </sheetView>
  </sheetViews>
  <sheetFormatPr baseColWidth="10" defaultRowHeight="15" x14ac:dyDescent="0.25"/>
  <cols>
    <col min="3" max="3" width="16.5703125" customWidth="1"/>
    <col min="4" max="4" width="37.85546875" customWidth="1"/>
    <col min="5" max="5" width="19.5703125" customWidth="1"/>
    <col min="6" max="6" width="34.85546875" customWidth="1"/>
    <col min="7" max="7" width="19.140625" customWidth="1"/>
  </cols>
  <sheetData>
    <row r="3" spans="3:7" ht="18.75" x14ac:dyDescent="0.3">
      <c r="C3" s="486" t="s">
        <v>71</v>
      </c>
      <c r="D3" s="486"/>
      <c r="E3" s="486"/>
      <c r="F3" s="486"/>
      <c r="G3" s="486"/>
    </row>
    <row r="4" spans="3:7" x14ac:dyDescent="0.25">
      <c r="C4" s="487" t="s">
        <v>178</v>
      </c>
      <c r="D4" s="487"/>
      <c r="E4" s="487"/>
      <c r="F4" s="487"/>
      <c r="G4" s="487"/>
    </row>
    <row r="5" spans="3:7" ht="15.75" thickBot="1" x14ac:dyDescent="0.3"/>
    <row r="6" spans="3:7" ht="44.25" customHeight="1" thickBot="1" x14ac:dyDescent="0.3">
      <c r="C6" s="457" t="s">
        <v>170</v>
      </c>
      <c r="D6" s="458"/>
      <c r="E6" s="459"/>
    </row>
    <row r="7" spans="3:7" x14ac:dyDescent="0.25">
      <c r="C7" s="178" t="s">
        <v>171</v>
      </c>
      <c r="D7" s="178" t="s">
        <v>172</v>
      </c>
      <c r="E7" s="179">
        <v>0.25</v>
      </c>
    </row>
    <row r="8" spans="3:7" x14ac:dyDescent="0.25">
      <c r="C8" s="55">
        <v>1</v>
      </c>
      <c r="D8" s="56">
        <v>80</v>
      </c>
      <c r="E8" s="56">
        <v>20</v>
      </c>
    </row>
    <row r="9" spans="3:7" x14ac:dyDescent="0.25">
      <c r="C9" s="55">
        <v>2</v>
      </c>
      <c r="D9" s="56">
        <v>162</v>
      </c>
      <c r="E9" s="56">
        <v>41</v>
      </c>
    </row>
    <row r="10" spans="3:7" x14ac:dyDescent="0.25">
      <c r="C10" s="55">
        <v>3</v>
      </c>
      <c r="D10" s="56">
        <v>221</v>
      </c>
      <c r="E10" s="56">
        <v>55</v>
      </c>
    </row>
    <row r="11" spans="3:7" x14ac:dyDescent="0.25">
      <c r="C11" s="55">
        <v>4</v>
      </c>
      <c r="D11" s="56">
        <v>298</v>
      </c>
      <c r="E11" s="56">
        <v>74</v>
      </c>
    </row>
    <row r="12" spans="3:7" x14ac:dyDescent="0.25">
      <c r="C12" s="55" t="s">
        <v>173</v>
      </c>
      <c r="D12" s="55">
        <v>761</v>
      </c>
      <c r="E12" s="55">
        <v>190</v>
      </c>
    </row>
    <row r="15" spans="3:7" x14ac:dyDescent="0.25">
      <c r="C15" s="50" t="s">
        <v>42</v>
      </c>
      <c r="D15" s="50" t="s">
        <v>43</v>
      </c>
      <c r="E15" s="50" t="s">
        <v>134</v>
      </c>
      <c r="F15" s="50" t="s">
        <v>80</v>
      </c>
      <c r="G15" s="50" t="s">
        <v>142</v>
      </c>
    </row>
    <row r="16" spans="3:7" ht="33.75" x14ac:dyDescent="0.25">
      <c r="C16" s="364" t="s">
        <v>174</v>
      </c>
      <c r="D16" s="52" t="s">
        <v>175</v>
      </c>
      <c r="E16" s="488">
        <v>2</v>
      </c>
      <c r="F16" s="364" t="s">
        <v>510</v>
      </c>
      <c r="G16" s="489">
        <v>2</v>
      </c>
    </row>
    <row r="17" spans="3:7" ht="22.5" x14ac:dyDescent="0.25">
      <c r="C17" s="365"/>
      <c r="D17" s="52" t="s">
        <v>176</v>
      </c>
      <c r="E17" s="488"/>
      <c r="F17" s="365"/>
      <c r="G17" s="490"/>
    </row>
    <row r="18" spans="3:7" ht="78.75" customHeight="1" x14ac:dyDescent="0.25">
      <c r="C18" s="366"/>
      <c r="D18" s="52" t="s">
        <v>177</v>
      </c>
      <c r="E18" s="488"/>
      <c r="F18" s="366"/>
      <c r="G18" s="491"/>
    </row>
  </sheetData>
  <mergeCells count="7">
    <mergeCell ref="C3:G3"/>
    <mergeCell ref="C4:G4"/>
    <mergeCell ref="C6:E6"/>
    <mergeCell ref="E16:E18"/>
    <mergeCell ref="C16:C18"/>
    <mergeCell ref="F16:F18"/>
    <mergeCell ref="G16:G1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8" tint="-0.249977111117893"/>
  </sheetPr>
  <dimension ref="C4:G28"/>
  <sheetViews>
    <sheetView workbookViewId="0">
      <selection activeCell="G5" sqref="G5:G28"/>
    </sheetView>
  </sheetViews>
  <sheetFormatPr baseColWidth="10" defaultRowHeight="15" x14ac:dyDescent="0.25"/>
  <cols>
    <col min="1" max="1" width="3.140625" customWidth="1"/>
    <col min="2" max="2" width="4" customWidth="1"/>
    <col min="3" max="3" width="24.140625" customWidth="1"/>
    <col min="4" max="4" width="49.28515625" customWidth="1"/>
    <col min="5" max="5" width="12.7109375" customWidth="1"/>
    <col min="6" max="6" width="50.85546875" customWidth="1"/>
    <col min="7" max="7" width="24" customWidth="1"/>
  </cols>
  <sheetData>
    <row r="4" spans="3:7" ht="18" customHeight="1" x14ac:dyDescent="0.25">
      <c r="C4" s="54" t="s">
        <v>42</v>
      </c>
      <c r="D4" s="54" t="s">
        <v>43</v>
      </c>
      <c r="E4" s="54" t="s">
        <v>134</v>
      </c>
      <c r="F4" s="54" t="s">
        <v>80</v>
      </c>
      <c r="G4" s="54" t="s">
        <v>297</v>
      </c>
    </row>
    <row r="5" spans="3:7" ht="78.75" x14ac:dyDescent="0.25">
      <c r="C5" s="84" t="s">
        <v>271</v>
      </c>
      <c r="D5" s="85" t="s">
        <v>273</v>
      </c>
      <c r="E5" s="492">
        <v>2</v>
      </c>
      <c r="F5" s="51" t="s">
        <v>735</v>
      </c>
      <c r="G5" s="495">
        <v>2</v>
      </c>
    </row>
    <row r="6" spans="3:7" x14ac:dyDescent="0.25">
      <c r="C6" s="84"/>
      <c r="D6" s="85" t="s">
        <v>274</v>
      </c>
      <c r="E6" s="493"/>
      <c r="F6" s="3"/>
      <c r="G6" s="496"/>
    </row>
    <row r="7" spans="3:7" ht="67.5" x14ac:dyDescent="0.25">
      <c r="C7" s="84" t="s">
        <v>272</v>
      </c>
      <c r="D7" s="85" t="s">
        <v>275</v>
      </c>
      <c r="E7" s="493"/>
      <c r="F7" s="3"/>
      <c r="G7" s="496"/>
    </row>
    <row r="8" spans="3:7" x14ac:dyDescent="0.25">
      <c r="C8" s="86"/>
      <c r="D8" s="87" t="s">
        <v>276</v>
      </c>
      <c r="E8" s="493"/>
      <c r="F8" s="3"/>
      <c r="G8" s="496"/>
    </row>
    <row r="9" spans="3:7" x14ac:dyDescent="0.25">
      <c r="C9" s="86"/>
      <c r="D9" s="87" t="s">
        <v>277</v>
      </c>
      <c r="E9" s="493"/>
      <c r="F9" s="3"/>
      <c r="G9" s="496"/>
    </row>
    <row r="10" spans="3:7" x14ac:dyDescent="0.25">
      <c r="C10" s="86"/>
      <c r="D10" s="87" t="s">
        <v>278</v>
      </c>
      <c r="E10" s="493"/>
      <c r="F10" s="3"/>
      <c r="G10" s="496"/>
    </row>
    <row r="11" spans="3:7" x14ac:dyDescent="0.25">
      <c r="C11" s="86"/>
      <c r="D11" s="87" t="s">
        <v>279</v>
      </c>
      <c r="E11" s="493"/>
      <c r="F11" s="3"/>
      <c r="G11" s="496"/>
    </row>
    <row r="12" spans="3:7" x14ac:dyDescent="0.25">
      <c r="C12" s="86"/>
      <c r="D12" s="87" t="s">
        <v>280</v>
      </c>
      <c r="E12" s="493"/>
      <c r="F12" s="3"/>
      <c r="G12" s="496"/>
    </row>
    <row r="13" spans="3:7" x14ac:dyDescent="0.25">
      <c r="C13" s="86"/>
      <c r="D13" s="87" t="s">
        <v>281</v>
      </c>
      <c r="E13" s="493"/>
      <c r="F13" s="3"/>
      <c r="G13" s="496"/>
    </row>
    <row r="14" spans="3:7" x14ac:dyDescent="0.25">
      <c r="C14" s="86"/>
      <c r="D14" s="87" t="s">
        <v>282</v>
      </c>
      <c r="E14" s="493"/>
      <c r="F14" s="3"/>
      <c r="G14" s="496"/>
    </row>
    <row r="15" spans="3:7" x14ac:dyDescent="0.25">
      <c r="C15" s="86"/>
      <c r="D15" s="87" t="s">
        <v>283</v>
      </c>
      <c r="E15" s="493"/>
      <c r="F15" s="3"/>
      <c r="G15" s="496"/>
    </row>
    <row r="16" spans="3:7" x14ac:dyDescent="0.25">
      <c r="C16" s="86"/>
      <c r="D16" s="87" t="s">
        <v>284</v>
      </c>
      <c r="E16" s="493"/>
      <c r="F16" s="3"/>
      <c r="G16" s="496"/>
    </row>
    <row r="17" spans="3:7" x14ac:dyDescent="0.25">
      <c r="C17" s="86"/>
      <c r="D17" s="87" t="s">
        <v>285</v>
      </c>
      <c r="E17" s="493"/>
      <c r="F17" s="3"/>
      <c r="G17" s="496"/>
    </row>
    <row r="18" spans="3:7" x14ac:dyDescent="0.25">
      <c r="C18" s="86"/>
      <c r="D18" s="87" t="s">
        <v>286</v>
      </c>
      <c r="E18" s="493"/>
      <c r="F18" s="3"/>
      <c r="G18" s="496"/>
    </row>
    <row r="19" spans="3:7" x14ac:dyDescent="0.25">
      <c r="C19" s="86"/>
      <c r="D19" s="87" t="s">
        <v>287</v>
      </c>
      <c r="E19" s="493"/>
      <c r="F19" s="3"/>
      <c r="G19" s="496"/>
    </row>
    <row r="20" spans="3:7" ht="24" x14ac:dyDescent="0.25">
      <c r="C20" s="86"/>
      <c r="D20" s="85" t="s">
        <v>288</v>
      </c>
      <c r="E20" s="493"/>
      <c r="F20" s="3"/>
      <c r="G20" s="496"/>
    </row>
    <row r="21" spans="3:7" x14ac:dyDescent="0.25">
      <c r="C21" s="86"/>
      <c r="D21" s="85" t="s">
        <v>289</v>
      </c>
      <c r="E21" s="493"/>
      <c r="F21" s="3"/>
      <c r="G21" s="496"/>
    </row>
    <row r="22" spans="3:7" ht="35.25" x14ac:dyDescent="0.25">
      <c r="C22" s="86"/>
      <c r="D22" s="85" t="s">
        <v>290</v>
      </c>
      <c r="E22" s="493"/>
      <c r="F22" s="3"/>
      <c r="G22" s="496"/>
    </row>
    <row r="23" spans="3:7" x14ac:dyDescent="0.25">
      <c r="C23" s="86"/>
      <c r="D23" s="85" t="s">
        <v>291</v>
      </c>
      <c r="E23" s="493"/>
      <c r="F23" s="3"/>
      <c r="G23" s="496"/>
    </row>
    <row r="24" spans="3:7" ht="18.75" customHeight="1" x14ac:dyDescent="0.25">
      <c r="C24" s="86"/>
      <c r="D24" s="85" t="s">
        <v>292</v>
      </c>
      <c r="E24" s="493"/>
      <c r="F24" s="3"/>
      <c r="G24" s="496"/>
    </row>
    <row r="25" spans="3:7" x14ac:dyDescent="0.25">
      <c r="C25" s="86"/>
      <c r="D25" s="85" t="s">
        <v>293</v>
      </c>
      <c r="E25" s="493"/>
      <c r="F25" s="3"/>
      <c r="G25" s="496"/>
    </row>
    <row r="26" spans="3:7" x14ac:dyDescent="0.25">
      <c r="C26" s="86"/>
      <c r="D26" s="87" t="s">
        <v>294</v>
      </c>
      <c r="E26" s="493"/>
      <c r="F26" s="3"/>
      <c r="G26" s="496"/>
    </row>
    <row r="27" spans="3:7" ht="45" x14ac:dyDescent="0.25">
      <c r="C27" s="86"/>
      <c r="D27" s="84" t="s">
        <v>295</v>
      </c>
      <c r="E27" s="493"/>
      <c r="F27" s="3"/>
      <c r="G27" s="496"/>
    </row>
    <row r="28" spans="3:7" ht="22.5" x14ac:dyDescent="0.25">
      <c r="C28" s="84"/>
      <c r="D28" s="84" t="s">
        <v>296</v>
      </c>
      <c r="E28" s="494"/>
      <c r="F28" s="3"/>
      <c r="G28" s="497"/>
    </row>
  </sheetData>
  <mergeCells count="2">
    <mergeCell ref="E5:E28"/>
    <mergeCell ref="G5:G28"/>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8" tint="-0.249977111117893"/>
  </sheetPr>
  <dimension ref="B2:K30"/>
  <sheetViews>
    <sheetView topLeftCell="A13" workbookViewId="0">
      <selection activeCell="I42" sqref="I42"/>
    </sheetView>
  </sheetViews>
  <sheetFormatPr baseColWidth="10" defaultRowHeight="15" x14ac:dyDescent="0.25"/>
  <cols>
    <col min="2" max="2" width="6.7109375" customWidth="1"/>
    <col min="3" max="3" width="33.5703125" customWidth="1"/>
    <col min="4" max="4" width="31.5703125" customWidth="1"/>
    <col min="5" max="5" width="26.28515625" customWidth="1"/>
    <col min="6" max="6" width="22.5703125" customWidth="1"/>
    <col min="7" max="7" width="23.7109375" customWidth="1"/>
    <col min="8" max="8" width="24.85546875" customWidth="1"/>
    <col min="9" max="9" width="25.85546875" customWidth="1"/>
    <col min="10" max="10" width="18.7109375" bestFit="1" customWidth="1"/>
    <col min="11" max="11" width="20.85546875" customWidth="1"/>
  </cols>
  <sheetData>
    <row r="2" spans="2:11" x14ac:dyDescent="0.25">
      <c r="B2" s="359" t="s">
        <v>71</v>
      </c>
      <c r="C2" s="359"/>
      <c r="D2" s="359"/>
      <c r="E2" s="359"/>
      <c r="F2" s="359"/>
      <c r="G2" s="359"/>
      <c r="H2" s="359"/>
      <c r="I2" s="359"/>
      <c r="J2" s="359"/>
      <c r="K2" s="359"/>
    </row>
    <row r="3" spans="2:11" x14ac:dyDescent="0.25">
      <c r="B3" s="359" t="s">
        <v>217</v>
      </c>
      <c r="C3" s="359"/>
      <c r="D3" s="359"/>
      <c r="E3" s="359"/>
      <c r="F3" s="359"/>
      <c r="G3" s="359"/>
      <c r="H3" s="359"/>
      <c r="I3" s="359"/>
      <c r="J3" s="359"/>
      <c r="K3" s="359"/>
    </row>
    <row r="4" spans="2:11" ht="15.75" thickBot="1" x14ac:dyDescent="0.3"/>
    <row r="5" spans="2:11" ht="15.75" thickTop="1" x14ac:dyDescent="0.25">
      <c r="B5" s="504" t="s">
        <v>79</v>
      </c>
      <c r="C5" s="504" t="s">
        <v>179</v>
      </c>
      <c r="D5" s="504" t="s">
        <v>180</v>
      </c>
      <c r="E5" s="504" t="s">
        <v>181</v>
      </c>
      <c r="F5" s="504" t="s">
        <v>182</v>
      </c>
      <c r="G5" s="504" t="s">
        <v>183</v>
      </c>
      <c r="H5" s="504" t="s">
        <v>184</v>
      </c>
      <c r="I5" s="504" t="s">
        <v>185</v>
      </c>
      <c r="J5" s="504" t="s">
        <v>186</v>
      </c>
      <c r="K5" s="504" t="s">
        <v>187</v>
      </c>
    </row>
    <row r="6" spans="2:11" x14ac:dyDescent="0.25">
      <c r="B6" s="505"/>
      <c r="C6" s="505"/>
      <c r="D6" s="505"/>
      <c r="E6" s="505"/>
      <c r="F6" s="505"/>
      <c r="G6" s="505"/>
      <c r="H6" s="505"/>
      <c r="I6" s="505"/>
      <c r="J6" s="505"/>
      <c r="K6" s="505"/>
    </row>
    <row r="7" spans="2:11" ht="15.75" thickBot="1" x14ac:dyDescent="0.3">
      <c r="B7" s="506"/>
      <c r="C7" s="506"/>
      <c r="D7" s="506"/>
      <c r="E7" s="506"/>
      <c r="F7" s="506"/>
      <c r="G7" s="506"/>
      <c r="H7" s="506"/>
      <c r="I7" s="506"/>
      <c r="J7" s="506"/>
      <c r="K7" s="506"/>
    </row>
    <row r="8" spans="2:11" ht="16.5" thickTop="1" thickBot="1" x14ac:dyDescent="0.3">
      <c r="B8" s="500">
        <v>1</v>
      </c>
      <c r="C8" s="502" t="s">
        <v>188</v>
      </c>
      <c r="D8" s="507" t="s">
        <v>189</v>
      </c>
      <c r="E8" s="58" t="s">
        <v>190</v>
      </c>
      <c r="F8" s="59"/>
      <c r="G8" s="59"/>
      <c r="H8" s="59"/>
      <c r="I8" s="59"/>
      <c r="J8" s="59"/>
      <c r="K8" s="59"/>
    </row>
    <row r="9" spans="2:11" ht="16.5" thickTop="1" thickBot="1" x14ac:dyDescent="0.3">
      <c r="B9" s="510"/>
      <c r="C9" s="511"/>
      <c r="D9" s="512"/>
      <c r="E9" s="58" t="s">
        <v>191</v>
      </c>
      <c r="F9" s="59"/>
      <c r="G9" s="59"/>
      <c r="H9" s="59"/>
      <c r="I9" s="59"/>
      <c r="J9" s="59"/>
      <c r="K9" s="59"/>
    </row>
    <row r="10" spans="2:11" ht="16.5" thickTop="1" thickBot="1" x14ac:dyDescent="0.3">
      <c r="B10" s="510"/>
      <c r="C10" s="511"/>
      <c r="D10" s="512"/>
      <c r="E10" s="58" t="s">
        <v>192</v>
      </c>
      <c r="F10" s="59"/>
      <c r="G10" s="59"/>
      <c r="H10" s="59"/>
      <c r="I10" s="59"/>
      <c r="J10" s="59"/>
      <c r="K10" s="59"/>
    </row>
    <row r="11" spans="2:11" ht="16.5" thickTop="1" thickBot="1" x14ac:dyDescent="0.3">
      <c r="B11" s="501"/>
      <c r="C11" s="503"/>
      <c r="D11" s="508"/>
      <c r="E11" s="58" t="s">
        <v>193</v>
      </c>
      <c r="F11" s="59"/>
      <c r="G11" s="59"/>
      <c r="H11" s="59"/>
      <c r="I11" s="59"/>
      <c r="J11" s="59"/>
      <c r="K11" s="59"/>
    </row>
    <row r="12" spans="2:11" ht="50.25" customHeight="1" thickTop="1" x14ac:dyDescent="0.25">
      <c r="B12" s="500">
        <v>2</v>
      </c>
      <c r="C12" s="502" t="s">
        <v>194</v>
      </c>
      <c r="D12" s="507" t="s">
        <v>195</v>
      </c>
      <c r="E12" s="502" t="s">
        <v>36</v>
      </c>
      <c r="F12" s="498"/>
      <c r="G12" s="498"/>
      <c r="H12" s="498"/>
      <c r="I12" s="498"/>
      <c r="J12" s="498"/>
      <c r="K12" s="498"/>
    </row>
    <row r="13" spans="2:11" ht="15.75" thickBot="1" x14ac:dyDescent="0.3">
      <c r="B13" s="501"/>
      <c r="C13" s="503"/>
      <c r="D13" s="508"/>
      <c r="E13" s="503"/>
      <c r="F13" s="499"/>
      <c r="G13" s="499"/>
      <c r="H13" s="499"/>
      <c r="I13" s="499"/>
      <c r="J13" s="499"/>
      <c r="K13" s="499"/>
    </row>
    <row r="14" spans="2:11" ht="32.25" customHeight="1" thickTop="1" thickBot="1" x14ac:dyDescent="0.3">
      <c r="B14" s="500">
        <v>3</v>
      </c>
      <c r="C14" s="502" t="s">
        <v>196</v>
      </c>
      <c r="D14" s="60" t="s">
        <v>216</v>
      </c>
      <c r="E14" s="502" t="s">
        <v>197</v>
      </c>
      <c r="F14" s="59"/>
      <c r="G14" s="59"/>
      <c r="H14" s="59"/>
      <c r="I14" s="59"/>
      <c r="J14" s="59"/>
      <c r="K14" s="59"/>
    </row>
    <row r="15" spans="2:11" ht="42" customHeight="1" thickTop="1" thickBot="1" x14ac:dyDescent="0.3">
      <c r="B15" s="501"/>
      <c r="C15" s="503"/>
      <c r="D15" s="60" t="s">
        <v>198</v>
      </c>
      <c r="E15" s="503"/>
      <c r="F15" s="62"/>
      <c r="G15" s="62"/>
      <c r="H15" s="62"/>
      <c r="I15" s="62"/>
      <c r="J15" s="62"/>
      <c r="K15" s="62"/>
    </row>
    <row r="16" spans="2:11" ht="48" customHeight="1" thickTop="1" thickBot="1" x14ac:dyDescent="0.3">
      <c r="B16" s="500">
        <v>4</v>
      </c>
      <c r="C16" s="502" t="s">
        <v>199</v>
      </c>
      <c r="D16" s="502" t="s">
        <v>200</v>
      </c>
      <c r="E16" s="58" t="s">
        <v>201</v>
      </c>
      <c r="F16" s="59"/>
      <c r="G16" s="59"/>
      <c r="H16" s="59"/>
      <c r="I16" s="59"/>
      <c r="J16" s="59"/>
      <c r="K16" s="59"/>
    </row>
    <row r="17" spans="2:11" ht="36.75" customHeight="1" thickTop="1" thickBot="1" x14ac:dyDescent="0.3">
      <c r="B17" s="501"/>
      <c r="C17" s="503"/>
      <c r="D17" s="503"/>
      <c r="E17" s="58" t="s">
        <v>202</v>
      </c>
      <c r="F17" s="59"/>
      <c r="G17" s="59"/>
      <c r="H17" s="59"/>
      <c r="I17" s="59"/>
      <c r="J17" s="59"/>
      <c r="K17" s="59"/>
    </row>
    <row r="18" spans="2:11" ht="58.5" customHeight="1" thickTop="1" thickBot="1" x14ac:dyDescent="0.3">
      <c r="B18" s="61"/>
      <c r="C18" s="58" t="s">
        <v>203</v>
      </c>
      <c r="D18" s="60" t="s">
        <v>204</v>
      </c>
      <c r="E18" s="58" t="s">
        <v>205</v>
      </c>
      <c r="F18" s="59"/>
      <c r="G18" s="59"/>
      <c r="H18" s="59"/>
      <c r="I18" s="59"/>
      <c r="J18" s="59"/>
      <c r="K18" s="59"/>
    </row>
    <row r="19" spans="2:11" ht="39.75" customHeight="1" thickTop="1" thickBot="1" x14ac:dyDescent="0.3">
      <c r="B19" s="500">
        <v>6</v>
      </c>
      <c r="C19" s="502" t="s">
        <v>206</v>
      </c>
      <c r="D19" s="502" t="s">
        <v>207</v>
      </c>
      <c r="E19" s="58" t="s">
        <v>208</v>
      </c>
      <c r="F19" s="59"/>
      <c r="G19" s="59"/>
      <c r="H19" s="59"/>
      <c r="I19" s="59"/>
      <c r="J19" s="59"/>
      <c r="K19" s="59"/>
    </row>
    <row r="20" spans="2:11" ht="45.75" customHeight="1" thickTop="1" thickBot="1" x14ac:dyDescent="0.3">
      <c r="B20" s="501"/>
      <c r="C20" s="503"/>
      <c r="D20" s="503"/>
      <c r="E20" s="58" t="s">
        <v>209</v>
      </c>
      <c r="F20" s="59"/>
      <c r="G20" s="59"/>
      <c r="H20" s="59"/>
      <c r="I20" s="59"/>
      <c r="J20" s="59"/>
      <c r="K20" s="59"/>
    </row>
    <row r="21" spans="2:11" ht="18" thickTop="1" thickBot="1" x14ac:dyDescent="0.3">
      <c r="B21" s="61">
        <v>7</v>
      </c>
      <c r="C21" s="58" t="s">
        <v>210</v>
      </c>
      <c r="D21" s="58" t="s">
        <v>211</v>
      </c>
      <c r="E21" s="58" t="s">
        <v>212</v>
      </c>
      <c r="F21" s="59"/>
      <c r="G21" s="59"/>
      <c r="H21" s="59"/>
      <c r="I21" s="59"/>
      <c r="J21" s="59"/>
      <c r="K21" s="59"/>
    </row>
    <row r="22" spans="2:11" ht="26.25" thickTop="1" thickBot="1" x14ac:dyDescent="0.3">
      <c r="B22" s="61">
        <v>8</v>
      </c>
      <c r="C22" s="58" t="s">
        <v>213</v>
      </c>
      <c r="D22" s="60" t="s">
        <v>214</v>
      </c>
      <c r="E22" s="58" t="s">
        <v>215</v>
      </c>
      <c r="F22" s="59"/>
      <c r="G22" s="59"/>
      <c r="H22" s="59"/>
      <c r="I22" s="59"/>
      <c r="J22" s="59"/>
      <c r="K22" s="59"/>
    </row>
    <row r="23" spans="2:11" ht="15.75" thickTop="1" x14ac:dyDescent="0.25"/>
    <row r="27" spans="2:11" x14ac:dyDescent="0.25">
      <c r="C27" s="50" t="s">
        <v>42</v>
      </c>
      <c r="D27" s="50" t="s">
        <v>218</v>
      </c>
      <c r="E27" s="50" t="s">
        <v>134</v>
      </c>
      <c r="F27" s="50" t="s">
        <v>142</v>
      </c>
    </row>
    <row r="28" spans="2:11" ht="40.5" customHeight="1" x14ac:dyDescent="0.25">
      <c r="C28" s="488" t="s">
        <v>219</v>
      </c>
      <c r="D28" s="363" t="s">
        <v>220</v>
      </c>
      <c r="E28" s="488">
        <v>4</v>
      </c>
      <c r="F28" s="509">
        <v>4</v>
      </c>
    </row>
    <row r="29" spans="2:11" ht="30.75" customHeight="1" x14ac:dyDescent="0.25">
      <c r="C29" s="488"/>
      <c r="D29" s="363"/>
      <c r="E29" s="488"/>
      <c r="F29" s="509"/>
    </row>
    <row r="30" spans="2:11" ht="67.5" x14ac:dyDescent="0.25">
      <c r="C30" s="488"/>
      <c r="D30" s="52" t="s">
        <v>221</v>
      </c>
      <c r="E30" s="53">
        <v>0</v>
      </c>
      <c r="F30" s="3"/>
    </row>
  </sheetData>
  <mergeCells count="38">
    <mergeCell ref="B2:K2"/>
    <mergeCell ref="B3:K3"/>
    <mergeCell ref="D28:D29"/>
    <mergeCell ref="E28:E29"/>
    <mergeCell ref="F28:F29"/>
    <mergeCell ref="C28:C30"/>
    <mergeCell ref="B5:B7"/>
    <mergeCell ref="C5:C7"/>
    <mergeCell ref="D5:D7"/>
    <mergeCell ref="E5:E7"/>
    <mergeCell ref="B8:B11"/>
    <mergeCell ref="C8:C11"/>
    <mergeCell ref="D8:D11"/>
    <mergeCell ref="B12:B13"/>
    <mergeCell ref="C12:C13"/>
    <mergeCell ref="B19:B20"/>
    <mergeCell ref="C19:C20"/>
    <mergeCell ref="D19:D20"/>
    <mergeCell ref="H12:H13"/>
    <mergeCell ref="I12:I13"/>
    <mergeCell ref="D12:D13"/>
    <mergeCell ref="E12:E13"/>
    <mergeCell ref="F12:F13"/>
    <mergeCell ref="G12:G13"/>
    <mergeCell ref="B16:B17"/>
    <mergeCell ref="C16:C17"/>
    <mergeCell ref="D16:D17"/>
    <mergeCell ref="E14:E15"/>
    <mergeCell ref="F5:F7"/>
    <mergeCell ref="J12:J13"/>
    <mergeCell ref="K12:K13"/>
    <mergeCell ref="B14:B15"/>
    <mergeCell ref="C14:C15"/>
    <mergeCell ref="G5:G7"/>
    <mergeCell ref="H5:H7"/>
    <mergeCell ref="I5:I7"/>
    <mergeCell ref="J5:J7"/>
    <mergeCell ref="K5:K7"/>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8" tint="-0.249977111117893"/>
  </sheetPr>
  <dimension ref="C3:H16"/>
  <sheetViews>
    <sheetView topLeftCell="B4" workbookViewId="0">
      <selection activeCell="G7" sqref="G7:G16"/>
    </sheetView>
  </sheetViews>
  <sheetFormatPr baseColWidth="10" defaultRowHeight="15" x14ac:dyDescent="0.25"/>
  <cols>
    <col min="3" max="3" width="23.42578125" customWidth="1"/>
    <col min="4" max="4" width="38.28515625" customWidth="1"/>
    <col min="5" max="5" width="13.7109375" customWidth="1"/>
    <col min="6" max="6" width="49.7109375" customWidth="1"/>
    <col min="7" max="7" width="23.7109375" customWidth="1"/>
    <col min="8" max="8" width="22.5703125" customWidth="1"/>
  </cols>
  <sheetData>
    <row r="3" spans="3:8" ht="15.75" x14ac:dyDescent="0.25">
      <c r="C3" s="465" t="s">
        <v>71</v>
      </c>
      <c r="D3" s="465"/>
      <c r="E3" s="465"/>
      <c r="F3" s="465"/>
      <c r="G3" s="465"/>
      <c r="H3" s="465"/>
    </row>
    <row r="4" spans="3:8" ht="15.75" x14ac:dyDescent="0.25">
      <c r="C4" s="465" t="s">
        <v>233</v>
      </c>
      <c r="D4" s="465"/>
      <c r="E4" s="465"/>
      <c r="F4" s="465"/>
      <c r="G4" s="465"/>
      <c r="H4" s="465"/>
    </row>
    <row r="6" spans="3:8" s="160" customFormat="1" ht="33.75" x14ac:dyDescent="0.25">
      <c r="C6" s="50" t="s">
        <v>222</v>
      </c>
      <c r="D6" s="50" t="s">
        <v>80</v>
      </c>
      <c r="E6" s="50" t="s">
        <v>143</v>
      </c>
      <c r="F6" s="50" t="s">
        <v>80</v>
      </c>
      <c r="G6" s="50" t="s">
        <v>44</v>
      </c>
      <c r="H6" s="50" t="s">
        <v>147</v>
      </c>
    </row>
    <row r="7" spans="3:8" ht="36.75" customHeight="1" x14ac:dyDescent="0.25">
      <c r="C7" s="488" t="s">
        <v>223</v>
      </c>
      <c r="D7" s="88" t="s">
        <v>224</v>
      </c>
      <c r="E7" s="488">
        <v>5</v>
      </c>
      <c r="F7" s="519" t="s">
        <v>507</v>
      </c>
      <c r="G7" s="513"/>
      <c r="H7" s="516">
        <v>5</v>
      </c>
    </row>
    <row r="8" spans="3:8" ht="22.5" x14ac:dyDescent="0.25">
      <c r="C8" s="488"/>
      <c r="D8" s="88" t="s">
        <v>225</v>
      </c>
      <c r="E8" s="488"/>
      <c r="F8" s="520"/>
      <c r="G8" s="514"/>
      <c r="H8" s="517"/>
    </row>
    <row r="9" spans="3:8" x14ac:dyDescent="0.25">
      <c r="C9" s="488"/>
      <c r="D9" s="88" t="s">
        <v>226</v>
      </c>
      <c r="E9" s="488"/>
      <c r="F9" s="520"/>
      <c r="G9" s="514"/>
      <c r="H9" s="517"/>
    </row>
    <row r="10" spans="3:8" x14ac:dyDescent="0.25">
      <c r="C10" s="488"/>
      <c r="D10" s="88" t="s">
        <v>227</v>
      </c>
      <c r="E10" s="488"/>
      <c r="F10" s="520"/>
      <c r="G10" s="514"/>
      <c r="H10" s="517"/>
    </row>
    <row r="11" spans="3:8" x14ac:dyDescent="0.25">
      <c r="C11" s="488"/>
      <c r="D11" s="88" t="s">
        <v>228</v>
      </c>
      <c r="E11" s="488"/>
      <c r="F11" s="520"/>
      <c r="G11" s="514"/>
      <c r="H11" s="517"/>
    </row>
    <row r="12" spans="3:8" ht="22.5" customHeight="1" x14ac:dyDescent="0.25">
      <c r="C12" s="488"/>
      <c r="D12" s="88" t="s">
        <v>229</v>
      </c>
      <c r="E12" s="488" t="s">
        <v>232</v>
      </c>
      <c r="F12" s="520"/>
      <c r="G12" s="514"/>
      <c r="H12" s="517"/>
    </row>
    <row r="13" spans="3:8" x14ac:dyDescent="0.25">
      <c r="C13" s="488"/>
      <c r="D13" s="88" t="s">
        <v>230</v>
      </c>
      <c r="E13" s="488"/>
      <c r="F13" s="520"/>
      <c r="G13" s="514"/>
      <c r="H13" s="517"/>
    </row>
    <row r="14" spans="3:8" x14ac:dyDescent="0.25">
      <c r="C14" s="488"/>
      <c r="D14" s="88" t="s">
        <v>231</v>
      </c>
      <c r="E14" s="488"/>
      <c r="F14" s="520"/>
      <c r="G14" s="514"/>
      <c r="H14" s="517"/>
    </row>
    <row r="15" spans="3:8" x14ac:dyDescent="0.25">
      <c r="C15" s="488"/>
      <c r="D15" s="89"/>
      <c r="E15" s="488"/>
      <c r="F15" s="520"/>
      <c r="G15" s="514"/>
      <c r="H15" s="517"/>
    </row>
    <row r="16" spans="3:8" ht="179.25" customHeight="1" x14ac:dyDescent="0.25">
      <c r="C16" s="488"/>
      <c r="D16" s="90"/>
      <c r="E16" s="488"/>
      <c r="F16" s="521"/>
      <c r="G16" s="515"/>
      <c r="H16" s="518"/>
    </row>
  </sheetData>
  <mergeCells count="8">
    <mergeCell ref="C3:H3"/>
    <mergeCell ref="C4:H4"/>
    <mergeCell ref="G7:G16"/>
    <mergeCell ref="H7:H16"/>
    <mergeCell ref="C7:C16"/>
    <mergeCell ref="E7:E11"/>
    <mergeCell ref="E12:E16"/>
    <mergeCell ref="F7:F16"/>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8" tint="-0.249977111117893"/>
  </sheetPr>
  <dimension ref="B2:V38"/>
  <sheetViews>
    <sheetView topLeftCell="A7" zoomScale="115" zoomScaleNormal="115" workbookViewId="0">
      <selection activeCell="G11" sqref="G11"/>
    </sheetView>
  </sheetViews>
  <sheetFormatPr baseColWidth="10" defaultRowHeight="15" x14ac:dyDescent="0.25"/>
  <cols>
    <col min="2" max="2" width="13" customWidth="1"/>
    <col min="4" max="4" width="12.5703125" customWidth="1"/>
    <col min="5" max="5" width="13" customWidth="1"/>
    <col min="7" max="7" width="14.5703125" customWidth="1"/>
    <col min="8" max="8" width="14.7109375" customWidth="1"/>
    <col min="14" max="14" width="12.85546875" customWidth="1"/>
    <col min="16" max="16" width="12" bestFit="1" customWidth="1"/>
    <col min="17" max="17" width="15.7109375" customWidth="1"/>
    <col min="18" max="18" width="41.7109375" customWidth="1"/>
    <col min="19" max="19" width="10.85546875" customWidth="1"/>
    <col min="20" max="20" width="11.28515625" customWidth="1"/>
    <col min="21" max="21" width="24.28515625" customWidth="1"/>
  </cols>
  <sheetData>
    <row r="2" spans="2:22" ht="18" x14ac:dyDescent="0.25">
      <c r="B2" s="356" t="s">
        <v>71</v>
      </c>
      <c r="C2" s="356"/>
      <c r="D2" s="356"/>
      <c r="E2" s="356"/>
      <c r="F2" s="356"/>
      <c r="G2" s="356"/>
      <c r="H2" s="356"/>
      <c r="I2" s="356"/>
      <c r="J2" s="356"/>
      <c r="K2" s="356"/>
      <c r="L2" s="356"/>
      <c r="M2" s="356"/>
      <c r="N2" s="356"/>
      <c r="O2" s="356"/>
      <c r="P2" s="356"/>
      <c r="Q2" s="356"/>
      <c r="R2" s="356"/>
      <c r="S2" s="29"/>
    </row>
    <row r="3" spans="2:22" ht="20.25" x14ac:dyDescent="0.3">
      <c r="B3" s="522" t="s">
        <v>36</v>
      </c>
      <c r="C3" s="522"/>
      <c r="D3" s="522"/>
      <c r="E3" s="522"/>
      <c r="F3" s="522"/>
      <c r="G3" s="522"/>
      <c r="H3" s="522"/>
      <c r="I3" s="522"/>
      <c r="J3" s="522"/>
      <c r="K3" s="522"/>
      <c r="L3" s="522"/>
      <c r="M3" s="522"/>
      <c r="N3" s="522"/>
      <c r="O3" s="522"/>
      <c r="P3" s="522"/>
      <c r="Q3" s="522"/>
      <c r="R3" s="522"/>
      <c r="S3" s="29"/>
    </row>
    <row r="4" spans="2:22" ht="15.75" thickBot="1" x14ac:dyDescent="0.3">
      <c r="B4" s="29"/>
      <c r="C4" s="29"/>
      <c r="D4" s="29"/>
      <c r="E4" s="29"/>
      <c r="F4" s="29"/>
      <c r="G4" s="29"/>
      <c r="H4" s="29"/>
      <c r="I4" s="29"/>
      <c r="J4" s="29"/>
      <c r="K4" s="29"/>
      <c r="L4" s="29"/>
      <c r="M4" s="29"/>
      <c r="N4" s="29"/>
      <c r="O4" s="29"/>
      <c r="P4" s="29"/>
      <c r="Q4" s="29"/>
      <c r="R4" s="29"/>
      <c r="S4" s="29"/>
    </row>
    <row r="5" spans="2:22" ht="28.5" customHeight="1" thickBot="1" x14ac:dyDescent="0.3">
      <c r="B5" s="376" t="s">
        <v>122</v>
      </c>
      <c r="C5" s="523"/>
      <c r="D5" s="377"/>
      <c r="E5" s="29"/>
      <c r="F5" s="29"/>
      <c r="G5" s="29"/>
      <c r="H5" s="29"/>
      <c r="I5" s="29"/>
      <c r="J5" s="29"/>
      <c r="K5" s="29"/>
      <c r="L5" s="29"/>
      <c r="M5" s="29"/>
      <c r="N5" s="29"/>
      <c r="O5" s="29"/>
      <c r="P5" s="29"/>
      <c r="Q5" s="29"/>
      <c r="R5" s="29"/>
      <c r="S5" s="29"/>
    </row>
    <row r="6" spans="2:22" ht="72" x14ac:dyDescent="0.25">
      <c r="B6" s="163" t="s">
        <v>18</v>
      </c>
      <c r="C6" s="163" t="s">
        <v>52</v>
      </c>
      <c r="D6" s="163" t="s">
        <v>126</v>
      </c>
      <c r="E6" s="151" t="s">
        <v>19</v>
      </c>
      <c r="F6" s="151" t="s">
        <v>47</v>
      </c>
      <c r="G6" s="151" t="s">
        <v>53</v>
      </c>
      <c r="H6" s="151" t="s">
        <v>49</v>
      </c>
      <c r="I6" s="151" t="s">
        <v>64</v>
      </c>
      <c r="J6" s="151" t="s">
        <v>123</v>
      </c>
      <c r="K6" s="151" t="s">
        <v>48</v>
      </c>
      <c r="L6" s="151" t="s">
        <v>124</v>
      </c>
      <c r="M6" s="151" t="s">
        <v>20</v>
      </c>
      <c r="N6" s="151" t="s">
        <v>21</v>
      </c>
      <c r="O6" s="151" t="s">
        <v>54</v>
      </c>
      <c r="P6" s="151" t="s">
        <v>23</v>
      </c>
      <c r="Q6" s="151" t="s">
        <v>24</v>
      </c>
      <c r="R6" s="151" t="s">
        <v>25</v>
      </c>
      <c r="S6" s="151" t="s">
        <v>125</v>
      </c>
      <c r="T6" s="151" t="s">
        <v>263</v>
      </c>
      <c r="U6" s="151" t="s">
        <v>58</v>
      </c>
      <c r="V6" s="7"/>
    </row>
    <row r="7" spans="2:22" s="97" customFormat="1" ht="48" x14ac:dyDescent="0.25">
      <c r="B7" s="96">
        <v>1</v>
      </c>
      <c r="C7" s="96" t="s">
        <v>45</v>
      </c>
      <c r="D7" s="96" t="s">
        <v>470</v>
      </c>
      <c r="E7" s="96" t="s">
        <v>469</v>
      </c>
      <c r="F7" s="96">
        <v>2023</v>
      </c>
      <c r="G7" s="96" t="s">
        <v>300</v>
      </c>
      <c r="H7" s="96" t="s">
        <v>45</v>
      </c>
      <c r="I7" s="96">
        <v>2265</v>
      </c>
      <c r="J7" s="36" t="s">
        <v>45</v>
      </c>
      <c r="K7" s="103">
        <v>45954</v>
      </c>
      <c r="L7" s="154" t="s">
        <v>501</v>
      </c>
      <c r="M7" s="73">
        <v>1</v>
      </c>
      <c r="N7" s="96" t="s">
        <v>471</v>
      </c>
      <c r="O7" s="180" t="s">
        <v>400</v>
      </c>
      <c r="P7" s="96" t="s">
        <v>45</v>
      </c>
      <c r="Q7" s="165" t="s">
        <v>472</v>
      </c>
      <c r="R7" s="96" t="s">
        <v>45</v>
      </c>
      <c r="S7" s="96" t="s">
        <v>45</v>
      </c>
      <c r="T7" s="166"/>
      <c r="U7" s="96"/>
      <c r="V7" s="162"/>
    </row>
    <row r="8" spans="2:22" s="97" customFormat="1" ht="48" x14ac:dyDescent="0.25">
      <c r="B8" s="96">
        <v>2</v>
      </c>
      <c r="C8" s="96" t="s">
        <v>45</v>
      </c>
      <c r="D8" s="96" t="s">
        <v>470</v>
      </c>
      <c r="E8" s="96" t="s">
        <v>473</v>
      </c>
      <c r="F8" s="96">
        <v>2019</v>
      </c>
      <c r="G8" s="96" t="s">
        <v>300</v>
      </c>
      <c r="H8" s="96" t="s">
        <v>45</v>
      </c>
      <c r="I8" s="96">
        <v>3215</v>
      </c>
      <c r="J8" s="36" t="s">
        <v>45</v>
      </c>
      <c r="K8" s="103">
        <v>45932</v>
      </c>
      <c r="L8" s="154" t="s">
        <v>501</v>
      </c>
      <c r="M8" s="73">
        <v>1</v>
      </c>
      <c r="N8" s="96" t="s">
        <v>474</v>
      </c>
      <c r="O8" s="180" t="s">
        <v>400</v>
      </c>
      <c r="P8" s="96" t="s">
        <v>45</v>
      </c>
      <c r="Q8" s="129" t="s">
        <v>475</v>
      </c>
      <c r="R8" s="96" t="s">
        <v>45</v>
      </c>
      <c r="S8" s="96" t="s">
        <v>45</v>
      </c>
      <c r="T8" s="96"/>
      <c r="U8" s="96"/>
      <c r="V8" s="162"/>
    </row>
    <row r="9" spans="2:22" s="97" customFormat="1" ht="48" x14ac:dyDescent="0.25">
      <c r="B9" s="96">
        <v>3</v>
      </c>
      <c r="C9" s="96" t="s">
        <v>45</v>
      </c>
      <c r="D9" s="96" t="s">
        <v>476</v>
      </c>
      <c r="E9" s="96" t="s">
        <v>477</v>
      </c>
      <c r="F9" s="96">
        <v>2023</v>
      </c>
      <c r="G9" s="96" t="s">
        <v>300</v>
      </c>
      <c r="H9" s="96" t="s">
        <v>45</v>
      </c>
      <c r="I9" s="96">
        <v>4150</v>
      </c>
      <c r="J9" s="36" t="s">
        <v>45</v>
      </c>
      <c r="K9" s="103">
        <v>45849</v>
      </c>
      <c r="L9" s="154" t="s">
        <v>501</v>
      </c>
      <c r="M9" s="346" t="s">
        <v>418</v>
      </c>
      <c r="N9" s="96" t="s">
        <v>478</v>
      </c>
      <c r="O9" s="180" t="s">
        <v>400</v>
      </c>
      <c r="P9" s="96" t="s">
        <v>45</v>
      </c>
      <c r="Q9" s="103" t="s">
        <v>476</v>
      </c>
      <c r="R9" s="96" t="s">
        <v>45</v>
      </c>
      <c r="S9" s="96" t="s">
        <v>45</v>
      </c>
      <c r="T9" s="96" t="s">
        <v>45</v>
      </c>
      <c r="U9" s="154" t="s">
        <v>738</v>
      </c>
      <c r="V9" s="162"/>
    </row>
    <row r="10" spans="2:22" s="97" customFormat="1" ht="36" x14ac:dyDescent="0.25">
      <c r="B10" s="96" t="s">
        <v>578</v>
      </c>
      <c r="C10" s="96">
        <v>36</v>
      </c>
      <c r="D10" s="96" t="s">
        <v>580</v>
      </c>
      <c r="E10" s="96">
        <v>32</v>
      </c>
      <c r="F10" s="95"/>
      <c r="G10" s="96" t="s">
        <v>737</v>
      </c>
      <c r="H10" s="95"/>
      <c r="I10" s="95"/>
      <c r="J10" s="242"/>
      <c r="K10" s="243"/>
      <c r="L10" s="243"/>
      <c r="M10" s="243"/>
      <c r="N10" s="243"/>
      <c r="O10" s="243"/>
      <c r="P10" s="243"/>
      <c r="Q10" s="243"/>
      <c r="R10" s="95"/>
      <c r="S10" s="95"/>
      <c r="T10" s="95"/>
      <c r="U10" s="95"/>
      <c r="V10" s="162"/>
    </row>
    <row r="11" spans="2:22" s="97" customFormat="1" ht="24" x14ac:dyDescent="0.25">
      <c r="B11" s="96" t="s">
        <v>579</v>
      </c>
      <c r="C11" s="244">
        <v>8.3333333333333329E-2</v>
      </c>
      <c r="D11" s="123" t="s">
        <v>236</v>
      </c>
      <c r="E11" s="245">
        <f>+E10*C11</f>
        <v>2.6666666666666665</v>
      </c>
      <c r="F11" s="95"/>
      <c r="G11" s="343">
        <f>+E11+E20</f>
        <v>4.4444444444444446</v>
      </c>
      <c r="H11" s="95"/>
      <c r="I11" s="95"/>
      <c r="J11" s="242"/>
      <c r="K11" s="243"/>
      <c r="L11" s="243"/>
      <c r="M11" s="243"/>
      <c r="N11" s="243"/>
      <c r="O11" s="243"/>
      <c r="P11" s="243"/>
      <c r="Q11" s="243"/>
      <c r="R11" s="95"/>
      <c r="S11" s="95"/>
      <c r="T11" s="95"/>
      <c r="U11" s="95"/>
      <c r="V11" s="162"/>
    </row>
    <row r="12" spans="2:22" s="97" customFormat="1" x14ac:dyDescent="0.25">
      <c r="B12" s="95"/>
      <c r="C12" s="95"/>
      <c r="D12" s="95"/>
      <c r="E12" s="95"/>
      <c r="F12" s="95"/>
      <c r="G12" s="95"/>
      <c r="H12" s="95"/>
      <c r="I12" s="95"/>
      <c r="J12" s="242"/>
      <c r="K12" s="243"/>
      <c r="L12" s="243"/>
      <c r="M12" s="243"/>
      <c r="N12" s="243"/>
      <c r="O12" s="243"/>
      <c r="P12" s="243"/>
      <c r="Q12" s="243"/>
      <c r="R12" s="95"/>
      <c r="S12" s="95"/>
      <c r="T12" s="95"/>
      <c r="U12" s="95"/>
      <c r="V12" s="162"/>
    </row>
    <row r="13" spans="2:22" s="97" customFormat="1" x14ac:dyDescent="0.25">
      <c r="B13" s="95"/>
      <c r="C13" s="95"/>
      <c r="D13" s="95"/>
      <c r="E13" s="95"/>
      <c r="F13" s="95"/>
      <c r="G13" s="95"/>
      <c r="H13" s="95"/>
      <c r="I13" s="95"/>
      <c r="J13" s="242"/>
      <c r="K13" s="243"/>
      <c r="L13" s="243"/>
      <c r="M13" s="243"/>
      <c r="N13" s="243"/>
      <c r="O13" s="243"/>
      <c r="P13" s="243"/>
      <c r="Q13" s="243"/>
      <c r="R13" s="95"/>
      <c r="S13" s="95"/>
      <c r="T13" s="95"/>
      <c r="U13" s="95"/>
      <c r="V13" s="162"/>
    </row>
    <row r="14" spans="2:22" ht="15.75" thickBot="1" x14ac:dyDescent="0.3">
      <c r="B14" s="29"/>
      <c r="C14" s="29"/>
      <c r="D14" s="29"/>
      <c r="E14" s="29"/>
      <c r="F14" s="29"/>
      <c r="G14" s="29"/>
      <c r="H14" s="29"/>
      <c r="I14" s="29"/>
      <c r="J14" s="29"/>
      <c r="K14" s="29"/>
      <c r="L14" s="243"/>
      <c r="M14" s="243"/>
      <c r="N14" s="243"/>
      <c r="O14" s="243"/>
      <c r="P14" s="243"/>
      <c r="Q14" s="243"/>
      <c r="R14" s="29"/>
      <c r="S14" s="29"/>
    </row>
    <row r="15" spans="2:22" ht="45.75" customHeight="1" thickBot="1" x14ac:dyDescent="0.3">
      <c r="B15" s="376" t="s">
        <v>576</v>
      </c>
      <c r="C15" s="377"/>
      <c r="D15" s="29"/>
      <c r="E15" s="29"/>
      <c r="F15" s="29"/>
      <c r="G15" s="29"/>
      <c r="H15" s="29"/>
      <c r="I15" s="29"/>
      <c r="J15" s="29"/>
      <c r="K15" s="29"/>
      <c r="L15" s="29"/>
      <c r="M15" s="29"/>
      <c r="N15" s="29"/>
      <c r="O15" s="29"/>
      <c r="P15" s="29"/>
      <c r="Q15" s="29"/>
      <c r="R15" s="29"/>
      <c r="S15" s="29"/>
    </row>
    <row r="16" spans="2:22" ht="72.75" customHeight="1" x14ac:dyDescent="0.25">
      <c r="B16" s="163" t="s">
        <v>18</v>
      </c>
      <c r="C16" s="163" t="s">
        <v>127</v>
      </c>
      <c r="D16" s="151" t="s">
        <v>65</v>
      </c>
      <c r="E16" s="151" t="s">
        <v>66</v>
      </c>
      <c r="F16" s="151" t="s">
        <v>67</v>
      </c>
      <c r="G16" s="151" t="s">
        <v>481</v>
      </c>
      <c r="H16" s="151" t="s">
        <v>68</v>
      </c>
      <c r="I16" s="151" t="s">
        <v>69</v>
      </c>
      <c r="J16" s="151" t="s">
        <v>128</v>
      </c>
      <c r="K16" s="151" t="s">
        <v>20</v>
      </c>
      <c r="L16" s="151" t="s">
        <v>21</v>
      </c>
      <c r="M16" s="151" t="s">
        <v>22</v>
      </c>
      <c r="N16" s="151" t="s">
        <v>129</v>
      </c>
      <c r="O16" s="151" t="s">
        <v>130</v>
      </c>
      <c r="P16" s="151" t="s">
        <v>131</v>
      </c>
      <c r="Q16" s="151" t="s">
        <v>132</v>
      </c>
      <c r="R16" s="151" t="s">
        <v>51</v>
      </c>
      <c r="S16" s="44"/>
      <c r="T16" s="7"/>
    </row>
    <row r="17" spans="2:20" s="169" customFormat="1" ht="72" customHeight="1" x14ac:dyDescent="0.25">
      <c r="B17" s="166">
        <v>1</v>
      </c>
      <c r="C17" s="166" t="s">
        <v>45</v>
      </c>
      <c r="D17" s="166" t="s">
        <v>479</v>
      </c>
      <c r="E17" s="166" t="s">
        <v>480</v>
      </c>
      <c r="F17" s="166" t="s">
        <v>482</v>
      </c>
      <c r="G17" s="166" t="s">
        <v>45</v>
      </c>
      <c r="H17" s="166" t="s">
        <v>400</v>
      </c>
      <c r="I17" s="166" t="s">
        <v>483</v>
      </c>
      <c r="J17" s="166" t="s">
        <v>45</v>
      </c>
      <c r="K17" s="345">
        <v>0.9</v>
      </c>
      <c r="L17" s="166" t="s">
        <v>485</v>
      </c>
      <c r="M17" s="166" t="s">
        <v>400</v>
      </c>
      <c r="N17" s="166" t="s">
        <v>484</v>
      </c>
      <c r="O17" s="166" t="s">
        <v>45</v>
      </c>
      <c r="P17" s="166" t="s">
        <v>45</v>
      </c>
      <c r="Q17" s="166" t="s">
        <v>45</v>
      </c>
      <c r="R17" s="524" t="s">
        <v>740</v>
      </c>
      <c r="S17" s="167"/>
      <c r="T17" s="168"/>
    </row>
    <row r="18" spans="2:20" s="97" customFormat="1" ht="60" customHeight="1" x14ac:dyDescent="0.25">
      <c r="B18" s="166">
        <v>2</v>
      </c>
      <c r="C18" s="166" t="s">
        <v>45</v>
      </c>
      <c r="D18" s="166" t="s">
        <v>487</v>
      </c>
      <c r="E18" s="96" t="s">
        <v>486</v>
      </c>
      <c r="F18" s="96" t="s">
        <v>482</v>
      </c>
      <c r="G18" s="96" t="s">
        <v>45</v>
      </c>
      <c r="H18" s="166" t="s">
        <v>400</v>
      </c>
      <c r="I18" s="166" t="s">
        <v>483</v>
      </c>
      <c r="J18" s="96" t="s">
        <v>45</v>
      </c>
      <c r="K18" s="345">
        <v>0.9</v>
      </c>
      <c r="L18" s="96" t="s">
        <v>485</v>
      </c>
      <c r="M18" s="166" t="s">
        <v>400</v>
      </c>
      <c r="N18" s="96" t="s">
        <v>488</v>
      </c>
      <c r="O18" s="96" t="s">
        <v>45</v>
      </c>
      <c r="P18" s="96" t="s">
        <v>45</v>
      </c>
      <c r="Q18" s="96" t="s">
        <v>45</v>
      </c>
      <c r="R18" s="525"/>
      <c r="S18" s="95"/>
    </row>
    <row r="19" spans="2:20" ht="36" x14ac:dyDescent="0.25">
      <c r="B19" s="96" t="s">
        <v>578</v>
      </c>
      <c r="C19" s="96">
        <v>18</v>
      </c>
      <c r="D19" s="96" t="s">
        <v>580</v>
      </c>
      <c r="E19" s="96">
        <v>16</v>
      </c>
      <c r="F19" s="29"/>
      <c r="G19" s="29"/>
      <c r="H19" s="29"/>
      <c r="I19" s="29"/>
      <c r="J19" s="29"/>
      <c r="K19" s="29"/>
      <c r="L19" s="29"/>
      <c r="M19" s="29"/>
      <c r="N19" s="30"/>
      <c r="O19" s="30"/>
      <c r="P19" s="30"/>
      <c r="Q19" s="30"/>
      <c r="R19" s="29"/>
      <c r="S19" s="29"/>
    </row>
    <row r="20" spans="2:20" ht="24" x14ac:dyDescent="0.25">
      <c r="B20" s="96" t="s">
        <v>579</v>
      </c>
      <c r="C20" s="244">
        <v>0.1111111111111111</v>
      </c>
      <c r="D20" s="123" t="s">
        <v>236</v>
      </c>
      <c r="E20" s="246">
        <f>+E19*C20</f>
        <v>1.7777777777777777</v>
      </c>
      <c r="F20" s="29"/>
      <c r="G20" s="29"/>
      <c r="H20" s="29"/>
      <c r="I20" s="29"/>
      <c r="J20" s="29"/>
      <c r="K20" s="29"/>
      <c r="L20" s="29"/>
      <c r="M20" s="29"/>
      <c r="N20" s="29"/>
      <c r="O20" s="29"/>
      <c r="P20" s="29"/>
      <c r="Q20" s="29"/>
      <c r="R20" s="29"/>
      <c r="S20" s="29"/>
    </row>
    <row r="21" spans="2:20" x14ac:dyDescent="0.25">
      <c r="B21" s="12"/>
      <c r="C21" s="12"/>
      <c r="D21" s="12"/>
    </row>
    <row r="22" spans="2:20" x14ac:dyDescent="0.25">
      <c r="B22" s="12"/>
      <c r="C22" s="12"/>
      <c r="D22" s="12"/>
    </row>
    <row r="23" spans="2:20" x14ac:dyDescent="0.25">
      <c r="B23" s="12"/>
      <c r="C23" s="12"/>
      <c r="D23" s="12"/>
    </row>
    <row r="24" spans="2:20" x14ac:dyDescent="0.25">
      <c r="B24" s="12"/>
      <c r="C24" s="12"/>
      <c r="D24" s="12"/>
    </row>
    <row r="25" spans="2:20" x14ac:dyDescent="0.25">
      <c r="B25" s="12"/>
      <c r="C25" s="12"/>
      <c r="D25" s="12"/>
    </row>
    <row r="26" spans="2:20" x14ac:dyDescent="0.25">
      <c r="B26" s="12"/>
      <c r="C26" s="12"/>
      <c r="D26" s="12"/>
    </row>
    <row r="27" spans="2:20" x14ac:dyDescent="0.25">
      <c r="B27" s="12"/>
      <c r="C27" s="12"/>
      <c r="D27" s="12"/>
    </row>
    <row r="28" spans="2:20" x14ac:dyDescent="0.25">
      <c r="B28" s="12"/>
      <c r="C28" s="12"/>
      <c r="D28" s="12"/>
    </row>
    <row r="29" spans="2:20" x14ac:dyDescent="0.25">
      <c r="B29" s="12"/>
      <c r="C29" s="12"/>
      <c r="D29" s="12"/>
    </row>
    <row r="30" spans="2:20" x14ac:dyDescent="0.25">
      <c r="B30" s="12"/>
      <c r="C30" s="12"/>
      <c r="D30" s="12"/>
    </row>
    <row r="31" spans="2:20" x14ac:dyDescent="0.25">
      <c r="B31" s="12"/>
      <c r="C31" s="12"/>
      <c r="D31" s="12"/>
    </row>
    <row r="32" spans="2:20" x14ac:dyDescent="0.25">
      <c r="B32" s="12"/>
      <c r="C32" s="12"/>
      <c r="D32" s="12"/>
    </row>
    <row r="33" spans="2:16" x14ac:dyDescent="0.25">
      <c r="B33" s="12"/>
      <c r="C33" s="12"/>
      <c r="D33" s="12"/>
    </row>
    <row r="34" spans="2:16" x14ac:dyDescent="0.25">
      <c r="B34" s="12"/>
      <c r="C34" s="12"/>
      <c r="D34" s="12"/>
    </row>
    <row r="35" spans="2:16" x14ac:dyDescent="0.25">
      <c r="B35" s="12"/>
      <c r="C35" s="12"/>
      <c r="D35" s="12"/>
    </row>
    <row r="36" spans="2:16" x14ac:dyDescent="0.25">
      <c r="B36" s="12"/>
      <c r="C36" s="12"/>
      <c r="D36" s="12"/>
    </row>
    <row r="38" spans="2:16" x14ac:dyDescent="0.25">
      <c r="N38" s="10"/>
      <c r="O38" s="10"/>
      <c r="P38" s="10"/>
    </row>
  </sheetData>
  <mergeCells count="5">
    <mergeCell ref="B2:R2"/>
    <mergeCell ref="B3:R3"/>
    <mergeCell ref="B15:C15"/>
    <mergeCell ref="B5:D5"/>
    <mergeCell ref="R17:R18"/>
  </mergeCell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8" tint="-0.249977111117893"/>
  </sheetPr>
  <dimension ref="B2:Q41"/>
  <sheetViews>
    <sheetView topLeftCell="E13" zoomScaleNormal="100" workbookViewId="0">
      <selection activeCell="N28" sqref="N28"/>
    </sheetView>
  </sheetViews>
  <sheetFormatPr baseColWidth="10" defaultRowHeight="15" x14ac:dyDescent="0.25"/>
  <cols>
    <col min="2" max="2" width="17.28515625" customWidth="1"/>
    <col min="3" max="3" width="22.5703125" customWidth="1"/>
    <col min="4" max="4" width="31.85546875" customWidth="1"/>
    <col min="5" max="5" width="26.140625" customWidth="1"/>
    <col min="6" max="6" width="21.42578125" customWidth="1"/>
    <col min="7" max="8" width="19.42578125" customWidth="1"/>
    <col min="9" max="10" width="17.7109375" customWidth="1"/>
    <col min="11" max="12" width="17" customWidth="1"/>
    <col min="13" max="13" width="36.7109375" customWidth="1"/>
    <col min="14" max="14" width="22.5703125" customWidth="1"/>
  </cols>
  <sheetData>
    <row r="2" spans="2:17" s="175" customFormat="1" ht="18.75" x14ac:dyDescent="0.3"/>
    <row r="3" spans="2:17" s="175" customFormat="1" ht="19.5" x14ac:dyDescent="0.3">
      <c r="B3" s="529" t="s">
        <v>71</v>
      </c>
      <c r="C3" s="529"/>
      <c r="D3" s="529"/>
      <c r="E3" s="529"/>
      <c r="F3" s="529"/>
      <c r="G3" s="529"/>
      <c r="H3" s="529"/>
      <c r="I3" s="529"/>
      <c r="J3" s="529"/>
      <c r="K3" s="529"/>
      <c r="L3" s="344"/>
      <c r="M3" s="76"/>
      <c r="N3" s="76"/>
      <c r="O3" s="2"/>
      <c r="P3" s="2"/>
      <c r="Q3" s="2"/>
    </row>
    <row r="4" spans="2:17" s="175" customFormat="1" ht="19.5" x14ac:dyDescent="0.3">
      <c r="B4" s="529" t="s">
        <v>70</v>
      </c>
      <c r="C4" s="529"/>
      <c r="D4" s="529"/>
      <c r="E4" s="529"/>
      <c r="F4" s="529"/>
      <c r="G4" s="529"/>
      <c r="H4" s="529"/>
      <c r="I4" s="529"/>
      <c r="J4" s="529"/>
      <c r="K4" s="529"/>
      <c r="L4" s="344"/>
      <c r="M4" s="76"/>
      <c r="N4" s="76"/>
      <c r="O4" s="2"/>
      <c r="P4" s="2"/>
      <c r="Q4" s="2"/>
    </row>
    <row r="5" spans="2:17" ht="15.75" thickBot="1" x14ac:dyDescent="0.3">
      <c r="B5" s="29"/>
      <c r="C5" s="29"/>
      <c r="D5" s="29"/>
      <c r="E5" s="29"/>
      <c r="F5" s="29"/>
      <c r="G5" s="29"/>
      <c r="H5" s="29"/>
      <c r="I5" s="29"/>
      <c r="J5" s="29"/>
      <c r="K5" s="29"/>
      <c r="L5" s="29"/>
      <c r="M5" s="29"/>
      <c r="N5" s="29"/>
    </row>
    <row r="6" spans="2:17" ht="27" customHeight="1" thickBot="1" x14ac:dyDescent="0.3">
      <c r="B6" s="530" t="s">
        <v>77</v>
      </c>
      <c r="C6" s="531"/>
      <c r="D6" s="29"/>
      <c r="E6" s="29"/>
      <c r="F6" s="29"/>
      <c r="G6" s="29"/>
      <c r="H6" s="29"/>
      <c r="I6" s="29"/>
      <c r="J6" s="29"/>
      <c r="K6" s="29"/>
      <c r="L6" s="29"/>
      <c r="M6" s="29"/>
      <c r="N6" s="29"/>
    </row>
    <row r="7" spans="2:17" ht="81" customHeight="1" thickBot="1" x14ac:dyDescent="0.3">
      <c r="B7" s="196" t="s">
        <v>18</v>
      </c>
      <c r="C7" s="197" t="s">
        <v>26</v>
      </c>
      <c r="D7" s="197" t="s">
        <v>76</v>
      </c>
      <c r="E7" s="197" t="s">
        <v>27</v>
      </c>
      <c r="F7" s="197" t="s">
        <v>50</v>
      </c>
      <c r="G7" s="197" t="s">
        <v>56</v>
      </c>
      <c r="H7" s="197" t="s">
        <v>28</v>
      </c>
      <c r="I7" s="197" t="s">
        <v>57</v>
      </c>
      <c r="J7" s="197" t="s">
        <v>75</v>
      </c>
      <c r="K7" s="197" t="s">
        <v>29</v>
      </c>
      <c r="L7" s="348" t="s">
        <v>1</v>
      </c>
      <c r="M7" s="198" t="s">
        <v>51</v>
      </c>
      <c r="N7" s="29"/>
    </row>
    <row r="8" spans="2:17" s="97" customFormat="1" ht="88.5" customHeight="1" x14ac:dyDescent="0.25">
      <c r="B8" s="157">
        <v>1</v>
      </c>
      <c r="C8" s="194" t="s">
        <v>45</v>
      </c>
      <c r="D8" s="157" t="s">
        <v>513</v>
      </c>
      <c r="E8" s="194" t="s">
        <v>511</v>
      </c>
      <c r="F8" s="157" t="s">
        <v>512</v>
      </c>
      <c r="G8" s="157" t="s">
        <v>514</v>
      </c>
      <c r="H8" s="157" t="s">
        <v>515</v>
      </c>
      <c r="I8" s="199" t="s">
        <v>515</v>
      </c>
      <c r="J8" s="157" t="s">
        <v>516</v>
      </c>
      <c r="K8" s="194" t="s">
        <v>515</v>
      </c>
      <c r="L8" s="350" t="s">
        <v>743</v>
      </c>
      <c r="M8" s="351"/>
      <c r="N8" s="95"/>
    </row>
    <row r="9" spans="2:17" ht="24" customHeight="1" x14ac:dyDescent="0.25">
      <c r="B9" s="177" t="s">
        <v>133</v>
      </c>
      <c r="C9" s="68"/>
      <c r="D9" s="68"/>
      <c r="E9" s="29"/>
      <c r="F9" s="29"/>
      <c r="G9" s="29"/>
      <c r="H9" s="29"/>
      <c r="I9" s="29"/>
      <c r="J9" s="29"/>
      <c r="K9" s="29"/>
      <c r="L9" s="29"/>
      <c r="M9" s="29"/>
      <c r="N9" s="29"/>
    </row>
    <row r="10" spans="2:17" x14ac:dyDescent="0.25">
      <c r="B10" s="29"/>
      <c r="C10" s="29"/>
      <c r="D10" s="29"/>
      <c r="E10" s="29"/>
      <c r="F10" s="29"/>
      <c r="G10" s="29"/>
      <c r="H10" s="29"/>
      <c r="I10" s="29"/>
      <c r="J10" s="29"/>
      <c r="K10" s="29"/>
      <c r="L10" s="29"/>
      <c r="M10" s="29"/>
      <c r="N10" s="29"/>
    </row>
    <row r="11" spans="2:17" x14ac:dyDescent="0.25">
      <c r="B11" s="29"/>
      <c r="C11" s="45"/>
      <c r="D11" s="45"/>
      <c r="E11" s="46"/>
      <c r="F11" s="29"/>
      <c r="G11" s="29"/>
      <c r="H11" s="29"/>
      <c r="I11" s="29"/>
      <c r="J11" s="29"/>
      <c r="K11" s="29"/>
      <c r="L11" s="29"/>
      <c r="M11" s="29"/>
      <c r="N11" s="29"/>
    </row>
    <row r="12" spans="2:17" ht="30" customHeight="1" x14ac:dyDescent="0.25">
      <c r="B12" s="29"/>
      <c r="C12" s="100" t="s">
        <v>30</v>
      </c>
      <c r="D12" s="100" t="s">
        <v>31</v>
      </c>
      <c r="E12" s="100" t="s">
        <v>32</v>
      </c>
      <c r="F12" s="29"/>
      <c r="J12" s="29"/>
      <c r="K12" s="29"/>
      <c r="L12" s="29"/>
      <c r="M12" s="29"/>
      <c r="N12" s="29"/>
    </row>
    <row r="13" spans="2:17" ht="24" x14ac:dyDescent="0.25">
      <c r="B13" s="29"/>
      <c r="C13" s="35" t="s">
        <v>33</v>
      </c>
      <c r="D13" s="166">
        <v>1</v>
      </c>
      <c r="E13" s="166" t="s">
        <v>251</v>
      </c>
      <c r="F13" s="29"/>
      <c r="J13" s="29"/>
      <c r="K13" s="29"/>
      <c r="L13" s="29"/>
      <c r="M13" s="29"/>
      <c r="N13" s="29"/>
    </row>
    <row r="14" spans="2:17" x14ac:dyDescent="0.25">
      <c r="B14" s="29"/>
      <c r="C14" s="35" t="s">
        <v>55</v>
      </c>
      <c r="D14" s="166">
        <v>2</v>
      </c>
      <c r="E14" s="166" t="s">
        <v>252</v>
      </c>
      <c r="F14" s="29"/>
      <c r="J14" s="29"/>
      <c r="K14" s="29"/>
      <c r="L14" s="29"/>
      <c r="M14" s="29"/>
      <c r="N14" s="29"/>
    </row>
    <row r="15" spans="2:17" x14ac:dyDescent="0.25">
      <c r="B15" s="29"/>
      <c r="C15" s="526" t="s">
        <v>34</v>
      </c>
      <c r="D15" s="166">
        <v>2</v>
      </c>
      <c r="E15" s="166" t="s">
        <v>253</v>
      </c>
      <c r="F15" s="29"/>
      <c r="J15" s="29"/>
      <c r="K15" s="29"/>
      <c r="L15" s="29"/>
      <c r="M15" s="29"/>
      <c r="N15" s="29"/>
    </row>
    <row r="16" spans="2:17" x14ac:dyDescent="0.25">
      <c r="B16" s="29"/>
      <c r="C16" s="527"/>
      <c r="D16" s="166">
        <v>1</v>
      </c>
      <c r="E16" s="166" t="s">
        <v>254</v>
      </c>
      <c r="F16" s="29"/>
      <c r="J16" s="29"/>
      <c r="K16" s="29"/>
      <c r="L16" s="29"/>
      <c r="M16" s="29"/>
      <c r="N16" s="29"/>
    </row>
    <row r="17" spans="2:14" x14ac:dyDescent="0.25">
      <c r="B17" s="29"/>
      <c r="C17" s="527"/>
      <c r="D17" s="166">
        <v>1</v>
      </c>
      <c r="E17" s="166" t="s">
        <v>255</v>
      </c>
      <c r="F17" s="29"/>
      <c r="J17" s="29"/>
      <c r="K17" s="29"/>
      <c r="L17" s="29"/>
      <c r="M17" s="29"/>
      <c r="N17" s="29"/>
    </row>
    <row r="18" spans="2:14" ht="42.75" customHeight="1" x14ac:dyDescent="0.25">
      <c r="B18" s="29"/>
      <c r="C18" s="527"/>
      <c r="D18" s="166">
        <v>1</v>
      </c>
      <c r="E18" s="166" t="s">
        <v>256</v>
      </c>
      <c r="F18" s="29"/>
      <c r="J18" s="29"/>
      <c r="K18" s="29"/>
      <c r="L18" s="29"/>
      <c r="M18" s="29"/>
      <c r="N18" s="29"/>
    </row>
    <row r="19" spans="2:14" ht="28.5" customHeight="1" x14ac:dyDescent="0.25">
      <c r="B19" s="29"/>
      <c r="C19" s="528"/>
      <c r="D19" s="166">
        <v>1</v>
      </c>
      <c r="E19" s="166" t="s">
        <v>257</v>
      </c>
      <c r="F19" s="29"/>
      <c r="J19" s="29"/>
      <c r="K19" s="29"/>
      <c r="L19" s="29"/>
      <c r="M19" s="29"/>
      <c r="N19" s="29"/>
    </row>
    <row r="20" spans="2:14" x14ac:dyDescent="0.25">
      <c r="B20" s="29"/>
      <c r="C20" s="526" t="s">
        <v>35</v>
      </c>
      <c r="D20" s="166">
        <v>10</v>
      </c>
      <c r="E20" s="166" t="s">
        <v>258</v>
      </c>
      <c r="F20" s="29"/>
      <c r="J20" s="29"/>
      <c r="K20" s="29"/>
      <c r="L20" s="29"/>
      <c r="M20" s="29"/>
      <c r="N20" s="29"/>
    </row>
    <row r="21" spans="2:14" x14ac:dyDescent="0.25">
      <c r="C21" s="527"/>
      <c r="D21" s="166">
        <v>40</v>
      </c>
      <c r="E21" s="166" t="s">
        <v>259</v>
      </c>
    </row>
    <row r="22" spans="2:14" ht="24" customHeight="1" x14ac:dyDescent="0.25">
      <c r="C22" s="528"/>
      <c r="D22" s="166">
        <v>50</v>
      </c>
      <c r="E22" s="166" t="s">
        <v>530</v>
      </c>
    </row>
    <row r="23" spans="2:14" x14ac:dyDescent="0.25">
      <c r="C23" s="1"/>
    </row>
    <row r="25" spans="2:14" ht="15.75" thickBot="1" x14ac:dyDescent="0.3"/>
    <row r="26" spans="2:14" ht="30.75" customHeight="1" thickBot="1" x14ac:dyDescent="0.3">
      <c r="B26" s="532" t="s">
        <v>78</v>
      </c>
      <c r="C26" s="533"/>
      <c r="D26" s="29"/>
      <c r="E26" s="29"/>
      <c r="F26" s="29"/>
      <c r="G26" s="29"/>
      <c r="H26" s="29"/>
      <c r="I26" s="29"/>
      <c r="J26" s="29"/>
      <c r="K26" s="29"/>
      <c r="L26" s="29"/>
      <c r="M26" s="29"/>
      <c r="N26" s="29"/>
    </row>
    <row r="27" spans="2:14" ht="72.75" thickBot="1" x14ac:dyDescent="0.3">
      <c r="B27" s="174" t="s">
        <v>18</v>
      </c>
      <c r="C27" s="174" t="s">
        <v>26</v>
      </c>
      <c r="D27" s="100" t="s">
        <v>76</v>
      </c>
      <c r="E27" s="100" t="s">
        <v>27</v>
      </c>
      <c r="F27" s="100" t="s">
        <v>50</v>
      </c>
      <c r="G27" s="100" t="s">
        <v>56</v>
      </c>
      <c r="H27" s="100" t="s">
        <v>28</v>
      </c>
      <c r="I27" s="100" t="s">
        <v>57</v>
      </c>
      <c r="J27" s="100" t="s">
        <v>75</v>
      </c>
      <c r="K27" s="100" t="s">
        <v>29</v>
      </c>
      <c r="L27" s="100"/>
      <c r="M27" s="100" t="s">
        <v>51</v>
      </c>
      <c r="N27" s="113" t="s">
        <v>134</v>
      </c>
    </row>
    <row r="28" spans="2:14" s="97" customFormat="1" ht="102" customHeight="1" thickBot="1" x14ac:dyDescent="0.3">
      <c r="B28" s="96">
        <v>1</v>
      </c>
      <c r="C28" s="36" t="s">
        <v>45</v>
      </c>
      <c r="D28" s="96" t="s">
        <v>517</v>
      </c>
      <c r="E28" s="36" t="s">
        <v>518</v>
      </c>
      <c r="F28" s="96" t="s">
        <v>519</v>
      </c>
      <c r="G28" s="164" t="s">
        <v>520</v>
      </c>
      <c r="H28" s="96" t="s">
        <v>45</v>
      </c>
      <c r="I28" s="103" t="s">
        <v>45</v>
      </c>
      <c r="J28" s="96" t="s">
        <v>45</v>
      </c>
      <c r="K28" s="36" t="s">
        <v>45</v>
      </c>
      <c r="L28" s="349"/>
      <c r="M28" s="341" t="s">
        <v>521</v>
      </c>
      <c r="N28" s="342">
        <v>0</v>
      </c>
    </row>
    <row r="29" spans="2:14" x14ac:dyDescent="0.25">
      <c r="B29" s="29"/>
      <c r="C29" s="29"/>
      <c r="D29" s="29"/>
      <c r="E29" s="29"/>
      <c r="F29" s="29"/>
      <c r="G29" s="29"/>
      <c r="H29" s="29"/>
      <c r="I29" s="29"/>
      <c r="J29" s="29"/>
      <c r="K29" s="29"/>
      <c r="L29" s="29"/>
      <c r="M29" s="29"/>
      <c r="N29" s="29"/>
    </row>
    <row r="30" spans="2:14" ht="15.75" thickBot="1" x14ac:dyDescent="0.3">
      <c r="B30" s="29"/>
      <c r="C30" s="29"/>
      <c r="D30" s="29"/>
      <c r="E30" s="29"/>
      <c r="F30" s="29"/>
      <c r="G30" s="29"/>
      <c r="H30" s="29"/>
      <c r="I30" s="29"/>
      <c r="J30" s="29"/>
      <c r="K30" s="29"/>
      <c r="L30" s="29"/>
      <c r="M30" s="29"/>
      <c r="N30" s="29"/>
    </row>
    <row r="31" spans="2:14" ht="22.5" customHeight="1" thickBot="1" x14ac:dyDescent="0.3">
      <c r="B31" s="29"/>
      <c r="C31" s="196" t="s">
        <v>30</v>
      </c>
      <c r="D31" s="197" t="s">
        <v>301</v>
      </c>
      <c r="E31" s="198" t="s">
        <v>32</v>
      </c>
      <c r="F31" s="29"/>
      <c r="G31" s="29"/>
      <c r="H31" s="29"/>
      <c r="I31" s="29"/>
      <c r="J31" s="29"/>
      <c r="K31" s="29"/>
      <c r="L31" s="29"/>
      <c r="M31" s="29"/>
      <c r="N31" s="29"/>
    </row>
    <row r="32" spans="2:14" ht="24" x14ac:dyDescent="0.25">
      <c r="B32" s="29"/>
      <c r="C32" s="161" t="s">
        <v>33</v>
      </c>
      <c r="D32" s="194">
        <v>2</v>
      </c>
      <c r="E32" s="195" t="s">
        <v>531</v>
      </c>
      <c r="F32" s="29"/>
      <c r="G32" s="29"/>
      <c r="H32" s="29"/>
      <c r="I32" s="29"/>
      <c r="J32" s="29"/>
      <c r="K32" s="29"/>
      <c r="L32" s="29"/>
      <c r="M32" s="29"/>
      <c r="N32" s="29"/>
    </row>
    <row r="33" spans="2:14" x14ac:dyDescent="0.25">
      <c r="B33" s="29"/>
      <c r="C33" s="35" t="s">
        <v>55</v>
      </c>
      <c r="D33" s="36">
        <v>1</v>
      </c>
      <c r="E33" s="176" t="s">
        <v>252</v>
      </c>
      <c r="F33" s="29"/>
      <c r="G33" s="29"/>
      <c r="H33" s="29"/>
      <c r="I33" s="29"/>
      <c r="J33" s="29"/>
      <c r="K33" s="29"/>
      <c r="L33" s="29"/>
      <c r="M33" s="29"/>
      <c r="N33" s="29"/>
    </row>
    <row r="34" spans="2:14" x14ac:dyDescent="0.25">
      <c r="B34" s="29"/>
      <c r="C34" s="526" t="s">
        <v>34</v>
      </c>
      <c r="D34" s="36">
        <v>1</v>
      </c>
      <c r="E34" s="176" t="s">
        <v>253</v>
      </c>
      <c r="F34" s="29"/>
      <c r="G34" s="29"/>
      <c r="H34" s="29"/>
      <c r="I34" s="29"/>
      <c r="J34" s="29"/>
      <c r="K34" s="29"/>
      <c r="L34" s="29"/>
      <c r="M34" s="29"/>
      <c r="N34" s="29"/>
    </row>
    <row r="35" spans="2:14" x14ac:dyDescent="0.25">
      <c r="B35" s="29"/>
      <c r="C35" s="527"/>
      <c r="D35" s="36">
        <v>1</v>
      </c>
      <c r="E35" s="176" t="s">
        <v>254</v>
      </c>
      <c r="F35" s="29"/>
      <c r="G35" s="29"/>
      <c r="H35" s="29"/>
      <c r="I35" s="29"/>
      <c r="J35" s="29"/>
      <c r="K35" s="29"/>
      <c r="L35" s="29"/>
      <c r="M35" s="29"/>
      <c r="N35" s="29"/>
    </row>
    <row r="36" spans="2:14" x14ac:dyDescent="0.25">
      <c r="C36" s="527"/>
      <c r="D36" s="36">
        <v>1</v>
      </c>
      <c r="E36" s="176" t="s">
        <v>255</v>
      </c>
    </row>
    <row r="37" spans="2:14" x14ac:dyDescent="0.25">
      <c r="C37" s="527"/>
      <c r="D37" s="36">
        <v>1</v>
      </c>
      <c r="E37" s="176" t="s">
        <v>256</v>
      </c>
    </row>
    <row r="38" spans="2:14" x14ac:dyDescent="0.25">
      <c r="C38" s="528"/>
      <c r="D38" s="36">
        <v>1</v>
      </c>
      <c r="E38" s="176" t="s">
        <v>532</v>
      </c>
    </row>
    <row r="39" spans="2:14" x14ac:dyDescent="0.25">
      <c r="C39" s="526" t="s">
        <v>35</v>
      </c>
      <c r="D39" s="36">
        <v>10</v>
      </c>
      <c r="E39" s="176" t="s">
        <v>258</v>
      </c>
      <c r="K39" s="340">
        <f>25/192</f>
        <v>0.13020833333333334</v>
      </c>
      <c r="L39" s="340"/>
    </row>
    <row r="40" spans="2:14" x14ac:dyDescent="0.25">
      <c r="C40" s="527"/>
      <c r="D40" s="36">
        <v>10</v>
      </c>
      <c r="E40" s="176" t="s">
        <v>259</v>
      </c>
    </row>
    <row r="41" spans="2:14" x14ac:dyDescent="0.25">
      <c r="C41" s="528"/>
      <c r="D41" s="36">
        <v>25</v>
      </c>
      <c r="E41" s="176" t="s">
        <v>530</v>
      </c>
    </row>
  </sheetData>
  <mergeCells count="8">
    <mergeCell ref="C39:C41"/>
    <mergeCell ref="B3:K3"/>
    <mergeCell ref="B4:K4"/>
    <mergeCell ref="C15:C19"/>
    <mergeCell ref="C20:C22"/>
    <mergeCell ref="C34:C38"/>
    <mergeCell ref="B6:C6"/>
    <mergeCell ref="B26:C26"/>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L31"/>
  <sheetViews>
    <sheetView workbookViewId="0">
      <selection activeCell="L7" sqref="L7"/>
    </sheetView>
  </sheetViews>
  <sheetFormatPr baseColWidth="10" defaultRowHeight="15" x14ac:dyDescent="0.25"/>
  <cols>
    <col min="3" max="3" width="15.42578125" customWidth="1"/>
    <col min="4" max="4" width="39.42578125" customWidth="1"/>
    <col min="5" max="5" width="29.28515625" customWidth="1"/>
    <col min="6" max="6" width="18.5703125" customWidth="1"/>
    <col min="7" max="7" width="17.140625" customWidth="1"/>
    <col min="8" max="8" width="18" customWidth="1"/>
    <col min="9" max="10" width="15.85546875" customWidth="1"/>
    <col min="11" max="11" width="19.5703125" customWidth="1"/>
    <col min="12" max="12" width="25.42578125" customWidth="1"/>
  </cols>
  <sheetData>
    <row r="1" spans="2:12" ht="15.75" x14ac:dyDescent="0.25">
      <c r="B1" s="534"/>
      <c r="C1" s="534"/>
      <c r="D1" s="534"/>
      <c r="E1" s="534"/>
      <c r="F1" s="534"/>
      <c r="G1" s="534"/>
      <c r="H1" s="534"/>
      <c r="I1" s="534"/>
      <c r="J1" s="534"/>
      <c r="K1" s="534"/>
      <c r="L1" s="534"/>
    </row>
    <row r="2" spans="2:12" ht="21.75" customHeight="1" x14ac:dyDescent="0.25">
      <c r="B2" s="535" t="s">
        <v>577</v>
      </c>
      <c r="C2" s="535"/>
      <c r="D2" s="535"/>
      <c r="E2" s="535"/>
      <c r="F2" s="535"/>
      <c r="G2" s="535"/>
      <c r="H2" s="535"/>
      <c r="I2" s="535"/>
      <c r="J2" s="535"/>
      <c r="K2" s="535"/>
      <c r="L2" s="535"/>
    </row>
    <row r="3" spans="2:12" ht="15.75" x14ac:dyDescent="0.25">
      <c r="B3" s="465" t="s">
        <v>626</v>
      </c>
      <c r="C3" s="465"/>
      <c r="D3" s="465"/>
      <c r="E3" s="465"/>
      <c r="F3" s="465"/>
      <c r="G3" s="465"/>
      <c r="H3" s="465"/>
      <c r="I3" s="465"/>
      <c r="J3" s="465"/>
      <c r="K3" s="465"/>
      <c r="L3" s="465"/>
    </row>
    <row r="4" spans="2:12" ht="27" customHeight="1" x14ac:dyDescent="0.25">
      <c r="B4" s="536" t="s">
        <v>581</v>
      </c>
      <c r="C4" s="536"/>
      <c r="D4" s="536"/>
      <c r="E4" s="536"/>
      <c r="F4" s="536"/>
      <c r="G4" s="536"/>
      <c r="H4" s="536"/>
      <c r="I4" s="536"/>
      <c r="J4" s="536"/>
      <c r="K4" s="536"/>
      <c r="L4" s="536"/>
    </row>
    <row r="5" spans="2:12" ht="27.75" customHeight="1" x14ac:dyDescent="0.25">
      <c r="B5" s="537" t="s">
        <v>582</v>
      </c>
      <c r="C5" s="537"/>
      <c r="D5" s="537"/>
      <c r="E5" s="537"/>
      <c r="F5" s="537"/>
      <c r="G5" s="537"/>
      <c r="H5" s="537"/>
      <c r="I5" s="537"/>
      <c r="J5" s="537"/>
      <c r="K5" s="537"/>
      <c r="L5" s="537"/>
    </row>
    <row r="6" spans="2:12" ht="94.5" x14ac:dyDescent="0.25">
      <c r="B6" s="248" t="s">
        <v>583</v>
      </c>
      <c r="C6" s="249" t="s">
        <v>584</v>
      </c>
      <c r="D6" s="250" t="s">
        <v>585</v>
      </c>
      <c r="E6" s="250" t="s">
        <v>586</v>
      </c>
      <c r="F6" s="249" t="s">
        <v>587</v>
      </c>
      <c r="G6" s="249" t="s">
        <v>588</v>
      </c>
      <c r="H6" s="249" t="s">
        <v>589</v>
      </c>
      <c r="I6" s="249" t="s">
        <v>590</v>
      </c>
      <c r="J6" s="249" t="s">
        <v>591</v>
      </c>
      <c r="K6" s="249" t="s">
        <v>592</v>
      </c>
      <c r="L6" s="249" t="s">
        <v>593</v>
      </c>
    </row>
    <row r="7" spans="2:12" ht="68.25" customHeight="1" x14ac:dyDescent="0.25">
      <c r="B7" s="110">
        <v>1</v>
      </c>
      <c r="C7" s="251">
        <v>3</v>
      </c>
      <c r="D7" s="333" t="s">
        <v>627</v>
      </c>
      <c r="E7" s="333" t="s">
        <v>594</v>
      </c>
      <c r="F7" s="334" t="s">
        <v>595</v>
      </c>
      <c r="G7" s="334" t="s">
        <v>595</v>
      </c>
      <c r="H7" s="334" t="s">
        <v>595</v>
      </c>
      <c r="I7" s="335" t="s">
        <v>595</v>
      </c>
      <c r="J7" s="335" t="s">
        <v>595</v>
      </c>
      <c r="K7" s="335" t="s">
        <v>595</v>
      </c>
      <c r="L7" s="335" t="s">
        <v>595</v>
      </c>
    </row>
    <row r="8" spans="2:12" ht="22.5" customHeight="1" x14ac:dyDescent="0.25">
      <c r="B8" s="158"/>
      <c r="C8" s="253"/>
      <c r="D8" s="254"/>
      <c r="E8" s="254"/>
      <c r="F8" s="252"/>
      <c r="G8" s="252"/>
      <c r="H8" s="252"/>
      <c r="I8" s="252"/>
      <c r="J8" s="252"/>
      <c r="K8" s="252"/>
      <c r="L8" s="252"/>
    </row>
    <row r="10" spans="2:12" x14ac:dyDescent="0.25">
      <c r="B10" s="241"/>
    </row>
    <row r="14" spans="2:12" x14ac:dyDescent="0.25">
      <c r="D14" s="255"/>
      <c r="E14" s="256"/>
      <c r="F14" s="256"/>
    </row>
    <row r="15" spans="2:12" x14ac:dyDescent="0.25">
      <c r="D15" s="255"/>
      <c r="E15" s="256"/>
      <c r="F15" s="256"/>
    </row>
    <row r="16" spans="2:12" x14ac:dyDescent="0.25">
      <c r="E16" s="256"/>
      <c r="F16" s="256"/>
    </row>
    <row r="17" spans="4:6" x14ac:dyDescent="0.25">
      <c r="E17" s="256"/>
      <c r="F17" s="256"/>
    </row>
    <row r="18" spans="4:6" ht="15.75" x14ac:dyDescent="0.25">
      <c r="E18" s="257"/>
      <c r="F18" s="256"/>
    </row>
    <row r="19" spans="4:6" x14ac:dyDescent="0.25">
      <c r="D19" s="256"/>
      <c r="E19" s="256"/>
      <c r="F19" s="256"/>
    </row>
    <row r="20" spans="4:6" x14ac:dyDescent="0.25">
      <c r="D20" s="256"/>
      <c r="E20" s="256"/>
      <c r="F20" s="256"/>
    </row>
    <row r="21" spans="4:6" x14ac:dyDescent="0.25">
      <c r="D21" s="256"/>
      <c r="E21" s="256"/>
      <c r="F21" s="256"/>
    </row>
    <row r="22" spans="4:6" x14ac:dyDescent="0.25">
      <c r="D22" s="256"/>
      <c r="E22" s="256"/>
      <c r="F22" s="256"/>
    </row>
    <row r="23" spans="4:6" x14ac:dyDescent="0.25">
      <c r="D23" s="255"/>
      <c r="E23" s="255"/>
      <c r="F23" s="256"/>
    </row>
    <row r="24" spans="4:6" x14ac:dyDescent="0.25">
      <c r="D24" s="256"/>
      <c r="E24" s="256"/>
      <c r="F24" s="256"/>
    </row>
    <row r="25" spans="4:6" x14ac:dyDescent="0.25">
      <c r="D25" s="94"/>
      <c r="E25" s="94"/>
      <c r="F25" s="94"/>
    </row>
    <row r="26" spans="4:6" x14ac:dyDescent="0.25">
      <c r="D26" s="94"/>
      <c r="E26" s="94"/>
      <c r="F26" s="94"/>
    </row>
    <row r="27" spans="4:6" x14ac:dyDescent="0.25">
      <c r="D27" s="94"/>
      <c r="E27" s="94"/>
      <c r="F27" s="94"/>
    </row>
    <row r="28" spans="4:6" x14ac:dyDescent="0.25">
      <c r="D28" s="94"/>
      <c r="E28" s="94"/>
      <c r="F28" s="94"/>
    </row>
    <row r="29" spans="4:6" x14ac:dyDescent="0.25">
      <c r="D29" s="94"/>
      <c r="E29" s="94"/>
      <c r="F29" s="94"/>
    </row>
    <row r="30" spans="4:6" x14ac:dyDescent="0.25">
      <c r="D30" s="255"/>
      <c r="E30" s="94"/>
      <c r="F30" s="94"/>
    </row>
    <row r="31" spans="4:6" x14ac:dyDescent="0.25">
      <c r="D31" s="256"/>
      <c r="E31" s="94"/>
      <c r="F31" s="94"/>
    </row>
  </sheetData>
  <mergeCells count="5">
    <mergeCell ref="B1:L1"/>
    <mergeCell ref="B2:L2"/>
    <mergeCell ref="B4:L4"/>
    <mergeCell ref="B5:L5"/>
    <mergeCell ref="B3:L3"/>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43"/>
  <sheetViews>
    <sheetView tabSelected="1" topLeftCell="A4" workbookViewId="0">
      <selection activeCell="H5" sqref="H5"/>
    </sheetView>
  </sheetViews>
  <sheetFormatPr baseColWidth="10" defaultRowHeight="15" x14ac:dyDescent="0.25"/>
  <cols>
    <col min="2" max="2" width="32" customWidth="1"/>
    <col min="3" max="3" width="19.42578125" customWidth="1"/>
    <col min="4" max="4" width="18.140625" customWidth="1"/>
    <col min="5" max="5" width="8.140625" customWidth="1"/>
    <col min="6" max="6" width="41.7109375" customWidth="1"/>
    <col min="7" max="7" width="19.85546875" style="94" customWidth="1"/>
    <col min="8" max="8" width="26.7109375" customWidth="1"/>
    <col min="10" max="10" width="17.85546875" customWidth="1"/>
  </cols>
  <sheetData>
    <row r="1" spans="2:8" ht="36.75" customHeight="1" thickBot="1" x14ac:dyDescent="0.3">
      <c r="B1" s="541" t="s">
        <v>598</v>
      </c>
      <c r="C1" s="542"/>
      <c r="D1" s="542"/>
      <c r="E1" s="542"/>
      <c r="F1" s="542"/>
      <c r="G1" s="542"/>
      <c r="H1" s="543"/>
    </row>
    <row r="2" spans="2:8" ht="15.75" x14ac:dyDescent="0.25">
      <c r="B2" s="544" t="s">
        <v>577</v>
      </c>
      <c r="C2" s="544"/>
      <c r="D2" s="544"/>
      <c r="F2" s="544" t="s">
        <v>625</v>
      </c>
      <c r="G2" s="544"/>
      <c r="H2" s="544"/>
    </row>
    <row r="3" spans="2:8" ht="15.75" x14ac:dyDescent="0.25">
      <c r="B3" s="545"/>
      <c r="C3" s="545"/>
      <c r="D3" s="545"/>
      <c r="F3" s="475" t="s">
        <v>599</v>
      </c>
      <c r="G3" s="475"/>
      <c r="H3" s="475"/>
    </row>
    <row r="4" spans="2:8" ht="15.75" x14ac:dyDescent="0.25">
      <c r="B4" s="546" t="s">
        <v>600</v>
      </c>
      <c r="C4" s="546"/>
      <c r="D4" s="546"/>
      <c r="F4" s="546" t="s">
        <v>601</v>
      </c>
      <c r="G4" s="546"/>
      <c r="H4" s="546"/>
    </row>
    <row r="5" spans="2:8" ht="45.75" customHeight="1" x14ac:dyDescent="0.25">
      <c r="B5" s="258" t="s">
        <v>602</v>
      </c>
      <c r="C5" s="259" t="s">
        <v>603</v>
      </c>
      <c r="D5" s="259" t="s">
        <v>236</v>
      </c>
      <c r="F5" s="259" t="s">
        <v>42</v>
      </c>
      <c r="G5" s="259" t="s">
        <v>603</v>
      </c>
      <c r="H5" s="259" t="s">
        <v>236</v>
      </c>
    </row>
    <row r="6" spans="2:8" ht="27" customHeight="1" x14ac:dyDescent="0.25">
      <c r="B6" s="86" t="s">
        <v>604</v>
      </c>
      <c r="C6" s="260">
        <v>75</v>
      </c>
      <c r="D6" s="261">
        <f>+H19</f>
        <v>55.19</v>
      </c>
      <c r="F6" s="86" t="s">
        <v>36</v>
      </c>
      <c r="G6" s="260">
        <v>5</v>
      </c>
      <c r="H6" s="262">
        <v>4.4400000000000004</v>
      </c>
    </row>
    <row r="7" spans="2:8" ht="28.5" customHeight="1" x14ac:dyDescent="0.25">
      <c r="B7" s="263" t="s">
        <v>605</v>
      </c>
      <c r="C7" s="260">
        <v>10</v>
      </c>
      <c r="D7" s="264">
        <v>10</v>
      </c>
      <c r="F7" s="263" t="s">
        <v>606</v>
      </c>
      <c r="G7" s="260">
        <v>4</v>
      </c>
      <c r="H7" s="567">
        <v>0</v>
      </c>
    </row>
    <row r="8" spans="2:8" ht="42.75" customHeight="1" x14ac:dyDescent="0.25">
      <c r="B8" s="263" t="s">
        <v>607</v>
      </c>
      <c r="C8" s="260">
        <v>1</v>
      </c>
      <c r="D8" s="568">
        <v>0</v>
      </c>
      <c r="F8" s="263" t="s">
        <v>608</v>
      </c>
      <c r="G8" s="260">
        <v>6</v>
      </c>
      <c r="H8" s="265">
        <v>4</v>
      </c>
    </row>
    <row r="9" spans="2:8" ht="48" customHeight="1" x14ac:dyDescent="0.25">
      <c r="B9" s="263" t="s">
        <v>609</v>
      </c>
      <c r="C9" s="260">
        <v>0.25</v>
      </c>
      <c r="D9" s="264">
        <v>0.25</v>
      </c>
      <c r="F9" s="263" t="s">
        <v>610</v>
      </c>
      <c r="G9" s="265">
        <v>9</v>
      </c>
      <c r="H9" s="265">
        <v>5.75</v>
      </c>
    </row>
    <row r="10" spans="2:8" ht="28.5" customHeight="1" x14ac:dyDescent="0.25">
      <c r="B10" s="86" t="s">
        <v>611</v>
      </c>
      <c r="C10" s="260">
        <v>6</v>
      </c>
      <c r="D10" s="568">
        <v>0</v>
      </c>
      <c r="F10" s="86" t="s">
        <v>324</v>
      </c>
      <c r="G10" s="265">
        <v>4</v>
      </c>
      <c r="H10" s="567">
        <v>0</v>
      </c>
    </row>
    <row r="11" spans="2:8" ht="24.75" customHeight="1" x14ac:dyDescent="0.25">
      <c r="B11" s="86" t="s">
        <v>612</v>
      </c>
      <c r="C11" s="260">
        <v>6</v>
      </c>
      <c r="D11" s="568">
        <v>0</v>
      </c>
      <c r="F11" s="86" t="s">
        <v>613</v>
      </c>
      <c r="G11" s="265">
        <v>3</v>
      </c>
      <c r="H11" s="567">
        <v>0</v>
      </c>
    </row>
    <row r="12" spans="2:8" ht="27.75" customHeight="1" x14ac:dyDescent="0.25">
      <c r="B12" s="86" t="s">
        <v>614</v>
      </c>
      <c r="C12" s="265">
        <v>1.75</v>
      </c>
      <c r="D12" s="330">
        <v>1.75</v>
      </c>
      <c r="F12" s="86" t="s">
        <v>615</v>
      </c>
      <c r="G12" s="265">
        <v>3</v>
      </c>
      <c r="H12" s="567">
        <v>0</v>
      </c>
    </row>
    <row r="13" spans="2:8" ht="26.25" customHeight="1" x14ac:dyDescent="0.25">
      <c r="B13" s="336" t="s">
        <v>616</v>
      </c>
      <c r="C13" s="269">
        <f>SUM(C6:C12)</f>
        <v>100</v>
      </c>
      <c r="D13" s="337">
        <f>SUM(D6:D12)</f>
        <v>67.19</v>
      </c>
      <c r="F13" s="263" t="s">
        <v>617</v>
      </c>
      <c r="G13" s="265">
        <v>3</v>
      </c>
      <c r="H13" s="265">
        <v>3</v>
      </c>
    </row>
    <row r="14" spans="2:8" ht="36" customHeight="1" x14ac:dyDescent="0.25">
      <c r="D14" s="266"/>
      <c r="F14" s="263" t="s">
        <v>618</v>
      </c>
      <c r="G14" s="260">
        <v>25</v>
      </c>
      <c r="H14" s="267">
        <v>25</v>
      </c>
    </row>
    <row r="15" spans="2:8" ht="24.75" customHeight="1" x14ac:dyDescent="0.25">
      <c r="D15" s="268"/>
      <c r="F15" s="263" t="s">
        <v>619</v>
      </c>
      <c r="G15" s="260">
        <v>4</v>
      </c>
      <c r="H15" s="265">
        <v>4</v>
      </c>
    </row>
    <row r="16" spans="2:8" ht="27" customHeight="1" x14ac:dyDescent="0.25">
      <c r="B16" s="241"/>
      <c r="F16" s="86" t="s">
        <v>620</v>
      </c>
      <c r="G16" s="260">
        <v>2</v>
      </c>
      <c r="H16" s="265">
        <v>2</v>
      </c>
    </row>
    <row r="17" spans="2:8" ht="24.75" customHeight="1" x14ac:dyDescent="0.25">
      <c r="B17" s="241"/>
      <c r="F17" s="263" t="s">
        <v>621</v>
      </c>
      <c r="G17" s="260">
        <v>2</v>
      </c>
      <c r="H17" s="265">
        <v>2</v>
      </c>
    </row>
    <row r="18" spans="2:8" ht="26.25" customHeight="1" x14ac:dyDescent="0.25">
      <c r="B18" s="241"/>
      <c r="F18" s="263" t="s">
        <v>622</v>
      </c>
      <c r="G18" s="260">
        <v>5</v>
      </c>
      <c r="H18" s="265">
        <v>5</v>
      </c>
    </row>
    <row r="19" spans="2:8" ht="24.75" customHeight="1" x14ac:dyDescent="0.25">
      <c r="F19" s="329" t="s">
        <v>623</v>
      </c>
      <c r="G19" s="269">
        <f>SUM(G6:G18)</f>
        <v>75</v>
      </c>
      <c r="H19" s="270">
        <f>SUM(H5:H18)</f>
        <v>55.19</v>
      </c>
    </row>
    <row r="20" spans="2:8" ht="31.5" customHeight="1" x14ac:dyDescent="0.25"/>
    <row r="23" spans="2:8" x14ac:dyDescent="0.25">
      <c r="B23" s="255" t="s">
        <v>624</v>
      </c>
    </row>
    <row r="24" spans="2:8" x14ac:dyDescent="0.25">
      <c r="B24" s="247" t="s">
        <v>596</v>
      </c>
      <c r="F24" s="538"/>
      <c r="G24" s="538"/>
    </row>
    <row r="25" spans="2:8" x14ac:dyDescent="0.25">
      <c r="B25" s="271"/>
      <c r="C25" s="256"/>
      <c r="D25" s="256"/>
    </row>
    <row r="26" spans="2:8" ht="15" customHeight="1" x14ac:dyDescent="0.25">
      <c r="B26" s="539" t="s">
        <v>597</v>
      </c>
      <c r="C26" s="256"/>
      <c r="D26" s="256"/>
    </row>
    <row r="27" spans="2:8" x14ac:dyDescent="0.25">
      <c r="B27" s="540"/>
      <c r="C27" s="256"/>
      <c r="D27" s="256"/>
    </row>
    <row r="28" spans="2:8" x14ac:dyDescent="0.25">
      <c r="B28" s="256"/>
      <c r="C28" s="256"/>
      <c r="D28" s="256"/>
    </row>
    <row r="29" spans="2:8" ht="15.75" x14ac:dyDescent="0.25">
      <c r="B29" s="257"/>
      <c r="C29" s="257"/>
      <c r="D29" s="256"/>
      <c r="E29" s="257"/>
    </row>
    <row r="30" spans="2:8" x14ac:dyDescent="0.25">
      <c r="B30" s="256"/>
      <c r="C30" s="256"/>
      <c r="D30" s="256"/>
      <c r="E30" s="256"/>
    </row>
    <row r="31" spans="2:8" x14ac:dyDescent="0.25">
      <c r="B31" s="256"/>
      <c r="C31" s="256"/>
      <c r="D31" s="256"/>
    </row>
    <row r="32" spans="2:8" x14ac:dyDescent="0.25">
      <c r="B32" s="256"/>
      <c r="C32" s="256"/>
      <c r="D32" s="256"/>
    </row>
    <row r="33" spans="2:5" x14ac:dyDescent="0.25">
      <c r="B33" s="256"/>
      <c r="C33" s="256"/>
      <c r="D33" s="256"/>
    </row>
    <row r="34" spans="2:5" x14ac:dyDescent="0.25">
      <c r="B34" s="255"/>
      <c r="C34" s="255"/>
      <c r="D34" s="256"/>
      <c r="E34" s="255"/>
    </row>
    <row r="35" spans="2:5" x14ac:dyDescent="0.25">
      <c r="B35" s="256"/>
      <c r="C35" s="256"/>
      <c r="D35" s="256"/>
      <c r="E35" s="256"/>
    </row>
    <row r="36" spans="2:5" x14ac:dyDescent="0.25">
      <c r="B36" s="94"/>
      <c r="C36" s="94"/>
      <c r="D36" s="94"/>
    </row>
    <row r="37" spans="2:5" x14ac:dyDescent="0.25">
      <c r="B37" s="94"/>
      <c r="C37" s="94"/>
      <c r="D37" s="94"/>
    </row>
    <row r="38" spans="2:5" x14ac:dyDescent="0.25">
      <c r="B38" s="94"/>
      <c r="C38" s="94"/>
      <c r="D38" s="94"/>
    </row>
    <row r="39" spans="2:5" x14ac:dyDescent="0.25">
      <c r="B39" s="94"/>
      <c r="C39" s="94"/>
      <c r="D39" s="94"/>
    </row>
    <row r="40" spans="2:5" x14ac:dyDescent="0.25">
      <c r="B40" s="94"/>
      <c r="C40" s="94"/>
      <c r="D40" s="94"/>
    </row>
    <row r="41" spans="2:5" x14ac:dyDescent="0.25">
      <c r="B41" s="255"/>
      <c r="C41" s="94"/>
      <c r="D41" s="94"/>
    </row>
    <row r="42" spans="2:5" x14ac:dyDescent="0.25">
      <c r="B42" s="256"/>
      <c r="C42" s="94"/>
      <c r="D42" s="94"/>
    </row>
    <row r="43" spans="2:5" x14ac:dyDescent="0.25">
      <c r="B43" s="255"/>
    </row>
  </sheetData>
  <mergeCells count="9">
    <mergeCell ref="F24:G24"/>
    <mergeCell ref="B26:B27"/>
    <mergeCell ref="B1:H1"/>
    <mergeCell ref="B2:D2"/>
    <mergeCell ref="F2:H2"/>
    <mergeCell ref="B3:D3"/>
    <mergeCell ref="F3:H3"/>
    <mergeCell ref="B4:D4"/>
    <mergeCell ref="F4:H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4</vt:i4>
      </vt:variant>
    </vt:vector>
  </HeadingPairs>
  <TitlesOfParts>
    <vt:vector size="26" baseType="lpstr">
      <vt:lpstr>D.Tecnicos</vt:lpstr>
      <vt:lpstr>Industria</vt:lpstr>
      <vt:lpstr>Supervisor</vt:lpstr>
      <vt:lpstr>Coord.Operativo</vt:lpstr>
      <vt:lpstr>Coord. Zona</vt:lpstr>
      <vt:lpstr>Nutricionista</vt:lpstr>
      <vt:lpstr>Ing. Alimentos</vt:lpstr>
      <vt:lpstr>Discapacidad</vt:lpstr>
      <vt:lpstr>Emprendimiento</vt:lpstr>
      <vt:lpstr>P.obligatorios</vt:lpstr>
      <vt:lpstr>Compras</vt:lpstr>
      <vt:lpstr>Experiencia</vt:lpstr>
      <vt:lpstr>MANIP. HABILITANTES</vt:lpstr>
      <vt:lpstr>MANIP. PONDERABLE</vt:lpstr>
      <vt:lpstr>Cadena Frio</vt:lpstr>
      <vt:lpstr>Solucion Tec</vt:lpstr>
      <vt:lpstr>Plan de Calidad</vt:lpstr>
      <vt:lpstr>Comida Cal</vt:lpstr>
      <vt:lpstr>Transporte</vt:lpstr>
      <vt:lpstr>Bodega</vt:lpstr>
      <vt:lpstr>HABILITANTE</vt:lpstr>
      <vt:lpstr>PONDERABLE</vt:lpstr>
      <vt:lpstr>'Cadena Frio'!_Hlk182386832</vt:lpstr>
      <vt:lpstr>'Cadena Frio'!_Hlk182402535</vt:lpstr>
      <vt:lpstr>'Plan de Calidad'!_Hlk182402637</vt:lpstr>
      <vt:lpstr>'Solucion Tec'!_Hlk182402699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7</dc:creator>
  <cp:lastModifiedBy>YTeran</cp:lastModifiedBy>
  <cp:lastPrinted>2020-07-11T00:19:36Z</cp:lastPrinted>
  <dcterms:created xsi:type="dcterms:W3CDTF">2015-06-03T23:53:58Z</dcterms:created>
  <dcterms:modified xsi:type="dcterms:W3CDTF">2025-01-23T01:39:57Z</dcterms:modified>
</cp:coreProperties>
</file>