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W:\A_O 2025\2. PROCESOS DE CONTRATACIÓN\2. SOLICITUD PUBLICA ABREVIADA DE OFERTAS\2. SPAO-DG-002-2025 PLANTA TEMPORAL\1. SUSTENTACIÓN Y ANEXOS- TEMPORAL\"/>
    </mc:Choice>
  </mc:AlternateContent>
  <xr:revisionPtr revIDLastSave="0" documentId="13_ncr:1_{2ADA53DF-31C1-4933-83A6-3A45AFFEFFDA}" xr6:coauthVersionLast="47" xr6:coauthVersionMax="47" xr10:uidLastSave="{00000000-0000-0000-0000-000000000000}"/>
  <bookViews>
    <workbookView xWindow="-110" yWindow="-110" windowWidth="19420" windowHeight="10420" xr2:uid="{7F5FC900-AC88-487D-8E3C-52386B256459}"/>
  </bookViews>
  <sheets>
    <sheet name="Anexo Temporal" sheetId="1" r:id="rId1"/>
  </sheets>
  <definedNames>
    <definedName name="_Key1" hidden="1">#REF!</definedName>
    <definedName name="_Key2" hidden="1">#REF!</definedName>
    <definedName name="_Key50" hidden="1">#REF!</definedName>
    <definedName name="_Order1" hidden="1">255</definedName>
    <definedName name="_Order2" hidden="1">255</definedName>
    <definedName name="_Regression_Out" hidden="1">#REF!</definedName>
    <definedName name="_Regression_X" hidden="1">#REF!</definedName>
    <definedName name="_Regression_Y" hidden="1">#REF!</definedName>
    <definedName name="_Sort" hidden="1">#REF!</definedName>
    <definedName name="AS2DocOpenMode" hidden="1">"AS2DocumentEdit"</definedName>
    <definedName name="HTML_CodePage" hidden="1">1252</definedName>
    <definedName name="HTML_Control" hidden="1">{"'Sheet1'!$A$1:$H$145"}</definedName>
    <definedName name="HTML_Description" hidden="1">""</definedName>
    <definedName name="HTML_Email" hidden="1">""</definedName>
    <definedName name="HTML_Header" hidden="1">"Country Risk Premiums"</definedName>
    <definedName name="HTML_LastUpdate" hidden="1">"2/19/99"</definedName>
    <definedName name="HTML_LineAfter" hidden="1">TRUE</definedName>
    <definedName name="HTML_LineBefore" hidden="1">TRUE</definedName>
    <definedName name="HTML_Name" hidden="1">"Aswath Damodaran"</definedName>
    <definedName name="HTML_OBDlg2" hidden="1">TRUE</definedName>
    <definedName name="HTML_OBDlg4" hidden="1">TRUE</definedName>
    <definedName name="HTML_OS" hidden="1">1</definedName>
    <definedName name="HTML_PathFileMac" hidden="1">"Macintosh HD:HomePageStuff:New_Home_Page:datafile:ctryprem.html"</definedName>
    <definedName name="HTML_Title" hidden="1">"Country Risk Premiums"</definedName>
    <definedName name="rr" hidden="1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T18" i="1"/>
  <c r="T16" i="1"/>
  <c r="T7" i="1"/>
  <c r="S13" i="1"/>
  <c r="T13" i="1" s="1"/>
  <c r="F11" i="1" l="1"/>
  <c r="F10" i="1"/>
  <c r="F9" i="1"/>
  <c r="F8" i="1"/>
  <c r="F7" i="1"/>
  <c r="M10" i="1"/>
  <c r="D12" i="1" l="1"/>
  <c r="O7" i="1"/>
  <c r="M7" i="1"/>
  <c r="L8" i="1"/>
  <c r="L9" i="1"/>
  <c r="L11" i="1"/>
  <c r="L7" i="1"/>
  <c r="E11" i="1"/>
  <c r="G11" i="1" s="1"/>
  <c r="E8" i="1"/>
  <c r="E7" i="1"/>
  <c r="G7" i="1" s="1"/>
  <c r="K12" i="1"/>
  <c r="O11" i="1"/>
  <c r="M11" i="1"/>
  <c r="O9" i="1"/>
  <c r="M9" i="1"/>
  <c r="O8" i="1"/>
  <c r="M8" i="1"/>
  <c r="H9" i="1" l="1"/>
  <c r="I9" i="1" s="1"/>
  <c r="G9" i="1"/>
  <c r="H8" i="1"/>
  <c r="I8" i="1" s="1"/>
  <c r="G8" i="1"/>
  <c r="N7" i="1"/>
  <c r="J8" i="1"/>
  <c r="J9" i="1"/>
  <c r="R11" i="1"/>
  <c r="H11" i="1"/>
  <c r="I11" i="1" s="1"/>
  <c r="H7" i="1"/>
  <c r="R8" i="1"/>
  <c r="R7" i="1"/>
  <c r="R9" i="1"/>
  <c r="N8" i="1"/>
  <c r="N11" i="1"/>
  <c r="C12" i="1"/>
  <c r="N9" i="1"/>
  <c r="J11" i="1" l="1"/>
  <c r="S11" i="1" s="1"/>
  <c r="T11" i="1" s="1"/>
  <c r="I7" i="1"/>
  <c r="L10" i="1"/>
  <c r="E10" i="1"/>
  <c r="F12" i="1"/>
  <c r="S9" i="1"/>
  <c r="T9" i="1" s="1"/>
  <c r="S8" i="1"/>
  <c r="T8" i="1" s="1"/>
  <c r="Q12" i="1"/>
  <c r="P12" i="1"/>
  <c r="O10" i="1"/>
  <c r="M12" i="1"/>
  <c r="E12" i="1" l="1"/>
  <c r="G10" i="1"/>
  <c r="J7" i="1"/>
  <c r="S7" i="1" s="1"/>
  <c r="G12" i="1"/>
  <c r="H10" i="1"/>
  <c r="R10" i="1"/>
  <c r="R12" i="1" s="1"/>
  <c r="O12" i="1"/>
  <c r="N10" i="1"/>
  <c r="N12" i="1" s="1"/>
  <c r="L12" i="1"/>
  <c r="I10" i="1" l="1"/>
  <c r="I12" i="1" s="1"/>
  <c r="H12" i="1"/>
  <c r="J10" i="1" l="1"/>
  <c r="S10" i="1" s="1"/>
  <c r="T10" i="1" s="1"/>
  <c r="S12" i="1" l="1"/>
  <c r="S14" i="1" s="1"/>
  <c r="T12" i="1"/>
  <c r="T14" i="1" s="1"/>
  <c r="J12" i="1"/>
  <c r="T17" i="1" l="1"/>
  <c r="T15" i="1"/>
  <c r="S16" i="1"/>
  <c r="S17" i="1" s="1"/>
  <c r="S15" i="1"/>
  <c r="S18" i="1" l="1"/>
  <c r="S19" i="1" s="1"/>
  <c r="S23" i="1" s="1"/>
</calcChain>
</file>

<file path=xl/sharedStrings.xml><?xml version="1.0" encoding="utf-8"?>
<sst xmlns="http://schemas.openxmlformats.org/spreadsheetml/2006/main" count="45" uniqueCount="45">
  <si>
    <t xml:space="preserve">PRESUPUESTO EMPRESA TEMPORAL </t>
  </si>
  <si>
    <t>PRESTACIONES SOCIALES</t>
  </si>
  <si>
    <t>SEGURIDAD SOCIAL</t>
  </si>
  <si>
    <t>PARAFISCALES</t>
  </si>
  <si>
    <t>CARGO</t>
  </si>
  <si>
    <t>NOMBRE</t>
  </si>
  <si>
    <t>Valor año 2025</t>
  </si>
  <si>
    <t>aux transporte</t>
  </si>
  <si>
    <t xml:space="preserve">TOTAL </t>
  </si>
  <si>
    <t>VACACIONES</t>
  </si>
  <si>
    <t>PRIMA</t>
  </si>
  <si>
    <t>CESANTIAS</t>
  </si>
  <si>
    <t>INT/CESANTIAS</t>
  </si>
  <si>
    <t>TOTAL PRESTAC.</t>
  </si>
  <si>
    <t>SALUD</t>
  </si>
  <si>
    <t>PENSION</t>
  </si>
  <si>
    <t>ARL</t>
  </si>
  <si>
    <t>TOTAL SEG.SOC</t>
  </si>
  <si>
    <t>CAJA COMP</t>
  </si>
  <si>
    <t>ICBF</t>
  </si>
  <si>
    <t>SENA</t>
  </si>
  <si>
    <t>TOTAL PARAF</t>
  </si>
  <si>
    <t>ASEO Y SERVICIOS GENERALES</t>
  </si>
  <si>
    <t>MELBY VARGAS</t>
  </si>
  <si>
    <t>CAROLINA AGUILERA</t>
  </si>
  <si>
    <t>AUXILIAR DE ARCHIVO Y RECEPCIÓN</t>
  </si>
  <si>
    <t>ARYELIS SANCHEZ GONZÁLEZ</t>
  </si>
  <si>
    <t>JOSE IGNACIO CASTILLO TRUJILLO</t>
  </si>
  <si>
    <t>PEND. DEFINIR</t>
  </si>
  <si>
    <t>VALOR TOTAL AÑO 2025 - 12 meses</t>
  </si>
  <si>
    <t>presupuesto 2025</t>
  </si>
  <si>
    <t>CDP</t>
  </si>
  <si>
    <t>IVA</t>
  </si>
  <si>
    <t>VIGENCIA 2025</t>
  </si>
  <si>
    <t>CONDUCTOR  DE VEHICULO EMPRESARIAL</t>
  </si>
  <si>
    <t>AUXILIAR CONTABLE Y ADMINISTRATIVO</t>
  </si>
  <si>
    <t xml:space="preserve">Dotación </t>
  </si>
  <si>
    <t>Subtotal</t>
  </si>
  <si>
    <t>AIU (Comision)</t>
  </si>
  <si>
    <t>TOTAL COSTO MENSUAL</t>
  </si>
  <si>
    <t>TOTAL COSTO AÑO 2025</t>
  </si>
  <si>
    <t>meses</t>
  </si>
  <si>
    <t>BASE IVA (11% Costo Total)</t>
  </si>
  <si>
    <t>VALOR TOTAL AÑO 2025 - 11 meses</t>
  </si>
  <si>
    <t>ASISTENTE HSEQ Y ADMINISTRATIVA DE LA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</si>
</sst>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0"/>
    <numFmt numFmtId="165" formatCode="0.000%"/>
    <numFmt numFmtId="166" formatCode="_-* #,##0.0_-;\-* #,##0.0_-;_-* &quot;-&quot;??_-;_-@_-"/>
    <numFmt numFmtId="167" formatCode="_-* #,##0_-;\-* #,##0_-;_-* &quot;-&quot;??_-;_-@_-"/>
    <numFmt numFmtId="168" formatCode="_-&quot;$&quot;\ * #,##0_-;\-&quot;$&quot;\ * #,##0_-;_-&quot;$&quot;\ * &quot;-&quot;??_-;_-@_-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theme="1"/>
      <name val="Times New Roman"/>
      <family val="1"/>
    </font>
    <font>
      <b/>
      <sz val="9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9"/>
      <color rgb="FFFF0000"/>
      <name val="Times New Roman"/>
      <family val="1"/>
    </font>
    <font>
      <sz val="9"/>
      <color rgb="FFFF0000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i/>
      <sz val="9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3" tint="0.74999237037263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3" fillId="3" borderId="1" xfId="0" applyFont="1" applyFill="1" applyBorder="1" applyAlignment="1">
      <alignment horizontal="center"/>
    </xf>
    <xf numFmtId="0" fontId="3" fillId="5" borderId="1" xfId="0" applyFont="1" applyFill="1" applyBorder="1"/>
    <xf numFmtId="164" fontId="6" fillId="5" borderId="1" xfId="0" applyNumberFormat="1" applyFont="1" applyFill="1" applyBorder="1" applyAlignment="1">
      <alignment horizontal="center"/>
    </xf>
    <xf numFmtId="4" fontId="7" fillId="5" borderId="1" xfId="0" applyNumberFormat="1" applyFont="1" applyFill="1" applyBorder="1" applyAlignment="1">
      <alignment horizontal="center"/>
    </xf>
    <xf numFmtId="9" fontId="3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>
      <alignment horizontal="center"/>
    </xf>
    <xf numFmtId="3" fontId="7" fillId="0" borderId="0" xfId="0" applyNumberFormat="1" applyFont="1"/>
    <xf numFmtId="0" fontId="7" fillId="0" borderId="0" xfId="0" applyFont="1"/>
    <xf numFmtId="0" fontId="3" fillId="0" borderId="1" xfId="0" applyFont="1" applyBorder="1"/>
    <xf numFmtId="9" fontId="7" fillId="0" borderId="0" xfId="0" applyNumberFormat="1" applyFont="1"/>
    <xf numFmtId="0" fontId="3" fillId="6" borderId="0" xfId="0" applyFont="1" applyFill="1"/>
    <xf numFmtId="0" fontId="9" fillId="0" borderId="0" xfId="0" applyFont="1"/>
    <xf numFmtId="0" fontId="7" fillId="0" borderId="0" xfId="0" applyFont="1" applyAlignment="1">
      <alignment horizontal="center"/>
    </xf>
    <xf numFmtId="166" fontId="7" fillId="0" borderId="0" xfId="1" applyNumberFormat="1" applyFont="1"/>
    <xf numFmtId="167" fontId="7" fillId="0" borderId="0" xfId="1" applyNumberFormat="1" applyFont="1"/>
    <xf numFmtId="0" fontId="10" fillId="0" borderId="0" xfId="0" applyFont="1"/>
    <xf numFmtId="10" fontId="3" fillId="7" borderId="1" xfId="0" applyNumberFormat="1" applyFont="1" applyFill="1" applyBorder="1"/>
    <xf numFmtId="9" fontId="3" fillId="7" borderId="1" xfId="0" applyNumberFormat="1" applyFont="1" applyFill="1" applyBorder="1"/>
    <xf numFmtId="0" fontId="3" fillId="7" borderId="1" xfId="0" applyFont="1" applyFill="1" applyBorder="1"/>
    <xf numFmtId="0" fontId="3" fillId="9" borderId="1" xfId="0" applyFont="1" applyFill="1" applyBorder="1" applyAlignment="1">
      <alignment horizontal="center"/>
    </xf>
    <xf numFmtId="9" fontId="3" fillId="9" borderId="1" xfId="0" applyNumberFormat="1" applyFont="1" applyFill="1" applyBorder="1" applyAlignment="1">
      <alignment horizontal="center"/>
    </xf>
    <xf numFmtId="0" fontId="3" fillId="9" borderId="1" xfId="0" applyFont="1" applyFill="1" applyBorder="1"/>
    <xf numFmtId="168" fontId="7" fillId="5" borderId="1" xfId="2" applyNumberFormat="1" applyFont="1" applyFill="1" applyBorder="1"/>
    <xf numFmtId="168" fontId="3" fillId="5" borderId="1" xfId="2" applyNumberFormat="1" applyFont="1" applyFill="1" applyBorder="1"/>
    <xf numFmtId="168" fontId="7" fillId="7" borderId="1" xfId="2" applyNumberFormat="1" applyFont="1" applyFill="1" applyBorder="1"/>
    <xf numFmtId="168" fontId="3" fillId="7" borderId="1" xfId="2" applyNumberFormat="1" applyFont="1" applyFill="1" applyBorder="1"/>
    <xf numFmtId="168" fontId="7" fillId="3" borderId="1" xfId="2" applyNumberFormat="1" applyFont="1" applyFill="1" applyBorder="1" applyAlignment="1">
      <alignment horizontal="center"/>
    </xf>
    <xf numFmtId="168" fontId="7" fillId="3" borderId="1" xfId="2" applyNumberFormat="1" applyFont="1" applyFill="1" applyBorder="1"/>
    <xf numFmtId="168" fontId="3" fillId="3" borderId="1" xfId="2" applyNumberFormat="1" applyFont="1" applyFill="1" applyBorder="1"/>
    <xf numFmtId="168" fontId="7" fillId="9" borderId="1" xfId="2" applyNumberFormat="1" applyFont="1" applyFill="1" applyBorder="1"/>
    <xf numFmtId="168" fontId="3" fillId="9" borderId="1" xfId="2" applyNumberFormat="1" applyFont="1" applyFill="1" applyBorder="1"/>
    <xf numFmtId="168" fontId="7" fillId="0" borderId="0" xfId="2" applyNumberFormat="1" applyFont="1" applyAlignment="1">
      <alignment horizontal="center"/>
    </xf>
    <xf numFmtId="168" fontId="3" fillId="2" borderId="1" xfId="2" applyNumberFormat="1" applyFont="1" applyFill="1" applyBorder="1"/>
    <xf numFmtId="168" fontId="3" fillId="4" borderId="1" xfId="2" applyNumberFormat="1" applyFont="1" applyFill="1" applyBorder="1"/>
    <xf numFmtId="168" fontId="3" fillId="8" borderId="1" xfId="2" applyNumberFormat="1" applyFont="1" applyFill="1" applyBorder="1"/>
    <xf numFmtId="168" fontId="3" fillId="0" borderId="0" xfId="2" applyNumberFormat="1" applyFont="1" applyAlignment="1">
      <alignment horizontal="center"/>
    </xf>
    <xf numFmtId="168" fontId="8" fillId="0" borderId="0" xfId="2" applyNumberFormat="1" applyFont="1" applyAlignment="1">
      <alignment horizontal="center"/>
    </xf>
    <xf numFmtId="168" fontId="8" fillId="6" borderId="0" xfId="2" applyNumberFormat="1" applyFont="1" applyFill="1" applyAlignment="1">
      <alignment horizontal="center"/>
    </xf>
    <xf numFmtId="168" fontId="10" fillId="0" borderId="0" xfId="2" applyNumberFormat="1" applyFont="1" applyAlignment="1">
      <alignment horizontal="center"/>
    </xf>
    <xf numFmtId="168" fontId="9" fillId="0" borderId="0" xfId="2" applyNumberFormat="1" applyFont="1" applyAlignment="1">
      <alignment horizontal="center"/>
    </xf>
    <xf numFmtId="0" fontId="11" fillId="5" borderId="1" xfId="0" applyFont="1" applyFill="1" applyBorder="1"/>
    <xf numFmtId="168" fontId="3" fillId="0" borderId="0" xfId="2" applyNumberFormat="1" applyFont="1" applyFill="1" applyBorder="1"/>
    <xf numFmtId="168" fontId="3" fillId="0" borderId="0" xfId="2" applyNumberFormat="1" applyFont="1" applyFill="1" applyAlignment="1">
      <alignment horizontal="center"/>
    </xf>
    <xf numFmtId="167" fontId="7" fillId="0" borderId="0" xfId="1" applyNumberFormat="1" applyFont="1" applyAlignment="1">
      <alignment horizontal="center"/>
    </xf>
    <xf numFmtId="168" fontId="7" fillId="0" borderId="0" xfId="0" applyNumberFormat="1" applyFont="1" applyAlignment="1">
      <alignment horizontal="center"/>
    </xf>
    <xf numFmtId="168" fontId="3" fillId="0" borderId="0" xfId="0" applyNumberFormat="1" applyFont="1"/>
    <xf numFmtId="168" fontId="7" fillId="0" borderId="0" xfId="0" applyNumberFormat="1" applyFont="1"/>
    <xf numFmtId="0" fontId="3" fillId="7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41B21-412B-4960-B049-F1C8D33AC87E}">
  <dimension ref="A2:U28"/>
  <sheetViews>
    <sheetView tabSelected="1" zoomScale="98" zoomScaleNormal="98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18" sqref="C18"/>
    </sheetView>
  </sheetViews>
  <sheetFormatPr baseColWidth="10" defaultColWidth="11.453125" defaultRowHeight="11.5" x14ac:dyDescent="0.25"/>
  <cols>
    <col min="1" max="1" width="48.81640625" style="13" customWidth="1"/>
    <col min="2" max="2" width="31" style="13" hidden="1" customWidth="1"/>
    <col min="3" max="3" width="12.54296875" style="13" customWidth="1"/>
    <col min="4" max="4" width="11.453125" style="13"/>
    <col min="5" max="5" width="11.81640625" style="13" customWidth="1"/>
    <col min="6" max="6" width="13.81640625" style="13" customWidth="1"/>
    <col min="7" max="8" width="12.453125" style="13" bestFit="1" customWidth="1"/>
    <col min="9" max="9" width="15.26953125" style="13" customWidth="1"/>
    <col min="10" max="10" width="15.54296875" style="13" bestFit="1" customWidth="1"/>
    <col min="11" max="11" width="13.453125" style="13" customWidth="1"/>
    <col min="12" max="12" width="12.453125" style="13" bestFit="1" customWidth="1"/>
    <col min="13" max="13" width="11.54296875" style="13" bestFit="1" customWidth="1"/>
    <col min="14" max="14" width="15.453125" style="13" customWidth="1"/>
    <col min="15" max="16" width="11.54296875" style="13" bestFit="1" customWidth="1"/>
    <col min="17" max="17" width="21.81640625" style="13" customWidth="1"/>
    <col min="18" max="18" width="15.26953125" style="13" customWidth="1"/>
    <col min="19" max="19" width="22.7265625" style="18" bestFit="1" customWidth="1"/>
    <col min="20" max="20" width="22.1796875" style="13" bestFit="1" customWidth="1"/>
    <col min="21" max="16384" width="11.453125" style="13"/>
  </cols>
  <sheetData>
    <row r="2" spans="1:21" s="2" customFormat="1" ht="17.5" x14ac:dyDescent="0.35">
      <c r="A2" s="1" t="s">
        <v>0</v>
      </c>
      <c r="S2" s="3"/>
    </row>
    <row r="3" spans="1:21" s="2" customFormat="1" ht="14" x14ac:dyDescent="0.3">
      <c r="A3" s="4" t="s">
        <v>33</v>
      </c>
      <c r="S3" s="3"/>
    </row>
    <row r="4" spans="1:21" s="2" customFormat="1" x14ac:dyDescent="0.25">
      <c r="C4" s="5"/>
      <c r="F4" s="53" t="s">
        <v>1</v>
      </c>
      <c r="G4" s="53"/>
      <c r="H4" s="53"/>
      <c r="I4" s="53"/>
      <c r="J4" s="53"/>
      <c r="K4" s="54" t="s">
        <v>2</v>
      </c>
      <c r="L4" s="54"/>
      <c r="M4" s="54"/>
      <c r="N4" s="54"/>
      <c r="O4" s="55" t="s">
        <v>3</v>
      </c>
      <c r="P4" s="55"/>
      <c r="Q4" s="55"/>
      <c r="R4" s="55"/>
      <c r="S4" s="3"/>
      <c r="T4" s="2">
        <v>11</v>
      </c>
      <c r="U4" s="2" t="s">
        <v>41</v>
      </c>
    </row>
    <row r="5" spans="1:21" s="2" customFormat="1" x14ac:dyDescent="0.25">
      <c r="A5" s="7"/>
      <c r="B5" s="7"/>
      <c r="C5" s="8"/>
      <c r="D5" s="9"/>
      <c r="E5" s="9"/>
      <c r="F5" s="22">
        <v>4.1700000000000001E-2</v>
      </c>
      <c r="G5" s="22">
        <v>8.3299999999999999E-2</v>
      </c>
      <c r="H5" s="22">
        <v>8.3299999999999999E-2</v>
      </c>
      <c r="I5" s="23">
        <v>0.12</v>
      </c>
      <c r="J5" s="24"/>
      <c r="K5" s="10">
        <v>0.04</v>
      </c>
      <c r="L5" s="10">
        <v>0.12</v>
      </c>
      <c r="M5" s="11"/>
      <c r="N5" s="10"/>
      <c r="O5" s="26">
        <v>0.04</v>
      </c>
      <c r="P5" s="26">
        <v>0.03</v>
      </c>
      <c r="Q5" s="26">
        <v>0.02</v>
      </c>
      <c r="R5" s="27"/>
      <c r="S5" s="3"/>
    </row>
    <row r="6" spans="1:21" s="2" customFormat="1" ht="12" x14ac:dyDescent="0.3">
      <c r="A6" s="46" t="s">
        <v>4</v>
      </c>
      <c r="B6" s="7" t="s">
        <v>5</v>
      </c>
      <c r="C6" s="7" t="s">
        <v>6</v>
      </c>
      <c r="D6" s="7" t="s">
        <v>7</v>
      </c>
      <c r="E6" s="7" t="s">
        <v>8</v>
      </c>
      <c r="F6" s="24" t="s">
        <v>9</v>
      </c>
      <c r="G6" s="24" t="s">
        <v>10</v>
      </c>
      <c r="H6" s="24" t="s">
        <v>11</v>
      </c>
      <c r="I6" s="24" t="s">
        <v>12</v>
      </c>
      <c r="J6" s="24" t="s">
        <v>13</v>
      </c>
      <c r="K6" s="6" t="s">
        <v>14</v>
      </c>
      <c r="L6" s="6" t="s">
        <v>15</v>
      </c>
      <c r="M6" s="6" t="s">
        <v>16</v>
      </c>
      <c r="N6" s="6" t="s">
        <v>17</v>
      </c>
      <c r="O6" s="25" t="s">
        <v>18</v>
      </c>
      <c r="P6" s="25" t="s">
        <v>19</v>
      </c>
      <c r="Q6" s="25" t="s">
        <v>20</v>
      </c>
      <c r="R6" s="27" t="s">
        <v>21</v>
      </c>
      <c r="S6" s="3" t="s">
        <v>39</v>
      </c>
      <c r="T6" s="3" t="s">
        <v>40</v>
      </c>
    </row>
    <row r="7" spans="1:21" x14ac:dyDescent="0.25">
      <c r="A7" s="7" t="s">
        <v>22</v>
      </c>
      <c r="B7" s="7" t="s">
        <v>23</v>
      </c>
      <c r="C7" s="28">
        <v>2100000</v>
      </c>
      <c r="D7" s="28">
        <v>200000</v>
      </c>
      <c r="E7" s="28">
        <f>C7+D7</f>
        <v>2300000</v>
      </c>
      <c r="F7" s="30">
        <f>(C7*4.17%)</f>
        <v>87570</v>
      </c>
      <c r="G7" s="30">
        <f>E7*8.33%</f>
        <v>191590</v>
      </c>
      <c r="H7" s="30">
        <f>E7*8.33%</f>
        <v>191590</v>
      </c>
      <c r="I7" s="30">
        <f>H7*12%</f>
        <v>22990.799999999999</v>
      </c>
      <c r="J7" s="31">
        <f>SUM(F7:I7)</f>
        <v>493740.79999999999</v>
      </c>
      <c r="K7" s="32">
        <v>0</v>
      </c>
      <c r="L7" s="33">
        <f>C7*12%</f>
        <v>252000</v>
      </c>
      <c r="M7" s="33">
        <f>C7*0.522%</f>
        <v>10962</v>
      </c>
      <c r="N7" s="34">
        <f>SUM(K7:M7)</f>
        <v>262962</v>
      </c>
      <c r="O7" s="35">
        <f>C7*4%</f>
        <v>84000</v>
      </c>
      <c r="P7" s="35">
        <v>0</v>
      </c>
      <c r="Q7" s="35">
        <v>0</v>
      </c>
      <c r="R7" s="36">
        <f>SUM(O7:Q7)</f>
        <v>84000</v>
      </c>
      <c r="S7" s="37">
        <f>E7+J7+N7+R7</f>
        <v>3140702.8</v>
      </c>
      <c r="T7" s="37">
        <f>+S7*$T$4</f>
        <v>34547730.799999997</v>
      </c>
    </row>
    <row r="8" spans="1:21" x14ac:dyDescent="0.25">
      <c r="A8" s="14" t="s">
        <v>44</v>
      </c>
      <c r="B8" s="7" t="s">
        <v>24</v>
      </c>
      <c r="C8" s="28">
        <v>3500000</v>
      </c>
      <c r="D8" s="28">
        <v>0</v>
      </c>
      <c r="E8" s="28">
        <f>C8+D8</f>
        <v>3500000</v>
      </c>
      <c r="F8" s="30">
        <f>(C8*4.17%)</f>
        <v>145950</v>
      </c>
      <c r="G8" s="30">
        <f>E8*8.33%</f>
        <v>291550</v>
      </c>
      <c r="H8" s="30">
        <f t="shared" ref="H8:H11" si="0">E8*8.33%</f>
        <v>291550</v>
      </c>
      <c r="I8" s="30">
        <f>H8*12%</f>
        <v>34986</v>
      </c>
      <c r="J8" s="31">
        <f t="shared" ref="J8:J11" si="1">SUM(F8:I8)</f>
        <v>764036</v>
      </c>
      <c r="K8" s="32">
        <v>0</v>
      </c>
      <c r="L8" s="33">
        <f t="shared" ref="L8:L11" si="2">C8*12%</f>
        <v>420000</v>
      </c>
      <c r="M8" s="33">
        <f t="shared" ref="M8:M11" si="3">C8*0.522%</f>
        <v>18270</v>
      </c>
      <c r="N8" s="34">
        <f t="shared" ref="N8:N11" si="4">SUM(K8:M8)</f>
        <v>438270</v>
      </c>
      <c r="O8" s="35">
        <f t="shared" ref="O8:O11" si="5">C8*4%</f>
        <v>140000</v>
      </c>
      <c r="P8" s="35">
        <v>0</v>
      </c>
      <c r="Q8" s="35">
        <v>0</v>
      </c>
      <c r="R8" s="36">
        <f>SUM(O8:Q8)</f>
        <v>140000</v>
      </c>
      <c r="S8" s="37">
        <f>E8+J8+N8+R8</f>
        <v>4842306</v>
      </c>
      <c r="T8" s="37">
        <f>+S8*$T$4</f>
        <v>53265366</v>
      </c>
    </row>
    <row r="9" spans="1:21" x14ac:dyDescent="0.25">
      <c r="A9" s="14" t="s">
        <v>25</v>
      </c>
      <c r="B9" s="7" t="s">
        <v>26</v>
      </c>
      <c r="C9" s="28">
        <v>2400000</v>
      </c>
      <c r="D9" s="28">
        <v>200000</v>
      </c>
      <c r="E9" s="28">
        <f>C9+D9</f>
        <v>2600000</v>
      </c>
      <c r="F9" s="30">
        <f>(C9*4.17%)</f>
        <v>100080</v>
      </c>
      <c r="G9" s="30">
        <f>E9*8.33%</f>
        <v>216580</v>
      </c>
      <c r="H9" s="30">
        <f t="shared" si="0"/>
        <v>216580</v>
      </c>
      <c r="I9" s="30">
        <f>H9*12%</f>
        <v>25989.599999999999</v>
      </c>
      <c r="J9" s="31">
        <f t="shared" si="1"/>
        <v>559229.6</v>
      </c>
      <c r="K9" s="32">
        <v>0</v>
      </c>
      <c r="L9" s="33">
        <f t="shared" si="2"/>
        <v>288000</v>
      </c>
      <c r="M9" s="33">
        <f t="shared" si="3"/>
        <v>12528</v>
      </c>
      <c r="N9" s="34">
        <f t="shared" si="4"/>
        <v>300528</v>
      </c>
      <c r="O9" s="35">
        <f t="shared" si="5"/>
        <v>96000</v>
      </c>
      <c r="P9" s="35">
        <v>0</v>
      </c>
      <c r="Q9" s="35">
        <v>0</v>
      </c>
      <c r="R9" s="36">
        <f>SUM(O9:Q9)</f>
        <v>96000</v>
      </c>
      <c r="S9" s="37">
        <f>E9+J9+N9+R9</f>
        <v>3555757.6</v>
      </c>
      <c r="T9" s="37">
        <f>+S9*$T$4</f>
        <v>39113333.600000001</v>
      </c>
    </row>
    <row r="10" spans="1:21" x14ac:dyDescent="0.25">
      <c r="A10" s="7" t="s">
        <v>34</v>
      </c>
      <c r="B10" s="7" t="s">
        <v>27</v>
      </c>
      <c r="C10" s="28">
        <v>3723174.4432000006</v>
      </c>
      <c r="D10" s="28">
        <v>0</v>
      </c>
      <c r="E10" s="28">
        <f>C10+D10</f>
        <v>3723174.4432000006</v>
      </c>
      <c r="F10" s="30">
        <f>(C10*4.17%)</f>
        <v>155256.37428144002</v>
      </c>
      <c r="G10" s="30">
        <f>E10*8.33%</f>
        <v>310140.43111856002</v>
      </c>
      <c r="H10" s="30">
        <f t="shared" si="0"/>
        <v>310140.43111856002</v>
      </c>
      <c r="I10" s="30">
        <f>H10*12%</f>
        <v>37216.851734227203</v>
      </c>
      <c r="J10" s="31">
        <f t="shared" si="1"/>
        <v>812754.08825278725</v>
      </c>
      <c r="K10" s="32">
        <v>0</v>
      </c>
      <c r="L10" s="33">
        <f t="shared" si="2"/>
        <v>446780.93318400002</v>
      </c>
      <c r="M10" s="33">
        <f>C10*4.35%</f>
        <v>161958.08827920002</v>
      </c>
      <c r="N10" s="34">
        <f t="shared" si="4"/>
        <v>608739.02146319998</v>
      </c>
      <c r="O10" s="35">
        <f t="shared" si="5"/>
        <v>148926.97772800003</v>
      </c>
      <c r="P10" s="35">
        <v>0</v>
      </c>
      <c r="Q10" s="35">
        <v>0</v>
      </c>
      <c r="R10" s="36">
        <f>SUM(O10:Q10)</f>
        <v>148926.97772800003</v>
      </c>
      <c r="S10" s="37">
        <f>E10+J10+N10+R10</f>
        <v>5293594.5306439884</v>
      </c>
      <c r="T10" s="37">
        <f>+S10*$T$4</f>
        <v>58229539.837083876</v>
      </c>
    </row>
    <row r="11" spans="1:21" x14ac:dyDescent="0.25">
      <c r="A11" s="7" t="s">
        <v>35</v>
      </c>
      <c r="B11" s="7" t="s">
        <v>28</v>
      </c>
      <c r="C11" s="28">
        <v>3000000</v>
      </c>
      <c r="D11" s="28">
        <v>0</v>
      </c>
      <c r="E11" s="28">
        <f>C11+D11</f>
        <v>3000000</v>
      </c>
      <c r="F11" s="30">
        <f>(C11*4.17%)</f>
        <v>125100</v>
      </c>
      <c r="G11" s="30">
        <f>E11*8.33%</f>
        <v>249900</v>
      </c>
      <c r="H11" s="30">
        <f t="shared" si="0"/>
        <v>249900</v>
      </c>
      <c r="I11" s="30">
        <f>H11*12%</f>
        <v>29988</v>
      </c>
      <c r="J11" s="31">
        <f t="shared" si="1"/>
        <v>654888</v>
      </c>
      <c r="K11" s="32">
        <v>0</v>
      </c>
      <c r="L11" s="33">
        <f t="shared" si="2"/>
        <v>360000</v>
      </c>
      <c r="M11" s="33">
        <f t="shared" si="3"/>
        <v>15660</v>
      </c>
      <c r="N11" s="34">
        <f t="shared" si="4"/>
        <v>375660</v>
      </c>
      <c r="O11" s="35">
        <f t="shared" si="5"/>
        <v>120000</v>
      </c>
      <c r="P11" s="35">
        <v>0</v>
      </c>
      <c r="Q11" s="35">
        <v>0</v>
      </c>
      <c r="R11" s="36">
        <f>SUM(O11:Q11)</f>
        <v>120000</v>
      </c>
      <c r="S11" s="37">
        <f>E11+J11+N11+R11</f>
        <v>4150548</v>
      </c>
      <c r="T11" s="37">
        <f>+S11*$T$4</f>
        <v>45656028</v>
      </c>
    </row>
    <row r="12" spans="1:21" s="2" customFormat="1" x14ac:dyDescent="0.25">
      <c r="A12" s="7"/>
      <c r="B12" s="7"/>
      <c r="C12" s="29">
        <f t="shared" ref="C12:K12" si="6">SUM(C7:C11)</f>
        <v>14723174.4432</v>
      </c>
      <c r="D12" s="29">
        <f t="shared" si="6"/>
        <v>400000</v>
      </c>
      <c r="E12" s="29">
        <f t="shared" si="6"/>
        <v>15123174.4432</v>
      </c>
      <c r="F12" s="38">
        <f t="shared" si="6"/>
        <v>613956.37428144005</v>
      </c>
      <c r="G12" s="38">
        <f t="shared" si="6"/>
        <v>1259760.43111856</v>
      </c>
      <c r="H12" s="38">
        <f t="shared" si="6"/>
        <v>1259760.43111856</v>
      </c>
      <c r="I12" s="38">
        <f t="shared" si="6"/>
        <v>151171.2517342272</v>
      </c>
      <c r="J12" s="38">
        <f t="shared" si="6"/>
        <v>3284648.4882527869</v>
      </c>
      <c r="K12" s="39">
        <f t="shared" si="6"/>
        <v>0</v>
      </c>
      <c r="L12" s="39">
        <f t="shared" ref="L12:N12" si="7">SUM(L7:L11)</f>
        <v>1766780.933184</v>
      </c>
      <c r="M12" s="39">
        <f t="shared" si="7"/>
        <v>219378.08827920002</v>
      </c>
      <c r="N12" s="39">
        <f t="shared" si="7"/>
        <v>1986159.0214632</v>
      </c>
      <c r="O12" s="40">
        <f>SUM(O7:O11)</f>
        <v>588926.97772800003</v>
      </c>
      <c r="P12" s="40">
        <f t="shared" ref="P12:R12" si="8">SUM(P7:P11)</f>
        <v>0</v>
      </c>
      <c r="Q12" s="40">
        <f t="shared" si="8"/>
        <v>0</v>
      </c>
      <c r="R12" s="40">
        <f t="shared" si="8"/>
        <v>588926.97772800003</v>
      </c>
      <c r="S12" s="41">
        <f>SUM(S7:S11)</f>
        <v>20982908.930643991</v>
      </c>
      <c r="T12" s="41">
        <f>SUM(T7:T11)</f>
        <v>230811998.23708388</v>
      </c>
    </row>
    <row r="13" spans="1:21" s="2" customFormat="1" x14ac:dyDescent="0.25"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13" t="s">
        <v>36</v>
      </c>
      <c r="R13" s="47"/>
      <c r="S13" s="48">
        <f>4000000/11</f>
        <v>363636.36363636365</v>
      </c>
      <c r="T13" s="51">
        <f>+S13*T4</f>
        <v>4000000</v>
      </c>
    </row>
    <row r="14" spans="1:21" s="2" customFormat="1" x14ac:dyDescent="0.25"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2" t="s">
        <v>37</v>
      </c>
      <c r="R14" s="47"/>
      <c r="S14" s="48">
        <f>+S12+S13</f>
        <v>21346545.294280354</v>
      </c>
      <c r="T14" s="51">
        <f>+T12+T13</f>
        <v>234811998.23708388</v>
      </c>
    </row>
    <row r="15" spans="1:21" x14ac:dyDescent="0.25">
      <c r="C15" s="12"/>
      <c r="D15" s="12"/>
      <c r="E15" s="12"/>
      <c r="Q15" s="13" t="s">
        <v>38</v>
      </c>
      <c r="R15" s="15">
        <v>0.11</v>
      </c>
      <c r="S15" s="37">
        <f>S14*R15</f>
        <v>2348119.982370839</v>
      </c>
      <c r="T15" s="37">
        <f>T14*R15</f>
        <v>25829319.806079227</v>
      </c>
    </row>
    <row r="16" spans="1:21" x14ac:dyDescent="0.25">
      <c r="Q16" s="13" t="s">
        <v>42</v>
      </c>
      <c r="R16" s="15">
        <v>0.11</v>
      </c>
      <c r="S16" s="37">
        <f>+S14*R16</f>
        <v>2348119.982370839</v>
      </c>
      <c r="T16" s="37">
        <f>T14*R16</f>
        <v>25829319.806079227</v>
      </c>
    </row>
    <row r="17" spans="1:20" x14ac:dyDescent="0.25">
      <c r="Q17" s="13" t="s">
        <v>32</v>
      </c>
      <c r="R17" s="15">
        <v>0.19</v>
      </c>
      <c r="S17" s="37">
        <f>+S16*0.19</f>
        <v>446142.79665045941</v>
      </c>
      <c r="T17" s="37">
        <f>T16*R17</f>
        <v>4907570.7631550534</v>
      </c>
    </row>
    <row r="18" spans="1:20" ht="14" x14ac:dyDescent="0.3">
      <c r="B18" s="19"/>
      <c r="Q18" s="2" t="s">
        <v>43</v>
      </c>
      <c r="R18" s="2"/>
      <c r="S18" s="42">
        <f>S14+S15+S17</f>
        <v>24140808.073301651</v>
      </c>
      <c r="T18" s="42">
        <f>T14+T15+T17</f>
        <v>265548888.80631816</v>
      </c>
    </row>
    <row r="19" spans="1:20" s="2" customFormat="1" ht="14" hidden="1" x14ac:dyDescent="0.3">
      <c r="A19" s="5"/>
      <c r="C19" s="20"/>
      <c r="Q19" s="16" t="s">
        <v>29</v>
      </c>
      <c r="R19" s="16"/>
      <c r="S19" s="43">
        <f>S18*12</f>
        <v>289689696.87961984</v>
      </c>
    </row>
    <row r="20" spans="1:20" hidden="1" x14ac:dyDescent="0.25">
      <c r="C20" s="12"/>
      <c r="Q20" s="2"/>
      <c r="R20" s="2"/>
      <c r="S20" s="41"/>
    </row>
    <row r="21" spans="1:20" ht="13" hidden="1" x14ac:dyDescent="0.3">
      <c r="Q21" s="21" t="s">
        <v>30</v>
      </c>
      <c r="R21" s="21" t="s">
        <v>31</v>
      </c>
      <c r="S21" s="44">
        <v>295653411</v>
      </c>
    </row>
    <row r="22" spans="1:20" ht="15" hidden="1" x14ac:dyDescent="0.3">
      <c r="Q22" s="17"/>
      <c r="R22" s="17"/>
      <c r="S22" s="45"/>
    </row>
    <row r="23" spans="1:20" hidden="1" x14ac:dyDescent="0.25">
      <c r="S23" s="37">
        <f>+S21-S19</f>
        <v>5963714.1203801632</v>
      </c>
    </row>
    <row r="24" spans="1:20" ht="14" x14ac:dyDescent="0.3">
      <c r="Q24" s="2"/>
      <c r="S24" s="42"/>
      <c r="T24" s="42"/>
    </row>
    <row r="25" spans="1:20" x14ac:dyDescent="0.25">
      <c r="T25" s="52"/>
    </row>
    <row r="26" spans="1:20" x14ac:dyDescent="0.25">
      <c r="S26" s="49"/>
      <c r="T26" s="52"/>
    </row>
    <row r="28" spans="1:20" x14ac:dyDescent="0.25">
      <c r="S28" s="50"/>
    </row>
  </sheetData>
  <mergeCells count="3">
    <mergeCell ref="F4:J4"/>
    <mergeCell ref="K4:N4"/>
    <mergeCell ref="O4:R4"/>
  </mergeCells>
  <pageMargins left="0.7" right="0.7" top="0.75" bottom="0.75" header="0.3" footer="0.3"/>
  <ignoredErrors>
    <ignoredError sqref="T12 T16 M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Temporal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DISPAC S.A. E.S.P</dc:creator>
  <cp:lastModifiedBy>Joe Vargas</cp:lastModifiedBy>
  <dcterms:created xsi:type="dcterms:W3CDTF">2025-01-07T17:41:13Z</dcterms:created>
  <dcterms:modified xsi:type="dcterms:W3CDTF">2025-01-24T16:39:38Z</dcterms:modified>
</cp:coreProperties>
</file>