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Usuario\Desktop\EDEREM\Buriticá\Estudios y Diseños Casa Maya\"/>
    </mc:Choice>
  </mc:AlternateContent>
  <xr:revisionPtr revIDLastSave="0" documentId="8_{916AF5AE-F270-42FF-A6B2-D30A93C3E8DB}" xr6:coauthVersionLast="47" xr6:coauthVersionMax="47" xr10:uidLastSave="{00000000-0000-0000-0000-000000000000}"/>
  <bookViews>
    <workbookView xWindow="-108" yWindow="-108" windowWidth="23256" windowHeight="12456" firstSheet="1" activeTab="1" xr2:uid="{B9127B42-9E80-4237-81F4-915E10AC54AE}"/>
  </bookViews>
  <sheets>
    <sheet name="Igual a otra cot" sheetId="4" state="hidden" r:id="rId1"/>
    <sheet name="Edificio Casa Maya" sheetId="1" r:id="rId2"/>
    <sheet name="TOPO" sheetId="21" r:id="rId3"/>
    <sheet name="SUELOS" sheetId="22" r:id="rId4"/>
    <sheet name="ARQ" sheetId="11" r:id="rId5"/>
    <sheet name="ESTR" sheetId="23" r:id="rId6"/>
    <sheet name="ELECTRICO" sheetId="25" r:id="rId7"/>
    <sheet name="HIDRO" sheetId="24" r:id="rId8"/>
    <sheet name="ANALISIS DE RIESGO" sheetId="30" r:id="rId9"/>
    <sheet name="PMA" sheetId="31" r:id="rId10"/>
    <sheet name="ESPECIFICACIONES TECNICAS" sheetId="32" r:id="rId11"/>
    <sheet name="P. SOSTENIBILIDAD" sheetId="33" r:id="rId12"/>
    <sheet name="PRESUPUESTO" sheetId="29" r:id="rId13"/>
    <sheet name="Palacio" sheetId="5" state="hidden" r:id="rId14"/>
  </sheets>
  <externalReferences>
    <externalReference r:id="rId15"/>
  </externalReferences>
  <definedNames>
    <definedName name="_xlnm.Print_Area" localSheetId="3">SUELOS!$A$1:$J$20</definedName>
  </definedName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7" i="1" l="1"/>
  <c r="F17" i="1" s="1"/>
  <c r="E15" i="1"/>
  <c r="F15" i="1" s="1"/>
  <c r="E16" i="1"/>
  <c r="F16" i="1" s="1"/>
  <c r="E12" i="33"/>
  <c r="E13" i="33" s="1"/>
  <c r="G6" i="33"/>
  <c r="F6" i="33"/>
  <c r="G5" i="33"/>
  <c r="G7" i="33" s="1"/>
  <c r="G9" i="33" s="1"/>
  <c r="E12" i="32"/>
  <c r="E13" i="32" s="1"/>
  <c r="F6" i="32"/>
  <c r="G6" i="32" s="1"/>
  <c r="G5" i="32"/>
  <c r="E14" i="1"/>
  <c r="F14" i="1" s="1"/>
  <c r="E13" i="1"/>
  <c r="F13" i="1" s="1"/>
  <c r="E12" i="31"/>
  <c r="E13" i="31" s="1"/>
  <c r="F6" i="31"/>
  <c r="G6" i="31" s="1"/>
  <c r="G5" i="31"/>
  <c r="E12" i="30"/>
  <c r="G12" i="30" s="1"/>
  <c r="F6" i="30"/>
  <c r="G6" i="30" s="1"/>
  <c r="G5" i="30"/>
  <c r="G21" i="21"/>
  <c r="D5" i="1"/>
  <c r="D8" i="1"/>
  <c r="E14" i="33" l="1"/>
  <c r="G14" i="33" s="1"/>
  <c r="G13" i="33"/>
  <c r="G12" i="33"/>
  <c r="G7" i="32"/>
  <c r="G9" i="32" s="1"/>
  <c r="G13" i="32"/>
  <c r="E14" i="32"/>
  <c r="G14" i="32" s="1"/>
  <c r="G12" i="32"/>
  <c r="G7" i="31"/>
  <c r="G9" i="31" s="1"/>
  <c r="E14" i="31"/>
  <c r="G14" i="31" s="1"/>
  <c r="G13" i="31"/>
  <c r="G12" i="31"/>
  <c r="G7" i="30"/>
  <c r="G9" i="30" s="1"/>
  <c r="E13" i="30"/>
  <c r="F12" i="1"/>
  <c r="D9" i="1"/>
  <c r="D10" i="1" s="1"/>
  <c r="D11" i="1" s="1"/>
  <c r="E12" i="29"/>
  <c r="G12" i="29" s="1"/>
  <c r="F6" i="29"/>
  <c r="G6" i="29" s="1"/>
  <c r="G5" i="29"/>
  <c r="E12" i="25"/>
  <c r="G12" i="25" s="1"/>
  <c r="F6" i="25"/>
  <c r="G6" i="25" s="1"/>
  <c r="G5" i="25"/>
  <c r="E12" i="24"/>
  <c r="G12" i="24" s="1"/>
  <c r="F6" i="24"/>
  <c r="G6" i="24" s="1"/>
  <c r="G5" i="24"/>
  <c r="E12" i="23"/>
  <c r="E13" i="23" s="1"/>
  <c r="E14" i="23" s="1"/>
  <c r="G14" i="23" s="1"/>
  <c r="F6" i="23"/>
  <c r="G6" i="23" s="1"/>
  <c r="G5" i="23"/>
  <c r="E12" i="11"/>
  <c r="E13" i="11" s="1"/>
  <c r="E14" i="11" s="1"/>
  <c r="G14" i="11" s="1"/>
  <c r="F6" i="11"/>
  <c r="G6" i="11" s="1"/>
  <c r="I5" i="22"/>
  <c r="I6" i="22" s="1"/>
  <c r="J6" i="22" s="1"/>
  <c r="H13" i="22"/>
  <c r="J13" i="22" s="1"/>
  <c r="J4" i="22"/>
  <c r="F6" i="21"/>
  <c r="G6" i="21" s="1"/>
  <c r="D5" i="21"/>
  <c r="G5" i="21" s="1"/>
  <c r="G5" i="11"/>
  <c r="G15" i="33" l="1"/>
  <c r="G16" i="33" s="1"/>
  <c r="G15" i="32"/>
  <c r="G16" i="32" s="1"/>
  <c r="G15" i="31"/>
  <c r="G16" i="31" s="1"/>
  <c r="E14" i="30"/>
  <c r="G14" i="30" s="1"/>
  <c r="G13" i="30"/>
  <c r="E13" i="29"/>
  <c r="G13" i="29" s="1"/>
  <c r="G7" i="29"/>
  <c r="G9" i="29" s="1"/>
  <c r="E13" i="25"/>
  <c r="E14" i="25" s="1"/>
  <c r="G14" i="25" s="1"/>
  <c r="G12" i="23"/>
  <c r="G7" i="25"/>
  <c r="G9" i="25" s="1"/>
  <c r="G7" i="24"/>
  <c r="G9" i="24" s="1"/>
  <c r="E13" i="24"/>
  <c r="G7" i="23"/>
  <c r="G9" i="23" s="1"/>
  <c r="G13" i="23"/>
  <c r="G13" i="11"/>
  <c r="G12" i="11"/>
  <c r="G7" i="11"/>
  <c r="G9" i="11" s="1"/>
  <c r="J5" i="22"/>
  <c r="J7" i="22" s="1"/>
  <c r="J9" i="22" s="1"/>
  <c r="H14" i="22"/>
  <c r="J14" i="22" s="1"/>
  <c r="F7" i="21"/>
  <c r="G7" i="21" s="1"/>
  <c r="G15" i="30" l="1"/>
  <c r="G16" i="30" s="1"/>
  <c r="E14" i="29"/>
  <c r="G14" i="29" s="1"/>
  <c r="G15" i="29" s="1"/>
  <c r="G16" i="29" s="1"/>
  <c r="G13" i="25"/>
  <c r="G15" i="25" s="1"/>
  <c r="G16" i="25" s="1"/>
  <c r="E10" i="1" s="1"/>
  <c r="G15" i="23"/>
  <c r="G13" i="24"/>
  <c r="E14" i="24"/>
  <c r="G14" i="24" s="1"/>
  <c r="G15" i="11"/>
  <c r="G16" i="11" s="1"/>
  <c r="E8" i="1" s="1"/>
  <c r="H15" i="22"/>
  <c r="F8" i="21"/>
  <c r="F9" i="21" s="1"/>
  <c r="G16" i="23" l="1"/>
  <c r="E9" i="1" s="1"/>
  <c r="G8" i="21"/>
  <c r="G15" i="24"/>
  <c r="G16" i="24" s="1"/>
  <c r="E11" i="1" s="1"/>
  <c r="H16" i="22"/>
  <c r="J16" i="22" s="1"/>
  <c r="J15" i="22"/>
  <c r="G9" i="21"/>
  <c r="E15" i="21"/>
  <c r="E16" i="5"/>
  <c r="F16" i="5" s="1"/>
  <c r="F15" i="5"/>
  <c r="F14" i="5"/>
  <c r="F13" i="5"/>
  <c r="F11" i="5"/>
  <c r="F10" i="5"/>
  <c r="F9" i="5"/>
  <c r="F8" i="5"/>
  <c r="F6" i="5"/>
  <c r="F5" i="5"/>
  <c r="G10" i="21" l="1"/>
  <c r="G12" i="21" s="1"/>
  <c r="G22" i="21" s="1"/>
  <c r="H17" i="22"/>
  <c r="J17" i="22" s="1"/>
  <c r="J18" i="22" s="1"/>
  <c r="G15" i="21"/>
  <c r="E16" i="21"/>
  <c r="F12" i="5"/>
  <c r="F4" i="5"/>
  <c r="F7" i="5"/>
  <c r="J19" i="22" l="1"/>
  <c r="E6" i="1" s="1"/>
  <c r="G16" i="21"/>
  <c r="E17" i="21"/>
  <c r="F17" i="5"/>
  <c r="G17" i="21" l="1"/>
  <c r="E18" i="21"/>
  <c r="F18" i="5"/>
  <c r="F19" i="5" s="1"/>
  <c r="I18" i="5"/>
  <c r="G18" i="21" l="1"/>
  <c r="E19" i="21"/>
  <c r="K13" i="4"/>
  <c r="K14" i="4"/>
  <c r="K12" i="4"/>
  <c r="G11" i="4"/>
  <c r="E10" i="4"/>
  <c r="G10" i="4" s="1"/>
  <c r="G8" i="4"/>
  <c r="G7" i="4"/>
  <c r="G6" i="4"/>
  <c r="F11" i="1"/>
  <c r="G11" i="1" s="1"/>
  <c r="F10" i="1"/>
  <c r="G10" i="1" s="1"/>
  <c r="F9" i="1"/>
  <c r="G9" i="1" s="1"/>
  <c r="F8" i="1"/>
  <c r="G8" i="1" s="1"/>
  <c r="F6" i="1"/>
  <c r="G6" i="1" s="1"/>
  <c r="G19" i="21" l="1"/>
  <c r="E20" i="21"/>
  <c r="G20" i="21" s="1"/>
  <c r="G12" i="1"/>
  <c r="G9" i="4"/>
  <c r="G22" i="4" s="1"/>
  <c r="F7" i="1"/>
  <c r="G7" i="1" s="1"/>
  <c r="G23" i="4" l="1"/>
  <c r="G24" i="4" s="1"/>
  <c r="E5" i="1" l="1"/>
  <c r="F5" i="1" s="1"/>
  <c r="L13" i="4"/>
  <c r="L12" i="4"/>
  <c r="F4" i="1" l="1"/>
  <c r="G5" i="1"/>
  <c r="C27" i="4"/>
  <c r="L14" i="4"/>
  <c r="L16" i="4" s="1"/>
  <c r="F18" i="1" l="1"/>
  <c r="F19" i="1" s="1"/>
  <c r="F20" i="1" s="1"/>
  <c r="G4" i="1"/>
</calcChain>
</file>

<file path=xl/sharedStrings.xml><?xml version="1.0" encoding="utf-8"?>
<sst xmlns="http://schemas.openxmlformats.org/spreadsheetml/2006/main" count="475" uniqueCount="135">
  <si>
    <t>COSTOS FORMULACIÓN DE PROYECTO, CONSTRUCCIÓN MEJORAMIENTO Y AMPLIACIÓN DE LA CANCHA DE FUTBOL DEL MUNICIPIO DE BURITICA ANTIOQUIA</t>
  </si>
  <si>
    <t>ITEM</t>
  </si>
  <si>
    <t>DESCRIPCIÓN</t>
  </si>
  <si>
    <t>UNIDAD</t>
  </si>
  <si>
    <t>CANTIDAD</t>
  </si>
  <si>
    <t>VR UNITARIO</t>
  </si>
  <si>
    <t>VR TOTAL</t>
  </si>
  <si>
    <t>Levantamiento Topografico</t>
  </si>
  <si>
    <t>Formulación del proyecto</t>
  </si>
  <si>
    <t>Levantamiento de Información</t>
  </si>
  <si>
    <t>1.1.1</t>
  </si>
  <si>
    <t>1.1.2</t>
  </si>
  <si>
    <t>Estudio de Suelos</t>
  </si>
  <si>
    <t>Diseños</t>
  </si>
  <si>
    <t>1.2.1</t>
  </si>
  <si>
    <t>Diseño Arquitectónico</t>
  </si>
  <si>
    <t xml:space="preserve">Diseño Estructural </t>
  </si>
  <si>
    <t xml:space="preserve">Diseño Elétrico </t>
  </si>
  <si>
    <t>Diseño Hidrosanitario</t>
  </si>
  <si>
    <t>1.2.2</t>
  </si>
  <si>
    <t>1.2.3</t>
  </si>
  <si>
    <t>1.2.4</t>
  </si>
  <si>
    <t>Formulación</t>
  </si>
  <si>
    <t>PMA</t>
  </si>
  <si>
    <t xml:space="preserve">Especificaciones técnicas de construcción </t>
  </si>
  <si>
    <t xml:space="preserve">Presupuesto </t>
  </si>
  <si>
    <t>1.3.1</t>
  </si>
  <si>
    <t>1.3.2</t>
  </si>
  <si>
    <t>1.3.4</t>
  </si>
  <si>
    <t>1.3.5</t>
  </si>
  <si>
    <t>1.3.6</t>
  </si>
  <si>
    <t>m2</t>
  </si>
  <si>
    <t>Unidad</t>
  </si>
  <si>
    <t>und</t>
  </si>
  <si>
    <t>SUBTOTAL</t>
  </si>
  <si>
    <t>IVA 19%</t>
  </si>
  <si>
    <t>TOTAL</t>
  </si>
  <si>
    <t>Descripción</t>
  </si>
  <si>
    <t xml:space="preserve">Vr </t>
  </si>
  <si>
    <t>Item</t>
  </si>
  <si>
    <t>VALOR TOTAL</t>
  </si>
  <si>
    <t>MGA y Documento técnico</t>
  </si>
  <si>
    <t>COSTOS FORMULACIÓN DE PROYECTO, CONSTRUCCIÓN DE NUEVO PALACIO MUNICIPAL DEL MUNICIPIO DE BURITICA ANTIOQUIA</t>
  </si>
  <si>
    <t>LEVANTAMIENTO  TOPOGRAFICO</t>
  </si>
  <si>
    <r>
      <t xml:space="preserve">GRUPO </t>
    </r>
    <r>
      <rPr>
        <sz val="7"/>
        <color rgb="FF0F0F0F"/>
        <rFont val="Arial"/>
        <family val="2"/>
      </rPr>
      <t xml:space="preserve">1. </t>
    </r>
    <r>
      <rPr>
        <sz val="7"/>
        <rFont val="Arial"/>
        <family val="2"/>
      </rPr>
      <t>COSTOS DIRECTOS DE PERSONAL</t>
    </r>
  </si>
  <si>
    <r>
      <t xml:space="preserve">CARGO </t>
    </r>
    <r>
      <rPr>
        <b/>
        <sz val="7"/>
        <color rgb="FF1D1D1D"/>
        <rFont val="Arial"/>
        <family val="2"/>
      </rPr>
      <t xml:space="preserve">U </t>
    </r>
    <r>
      <rPr>
        <b/>
        <sz val="7"/>
        <rFont val="Arial"/>
        <family val="2"/>
      </rPr>
      <t>OFICIO</t>
    </r>
  </si>
  <si>
    <r>
      <rPr>
        <b/>
        <sz val="7"/>
        <rFont val="Arial"/>
        <family val="2"/>
      </rPr>
      <t xml:space="preserve">SUELDO </t>
    </r>
    <r>
      <rPr>
        <b/>
        <sz val="7"/>
        <color rgb="FF0C0C0C"/>
        <rFont val="Arial"/>
        <family val="2"/>
      </rPr>
      <t xml:space="preserve">Y/O
</t>
    </r>
    <r>
      <rPr>
        <b/>
        <sz val="7"/>
        <rFont val="Arial"/>
        <family val="2"/>
      </rPr>
      <t xml:space="preserve">JORNAL
</t>
    </r>
    <r>
      <rPr>
        <b/>
        <sz val="7"/>
        <rFont val="Arial MT"/>
        <family val="2"/>
      </rPr>
      <t>MENSUAL</t>
    </r>
  </si>
  <si>
    <r>
      <rPr>
        <b/>
        <sz val="7"/>
        <rFont val="Arial"/>
        <family val="2"/>
      </rPr>
      <t xml:space="preserve">PLAZO </t>
    </r>
    <r>
      <rPr>
        <b/>
        <sz val="7"/>
        <color rgb="FF131313"/>
        <rFont val="Arial"/>
        <family val="2"/>
      </rPr>
      <t xml:space="preserve">DE
</t>
    </r>
    <r>
      <rPr>
        <b/>
        <sz val="7"/>
        <rFont val="Arial"/>
        <family val="2"/>
      </rPr>
      <t>EJECUCIÓN (MESES)</t>
    </r>
  </si>
  <si>
    <r>
      <rPr>
        <b/>
        <sz val="7"/>
        <rFont val="Arial"/>
        <family val="2"/>
      </rPr>
      <t>VALOR
PARCIAL</t>
    </r>
  </si>
  <si>
    <t>II</t>
  </si>
  <si>
    <r>
      <t xml:space="preserve">Director </t>
    </r>
    <r>
      <rPr>
        <sz val="7"/>
        <color rgb="FF131313"/>
        <rFont val="Arial"/>
        <family val="2"/>
      </rPr>
      <t xml:space="preserve">de </t>
    </r>
    <r>
      <rPr>
        <sz val="7"/>
        <rFont val="Arial"/>
        <family val="2"/>
      </rPr>
      <t>consultoría</t>
    </r>
  </si>
  <si>
    <t>Topógrafo</t>
  </si>
  <si>
    <t>Dibujante</t>
  </si>
  <si>
    <t>Cadenero primero</t>
  </si>
  <si>
    <t>Cadenero segundo</t>
  </si>
  <si>
    <t>SUBTOTAL COSTOS</t>
  </si>
  <si>
    <t>Factor multiplicador  (FM)</t>
  </si>
  <si>
    <t>DESCRIPCION</t>
  </si>
  <si>
    <r>
      <t xml:space="preserve">Gastos </t>
    </r>
    <r>
      <rPr>
        <sz val="7"/>
        <color rgb="FF151515"/>
        <rFont val="Arial"/>
        <family val="2"/>
      </rPr>
      <t xml:space="preserve">de </t>
    </r>
    <r>
      <rPr>
        <sz val="7"/>
        <rFont val="Arial"/>
        <family val="2"/>
      </rPr>
      <t>viaje</t>
    </r>
  </si>
  <si>
    <r>
      <t xml:space="preserve">Nivel </t>
    </r>
    <r>
      <rPr>
        <sz val="7"/>
        <color rgb="FF151515"/>
        <rFont val="Arial"/>
        <family val="2"/>
      </rPr>
      <t xml:space="preserve">de </t>
    </r>
    <r>
      <rPr>
        <sz val="7"/>
        <rFont val="Arial"/>
        <family val="2"/>
      </rPr>
      <t>precisión</t>
    </r>
  </si>
  <si>
    <r>
      <rPr>
        <sz val="7"/>
        <color rgb="FF1A1A1A"/>
        <rFont val="Arial"/>
        <family val="2"/>
      </rPr>
      <t>mes</t>
    </r>
  </si>
  <si>
    <t>Estación total</t>
  </si>
  <si>
    <t>un</t>
  </si>
  <si>
    <t>punto</t>
  </si>
  <si>
    <t>mes</t>
  </si>
  <si>
    <r>
      <rPr>
        <sz val="7"/>
        <color rgb="FF0F0F0F"/>
        <rFont val="Arial"/>
        <family val="2"/>
      </rPr>
      <t xml:space="preserve">GRUPO </t>
    </r>
    <r>
      <rPr>
        <sz val="7"/>
        <rFont val="Arial"/>
        <family val="2"/>
      </rPr>
      <t>1. COSTOS DIRECTOS DE PERSONAL</t>
    </r>
  </si>
  <si>
    <r>
      <rPr>
        <b/>
        <sz val="7"/>
        <color rgb="FF111111"/>
        <rFont val="Arial"/>
        <family val="2"/>
      </rPr>
      <t>ENTRE</t>
    </r>
    <r>
      <rPr>
        <b/>
        <sz val="7"/>
        <rFont val="Arial"/>
        <family val="2"/>
      </rPr>
      <t>GABLE</t>
    </r>
  </si>
  <si>
    <r>
      <rPr>
        <b/>
        <sz val="7"/>
        <color rgb="FF0A0A0A"/>
        <rFont val="Arial"/>
        <family val="2"/>
      </rPr>
      <t xml:space="preserve">CARGO </t>
    </r>
    <r>
      <rPr>
        <b/>
        <sz val="7"/>
        <color rgb="FF1C1C1C"/>
        <rFont val="Arial"/>
        <family val="2"/>
      </rPr>
      <t xml:space="preserve">U </t>
    </r>
    <r>
      <rPr>
        <b/>
        <sz val="7"/>
        <rFont val="Arial"/>
        <family val="2"/>
      </rPr>
      <t>OFICIO</t>
    </r>
  </si>
  <si>
    <r>
      <rPr>
        <b/>
        <sz val="7"/>
        <rFont val="Arial"/>
        <family val="2"/>
      </rPr>
      <t xml:space="preserve">DEDICACION
</t>
    </r>
    <r>
      <rPr>
        <b/>
        <sz val="7"/>
        <rFont val="Arial MT"/>
        <family val="2"/>
      </rPr>
      <t>MENSUAL</t>
    </r>
  </si>
  <si>
    <r>
      <rPr>
        <b/>
        <sz val="7"/>
        <color rgb="FF0A0A0A"/>
        <rFont val="Arial"/>
        <family val="2"/>
      </rPr>
      <t xml:space="preserve">PLAZO </t>
    </r>
    <r>
      <rPr>
        <b/>
        <sz val="7"/>
        <rFont val="Arial"/>
        <family val="2"/>
      </rPr>
      <t xml:space="preserve">DE
EJECUCIÓN
</t>
    </r>
    <r>
      <rPr>
        <b/>
        <sz val="7"/>
        <rFont val="Arial MT"/>
        <family val="2"/>
      </rPr>
      <t>(MESES)</t>
    </r>
  </si>
  <si>
    <r>
      <rPr>
        <b/>
        <sz val="7"/>
        <color rgb="FF0F0F0F"/>
        <rFont val="Arial MT"/>
      </rPr>
      <t>IV</t>
    </r>
  </si>
  <si>
    <r>
      <rPr>
        <sz val="7"/>
        <rFont val="Arial MT"/>
        <family val="2"/>
      </rPr>
      <t xml:space="preserve">Director de </t>
    </r>
    <r>
      <rPr>
        <sz val="7"/>
        <color rgb="FF0C0C0C"/>
        <rFont val="Arial MT"/>
        <family val="2"/>
      </rPr>
      <t>consultoría</t>
    </r>
  </si>
  <si>
    <r>
      <rPr>
        <b/>
        <sz val="7"/>
        <rFont val="Arial"/>
        <family val="2"/>
      </rPr>
      <t xml:space="preserve">Factor </t>
    </r>
    <r>
      <rPr>
        <b/>
        <sz val="7"/>
        <color rgb="FF0E0E0E"/>
        <rFont val="Arial"/>
        <family val="2"/>
      </rPr>
      <t xml:space="preserve">multiplicador </t>
    </r>
    <r>
      <rPr>
        <sz val="7"/>
        <rFont val="Arial MT"/>
        <family val="2"/>
      </rPr>
      <t>(FM)</t>
    </r>
  </si>
  <si>
    <r>
      <rPr>
        <sz val="7"/>
        <rFont val="Arial MT"/>
        <family val="2"/>
      </rPr>
      <t xml:space="preserve">Costo personal </t>
    </r>
    <r>
      <rPr>
        <sz val="7"/>
        <color rgb="FF0F0F0F"/>
        <rFont val="Arial MT"/>
        <family val="2"/>
      </rPr>
      <t xml:space="preserve">con </t>
    </r>
    <r>
      <rPr>
        <sz val="7"/>
        <rFont val="Arial MT"/>
        <family val="2"/>
      </rPr>
      <t>FM</t>
    </r>
  </si>
  <si>
    <t>ROS COSTOS DIRECTOS</t>
  </si>
  <si>
    <t>DEDICACIÓN</t>
  </si>
  <si>
    <r>
      <rPr>
        <b/>
        <sz val="7"/>
        <rFont val="Arial"/>
        <family val="2"/>
      </rPr>
      <t xml:space="preserve">VALOR MENSUAL  </t>
    </r>
    <r>
      <rPr>
        <b/>
        <sz val="7"/>
        <color rgb="FF111111"/>
        <rFont val="Arial"/>
        <family val="2"/>
      </rPr>
      <t xml:space="preserve">Y/O </t>
    </r>
    <r>
      <rPr>
        <b/>
        <sz val="7"/>
        <rFont val="Arial MT"/>
        <family val="2"/>
      </rPr>
      <t xml:space="preserve">PRIMA DE
</t>
    </r>
    <r>
      <rPr>
        <b/>
        <sz val="7"/>
        <rFont val="Arial"/>
        <family val="2"/>
      </rPr>
      <t>LOCALIZACION</t>
    </r>
  </si>
  <si>
    <t>VALOR PARCIAL</t>
  </si>
  <si>
    <r>
      <rPr>
        <sz val="7"/>
        <rFont val="Arial MT"/>
        <family val="2"/>
      </rPr>
      <t>Gastos de viaje</t>
    </r>
  </si>
  <si>
    <r>
      <rPr>
        <sz val="7"/>
        <rFont val="Arial MT"/>
        <family val="2"/>
      </rPr>
      <t xml:space="preserve">Fotocopias,      edición      de      informes registro, fotográficos, planos </t>
    </r>
    <r>
      <rPr>
        <sz val="7"/>
        <color rgb="FF0E0E0E"/>
        <rFont val="Arial MT"/>
        <family val="2"/>
      </rPr>
      <t xml:space="preserve">y </t>
    </r>
    <r>
      <rPr>
        <sz val="7"/>
        <rFont val="Arial MT"/>
        <family val="2"/>
      </rPr>
      <t>otros</t>
    </r>
  </si>
  <si>
    <r>
      <rPr>
        <sz val="7"/>
        <rFont val="Arial MT"/>
        <family val="2"/>
      </rPr>
      <t xml:space="preserve">Vehículo   doble   tracción,   doble   </t>
    </r>
    <r>
      <rPr>
        <sz val="7"/>
        <color rgb="FF0F0F0F"/>
        <rFont val="Arial MT"/>
        <family val="2"/>
      </rPr>
      <t xml:space="preserve">cabina </t>
    </r>
    <r>
      <rPr>
        <sz val="7"/>
        <rFont val="Arial MT"/>
        <family val="2"/>
      </rPr>
      <t xml:space="preserve">2400   </t>
    </r>
    <r>
      <rPr>
        <sz val="7"/>
        <color rgb="FF181818"/>
        <rFont val="Arial MT"/>
        <family val="2"/>
      </rPr>
      <t xml:space="preserve">CC   </t>
    </r>
    <r>
      <rPr>
        <sz val="7"/>
        <color rgb="FF1D1D1D"/>
        <rFont val="Arial MT"/>
        <family val="2"/>
      </rPr>
      <t xml:space="preserve">o   </t>
    </r>
    <r>
      <rPr>
        <sz val="7"/>
        <rFont val="Arial MT"/>
        <family val="2"/>
      </rPr>
      <t xml:space="preserve">superior   (modelo   2015   </t>
    </r>
    <r>
      <rPr>
        <sz val="7"/>
        <color rgb="FF151515"/>
        <rFont val="Arial MT"/>
        <family val="2"/>
      </rPr>
      <t xml:space="preserve">o </t>
    </r>
    <r>
      <rPr>
        <sz val="7"/>
        <rFont val="Arial MT"/>
        <family val="2"/>
      </rPr>
      <t xml:space="preserve">superior)     tarifa     de     alquiler     tiempo completo,       incluye       combustible       y conductor.        Se       debe       garantizar permanencia   de   </t>
    </r>
    <r>
      <rPr>
        <sz val="7"/>
        <color rgb="FF111111"/>
        <rFont val="Arial MT"/>
        <family val="2"/>
      </rPr>
      <t xml:space="preserve">los  </t>
    </r>
    <r>
      <rPr>
        <sz val="7"/>
        <rFont val="Arial MT"/>
        <family val="2"/>
      </rPr>
      <t xml:space="preserve">vehículos  durante </t>
    </r>
    <r>
      <rPr>
        <sz val="7"/>
        <color rgb="FF0E0E0E"/>
        <rFont val="Arial MT"/>
        <family val="2"/>
      </rPr>
      <t xml:space="preserve">toda </t>
    </r>
    <r>
      <rPr>
        <sz val="7"/>
        <color rgb="FF0C0C0C"/>
        <rFont val="Arial MT"/>
        <family val="2"/>
      </rPr>
      <t xml:space="preserve">la </t>
    </r>
    <r>
      <rPr>
        <sz val="7"/>
        <rFont val="Arial MT"/>
        <family val="2"/>
      </rPr>
      <t xml:space="preserve">ejecución </t>
    </r>
    <r>
      <rPr>
        <sz val="7"/>
        <color rgb="FF111111"/>
        <rFont val="Arial MT"/>
        <family val="2"/>
      </rPr>
      <t xml:space="preserve">del </t>
    </r>
    <r>
      <rPr>
        <sz val="7"/>
        <rFont val="Arial MT"/>
        <family val="2"/>
      </rPr>
      <t xml:space="preserve">proyecto </t>
    </r>
    <r>
      <rPr>
        <sz val="7"/>
        <color rgb="FF1C1C1C"/>
        <rFont val="Arial MT"/>
        <family val="2"/>
      </rPr>
      <t>.</t>
    </r>
  </si>
  <si>
    <t xml:space="preserve">DISEÑO ARQUITECTONICO </t>
  </si>
  <si>
    <r>
      <rPr>
        <b/>
        <sz val="7"/>
        <rFont val="Arial"/>
        <family val="2"/>
      </rPr>
      <t>SUELDO Y/O
JORNAL MENSUAL</t>
    </r>
  </si>
  <si>
    <t>Director de consultoría</t>
  </si>
  <si>
    <t>DEDICACIÓN MENSUAL</t>
  </si>
  <si>
    <t>VALOR MENSUAL Y/O PRIMA DE LOCALIZACIÓN</t>
  </si>
  <si>
    <r>
      <rPr>
        <sz val="7"/>
        <color rgb="FF0A0A0A"/>
        <rFont val="Arial"/>
        <family val="2"/>
      </rPr>
      <t xml:space="preserve">Fotocopias,      </t>
    </r>
    <r>
      <rPr>
        <sz val="7"/>
        <rFont val="Arial"/>
        <family val="2"/>
      </rPr>
      <t xml:space="preserve">edición      </t>
    </r>
    <r>
      <rPr>
        <sz val="7"/>
        <color rgb="FF0C0C0C"/>
        <rFont val="Arial"/>
        <family val="2"/>
      </rPr>
      <t xml:space="preserve">de      </t>
    </r>
    <r>
      <rPr>
        <sz val="7"/>
        <color rgb="FF111111"/>
        <rFont val="Arial"/>
        <family val="2"/>
      </rPr>
      <t>informes</t>
    </r>
    <r>
      <rPr>
        <sz val="7"/>
        <rFont val="Arial"/>
        <family val="2"/>
      </rPr>
      <t xml:space="preserve"> registro, fotográficos, planos y otros</t>
    </r>
  </si>
  <si>
    <t>Georeferenciación  (incluye un punto por km con GPS de precisión milimétrica (debidamente certificado) materializados  en  campo  con  mojones en concreto y platina de bronce)</t>
  </si>
  <si>
    <t>Vehículo   doble  tracción,   doble  cabina 2400   CC   o   superior   (modelo   2015   o superior)     tarifa    de    alquiler    tiempo completo,      incluye      combustible      y conductor.       Se       debe       garantizar permanencia   de  los  vehículos  durante toda la ejecución del proyecto.</t>
  </si>
  <si>
    <t>Und</t>
  </si>
  <si>
    <t xml:space="preserve">Elaboró:
</t>
  </si>
  <si>
    <t xml:space="preserve">ESTUDIO GEOTECNICO </t>
  </si>
  <si>
    <t>ENTREGABLE</t>
  </si>
  <si>
    <r>
      <t xml:space="preserve">CARGO </t>
    </r>
    <r>
      <rPr>
        <b/>
        <sz val="7"/>
        <color rgb="FF111111"/>
        <rFont val="Arial"/>
        <family val="2"/>
      </rPr>
      <t xml:space="preserve">U </t>
    </r>
    <r>
      <rPr>
        <b/>
        <sz val="7"/>
        <rFont val="Arial"/>
        <family val="2"/>
      </rPr>
      <t>OFICIO</t>
    </r>
  </si>
  <si>
    <r>
      <rPr>
        <b/>
        <sz val="7"/>
        <rFont val="Arial"/>
        <family val="2"/>
      </rPr>
      <t>PLAZO DE
EJECUCIÓN (MESES)</t>
    </r>
  </si>
  <si>
    <r>
      <rPr>
        <b/>
        <sz val="7"/>
        <color rgb="FF0C0C0C"/>
        <rFont val="Arial"/>
        <family val="2"/>
      </rPr>
      <t xml:space="preserve">VALOR
</t>
    </r>
    <r>
      <rPr>
        <b/>
        <sz val="7"/>
        <rFont val="Arial"/>
        <family val="2"/>
      </rPr>
      <t>PARCIAL</t>
    </r>
  </si>
  <si>
    <r>
      <rPr>
        <b/>
        <sz val="7"/>
        <color rgb="FF131313"/>
        <rFont val="Arial"/>
        <family val="2"/>
      </rPr>
      <t>VII</t>
    </r>
  </si>
  <si>
    <t>Ingeniero especialista en geotecnía</t>
  </si>
  <si>
    <t>Costo personal con FM</t>
  </si>
  <si>
    <t xml:space="preserve">Gastos de viaje                                                 </t>
  </si>
  <si>
    <r>
      <t xml:space="preserve">Campamento para labores </t>
    </r>
    <r>
      <rPr>
        <sz val="7"/>
        <color rgb="FF0F0F0F"/>
        <rFont val="Arial"/>
        <family val="2"/>
      </rPr>
      <t xml:space="preserve">de </t>
    </r>
    <r>
      <rPr>
        <sz val="7"/>
        <rFont val="Arial"/>
        <family val="2"/>
      </rPr>
      <t>campo</t>
    </r>
  </si>
  <si>
    <r>
      <rPr>
        <sz val="7"/>
        <color rgb="FF1A1A1A"/>
        <rFont val="Arial"/>
        <family val="2"/>
      </rPr>
      <t>I</t>
    </r>
  </si>
  <si>
    <t>Toma de muestras y ensayos de laboratorios</t>
  </si>
  <si>
    <t xml:space="preserve">Ingeniero Electrico
</t>
  </si>
  <si>
    <t>COSTOS FORMULACIÓN DE PROYECTO, COSTOS FORMULACIÓN DE PROYECTO, CONSTRUCCIÓN DE EDIFICIO DE 5 PLANTAS CASA MAYA EN EL MUNICIPIO DE BURITICA ANTIOQUIA</t>
  </si>
  <si>
    <r>
      <rPr>
        <u/>
        <sz val="7"/>
        <rFont val="Arial"/>
        <family val="2"/>
      </rPr>
      <t xml:space="preserve">Elaboró:
</t>
    </r>
    <r>
      <rPr>
        <sz val="7"/>
        <rFont val="Arial"/>
        <family val="2"/>
      </rPr>
      <t xml:space="preserve">
</t>
    </r>
  </si>
  <si>
    <t>DISEÑO ESTRCUTURAL</t>
  </si>
  <si>
    <t xml:space="preserve">Ingeniero Civil Costos y presupuestos
</t>
  </si>
  <si>
    <t>TOTAL COSTOS DIRECTOS</t>
  </si>
  <si>
    <t>IVA</t>
  </si>
  <si>
    <t>ESTUDIOS Y DISEÑOS PARA LA CONSTRUCCIÓN DE EDIFICIO DE 5 PLANTAS CASA MAYA EN EL MUNICIPIO DE BURITICA ANTIOQUIA</t>
  </si>
  <si>
    <r>
      <rPr>
        <b/>
        <sz val="7"/>
        <color rgb="FF151515"/>
        <rFont val="Arial"/>
        <family val="2"/>
      </rPr>
      <t>ENTRE</t>
    </r>
    <r>
      <rPr>
        <b/>
        <sz val="7"/>
        <rFont val="Arial"/>
        <family val="2"/>
      </rPr>
      <t>GABLE</t>
    </r>
  </si>
  <si>
    <r>
      <t xml:space="preserve">Costo personal </t>
    </r>
    <r>
      <rPr>
        <b/>
        <sz val="7"/>
        <color rgb="FF0F0F0F"/>
        <rFont val="Arial MT"/>
      </rPr>
      <t xml:space="preserve">con </t>
    </r>
    <r>
      <rPr>
        <b/>
        <sz val="7"/>
        <rFont val="Arial MT"/>
      </rPr>
      <t>FM</t>
    </r>
  </si>
  <si>
    <r>
      <rPr>
        <b/>
        <sz val="7"/>
        <rFont val="Arial"/>
        <family val="2"/>
      </rPr>
      <t xml:space="preserve">Factor </t>
    </r>
    <r>
      <rPr>
        <b/>
        <sz val="7"/>
        <color rgb="FF0E0E0E"/>
        <rFont val="Arial"/>
        <family val="2"/>
      </rPr>
      <t xml:space="preserve">multiplicador </t>
    </r>
    <r>
      <rPr>
        <b/>
        <sz val="7"/>
        <rFont val="Arial MT"/>
        <family val="2"/>
      </rPr>
      <t>(FM)</t>
    </r>
  </si>
  <si>
    <t>PRESUPUESTO</t>
  </si>
  <si>
    <t>DISEÑO HIDROSANITARIO</t>
  </si>
  <si>
    <t>DISEÑO ELECTRICO</t>
  </si>
  <si>
    <r>
      <t xml:space="preserve">Costo personal </t>
    </r>
    <r>
      <rPr>
        <b/>
        <sz val="7"/>
        <color rgb="FF151515"/>
        <rFont val="Arial"/>
        <family val="2"/>
      </rPr>
      <t xml:space="preserve">con </t>
    </r>
    <r>
      <rPr>
        <b/>
        <sz val="7"/>
        <rFont val="Arial"/>
        <family val="2"/>
      </rPr>
      <t>FM</t>
    </r>
  </si>
  <si>
    <r>
      <rPr>
        <sz val="7"/>
        <rFont val="Arial"/>
        <family val="2"/>
      </rPr>
      <t xml:space="preserve">Vehículo doble tracción, doble cabina, </t>
    </r>
    <r>
      <rPr>
        <sz val="7"/>
        <color rgb="FF0C0C0C"/>
        <rFont val="Arial"/>
        <family val="2"/>
      </rPr>
      <t xml:space="preserve">2400 </t>
    </r>
    <r>
      <rPr>
        <sz val="7"/>
        <rFont val="Arial"/>
        <family val="2"/>
      </rPr>
      <t xml:space="preserve">CC </t>
    </r>
    <r>
      <rPr>
        <sz val="7"/>
        <color rgb="FF0E0E0E"/>
        <rFont val="Arial"/>
        <family val="2"/>
      </rPr>
      <t xml:space="preserve">o </t>
    </r>
    <r>
      <rPr>
        <sz val="7"/>
        <rFont val="Arial"/>
        <family val="2"/>
      </rPr>
      <t xml:space="preserve">superior   (modelo   2015   o   superior)   tarifa   </t>
    </r>
    <r>
      <rPr>
        <sz val="7"/>
        <color rgb="FF161616"/>
        <rFont val="Arial"/>
        <family val="2"/>
      </rPr>
      <t xml:space="preserve">de </t>
    </r>
    <r>
      <rPr>
        <sz val="7"/>
        <rFont val="Arial"/>
        <family val="2"/>
      </rPr>
      <t xml:space="preserve">alquiler  tiempo  completo,  incluye  combustible  y conductor.  Se  debe  garantizar  permanencia  de </t>
    </r>
    <r>
      <rPr>
        <sz val="7"/>
        <color rgb="FF0E0E0E"/>
        <rFont val="Arial"/>
        <family val="2"/>
      </rPr>
      <t xml:space="preserve">los   </t>
    </r>
    <r>
      <rPr>
        <sz val="7"/>
        <rFont val="Arial"/>
        <family val="2"/>
      </rPr>
      <t xml:space="preserve">vehículos   durante   toda   </t>
    </r>
    <r>
      <rPr>
        <sz val="7"/>
        <color rgb="FF0C0C0C"/>
        <rFont val="Arial"/>
        <family val="2"/>
      </rPr>
      <t xml:space="preserve">la   </t>
    </r>
    <r>
      <rPr>
        <sz val="7"/>
        <rFont val="Arial"/>
        <family val="2"/>
      </rPr>
      <t xml:space="preserve">ejecución   </t>
    </r>
    <r>
      <rPr>
        <sz val="7"/>
        <color rgb="FF161616"/>
        <rFont val="Arial"/>
        <family val="2"/>
      </rPr>
      <t xml:space="preserve">del </t>
    </r>
    <r>
      <rPr>
        <sz val="7"/>
        <rFont val="Arial"/>
        <family val="2"/>
      </rPr>
      <t>proyecto.</t>
    </r>
  </si>
  <si>
    <r>
      <rPr>
        <sz val="7"/>
        <rFont val="Arial"/>
        <family val="2"/>
      </rPr>
      <t xml:space="preserve">Fotocopias,     edición    </t>
    </r>
    <r>
      <rPr>
        <sz val="7"/>
        <color rgb="FF111111"/>
        <rFont val="Arial"/>
        <family val="2"/>
      </rPr>
      <t xml:space="preserve">de    </t>
    </r>
    <r>
      <rPr>
        <sz val="7"/>
        <rFont val="Arial"/>
        <family val="2"/>
      </rPr>
      <t xml:space="preserve">informes,    registro, fotográficos, planos </t>
    </r>
    <r>
      <rPr>
        <sz val="7"/>
        <color rgb="FF0F0F0F"/>
        <rFont val="Arial"/>
        <family val="2"/>
      </rPr>
      <t xml:space="preserve">y </t>
    </r>
    <r>
      <rPr>
        <sz val="7"/>
        <rFont val="Arial"/>
        <family val="2"/>
      </rPr>
      <t>otros</t>
    </r>
  </si>
  <si>
    <r>
      <rPr>
        <b/>
        <sz val="7"/>
        <rFont val="Arial"/>
        <family val="2"/>
      </rPr>
      <t xml:space="preserve">VALOR
MENSUAL Y/O </t>
    </r>
    <r>
      <rPr>
        <b/>
        <sz val="7"/>
        <color rgb="FF0E0E0E"/>
        <rFont val="Arial"/>
        <family val="2"/>
      </rPr>
      <t xml:space="preserve">PRIMA </t>
    </r>
    <r>
      <rPr>
        <b/>
        <sz val="7"/>
        <rFont val="Arial"/>
        <family val="2"/>
      </rPr>
      <t>DE LOCALIZACION</t>
    </r>
  </si>
  <si>
    <r>
      <rPr>
        <b/>
        <sz val="7"/>
        <rFont val="Arial MT"/>
        <family val="2"/>
      </rPr>
      <t xml:space="preserve">Costo personal </t>
    </r>
    <r>
      <rPr>
        <b/>
        <sz val="7"/>
        <color rgb="FF0F0F0F"/>
        <rFont val="Arial MT"/>
        <family val="2"/>
      </rPr>
      <t xml:space="preserve">con </t>
    </r>
    <r>
      <rPr>
        <b/>
        <sz val="7"/>
        <rFont val="Arial MT"/>
        <family val="2"/>
      </rPr>
      <t>FM</t>
    </r>
  </si>
  <si>
    <t>Arquitecto</t>
  </si>
  <si>
    <t>Ingeniero Estrcutural</t>
  </si>
  <si>
    <t>VALOR TOTAL COSTO DIRECTO</t>
  </si>
  <si>
    <t>SUBTOTAL OTROS COSTOS DIRECTOS</t>
  </si>
  <si>
    <t>Elaboró:</t>
  </si>
  <si>
    <t>Ingeniero Hidrosanitario</t>
  </si>
  <si>
    <t>Analisis de Riesgo</t>
  </si>
  <si>
    <t>1.3.3</t>
  </si>
  <si>
    <t xml:space="preserve">Plan de Manejo Ambiental </t>
  </si>
  <si>
    <t>Especificaciones tecnicas de construcción</t>
  </si>
  <si>
    <t>Presupuesto Detallado (Presupuesto de Obra, APU, Memoria de Cantidades, AIU, Presupuesto de Interventoria)</t>
  </si>
  <si>
    <t>Plan de Sostenibilidad</t>
  </si>
  <si>
    <t xml:space="preserve">Ingeniero Ambiental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</si>
</sst>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3" formatCode="_-* #,##0.00_-;\-* #,##0.00_-;_-* &quot;-&quot;??_-;_-@_-"/>
    <numFmt numFmtId="164" formatCode="&quot;$&quot;\ #,##0.00"/>
    <numFmt numFmtId="165" formatCode="&quot;$&quot;\ #,##0"/>
    <numFmt numFmtId="166" formatCode="\$\ #,##0"/>
    <numFmt numFmtId="167" formatCode="0.0"/>
    <numFmt numFmtId="168" formatCode="0.0000"/>
    <numFmt numFmtId="169" formatCode="0.00000"/>
    <numFmt numFmtId="170" formatCode="_-* #,##0_-;\-* #,##0_-;_-* &quot;-&quot;??_-;_-@_-"/>
  </numFmts>
  <fonts count="60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0"/>
      <color rgb="FF000000"/>
      <name val="Times New Roman"/>
      <family val="1"/>
    </font>
    <font>
      <sz val="7"/>
      <name val="Arial"/>
      <family val="2"/>
    </font>
    <font>
      <sz val="7"/>
      <color rgb="FF000000"/>
      <name val="Times New Roman"/>
      <family val="1"/>
    </font>
    <font>
      <sz val="7"/>
      <color rgb="FF000000"/>
      <name val="Arial"/>
      <family val="2"/>
    </font>
    <font>
      <b/>
      <sz val="7"/>
      <name val="Arial"/>
      <family val="2"/>
    </font>
    <font>
      <sz val="7"/>
      <color rgb="FF0F0F0F"/>
      <name val="Arial"/>
      <family val="2"/>
    </font>
    <font>
      <b/>
      <sz val="7"/>
      <color rgb="FF151515"/>
      <name val="Arial"/>
      <family val="2"/>
    </font>
    <font>
      <b/>
      <sz val="7"/>
      <color rgb="FF1D1D1D"/>
      <name val="Arial"/>
      <family val="2"/>
    </font>
    <font>
      <b/>
      <sz val="7"/>
      <color rgb="FF000000"/>
      <name val="Times New Roman"/>
      <family val="1"/>
    </font>
    <font>
      <b/>
      <sz val="7"/>
      <color rgb="FF0C0C0C"/>
      <name val="Arial"/>
      <family val="2"/>
    </font>
    <font>
      <b/>
      <sz val="7"/>
      <name val="Arial MT"/>
      <family val="2"/>
    </font>
    <font>
      <b/>
      <sz val="7"/>
      <color rgb="FF131313"/>
      <name val="Arial"/>
      <family val="2"/>
    </font>
    <font>
      <b/>
      <sz val="7"/>
      <color rgb="FF111111"/>
      <name val="Arial"/>
      <family val="2"/>
    </font>
    <font>
      <sz val="7"/>
      <color rgb="FF131313"/>
      <name val="Arial"/>
      <family val="2"/>
    </font>
    <font>
      <sz val="7"/>
      <color rgb="FF0C0C0C"/>
      <name val="Arial"/>
      <family val="2"/>
    </font>
    <font>
      <sz val="7"/>
      <color rgb="FF1F1F1F"/>
      <name val="Arial"/>
      <family val="2"/>
    </font>
    <font>
      <sz val="7"/>
      <color rgb="FF1A1A1A"/>
      <name val="Arial"/>
      <family val="2"/>
    </font>
    <font>
      <sz val="7"/>
      <color rgb="FF151515"/>
      <name val="Arial"/>
      <family val="2"/>
    </font>
    <font>
      <sz val="7"/>
      <color rgb="FF0A0A0A"/>
      <name val="Arial"/>
      <family val="2"/>
    </font>
    <font>
      <sz val="7"/>
      <color rgb="FF111111"/>
      <name val="Arial"/>
      <family val="2"/>
    </font>
    <font>
      <sz val="7"/>
      <color rgb="FF0E0E0E"/>
      <name val="Arial"/>
      <family val="2"/>
    </font>
    <font>
      <b/>
      <sz val="7"/>
      <color rgb="FF000000"/>
      <name val="Arial"/>
      <family val="2"/>
    </font>
    <font>
      <u/>
      <sz val="7"/>
      <name val="Arial"/>
      <family val="2"/>
    </font>
    <font>
      <b/>
      <sz val="7"/>
      <color rgb="FF0A0A0A"/>
      <name val="Arial"/>
      <family val="2"/>
    </font>
    <font>
      <b/>
      <sz val="7"/>
      <color rgb="FF1C1C1C"/>
      <name val="Arial"/>
      <family val="2"/>
    </font>
    <font>
      <b/>
      <sz val="7"/>
      <name val="Times New Roman"/>
      <family val="2"/>
    </font>
    <font>
      <b/>
      <sz val="7"/>
      <name val="Arial MT"/>
    </font>
    <font>
      <b/>
      <sz val="7"/>
      <color rgb="FF0F0F0F"/>
      <name val="Arial MT"/>
    </font>
    <font>
      <sz val="7"/>
      <name val="Arial MT"/>
    </font>
    <font>
      <sz val="7"/>
      <name val="Arial MT"/>
      <family val="2"/>
    </font>
    <font>
      <sz val="7"/>
      <color rgb="FF0C0C0C"/>
      <name val="Arial MT"/>
      <family val="2"/>
    </font>
    <font>
      <sz val="7"/>
      <color rgb="FF161616"/>
      <name val="Arial MT"/>
      <family val="2"/>
    </font>
    <font>
      <sz val="7"/>
      <color rgb="FF000000"/>
      <name val="Arial MT"/>
      <family val="2"/>
    </font>
    <font>
      <sz val="7"/>
      <color rgb="FF0E0E0E"/>
      <name val="Arial MT"/>
      <family val="2"/>
    </font>
    <font>
      <sz val="7"/>
      <color rgb="FF1A1A1A"/>
      <name val="Arial MT"/>
      <family val="2"/>
    </font>
    <font>
      <sz val="7"/>
      <color rgb="FF0A0A0A"/>
      <name val="Arial MT"/>
      <family val="2"/>
    </font>
    <font>
      <b/>
      <sz val="7"/>
      <color rgb="FF0E0E0E"/>
      <name val="Arial"/>
      <family val="2"/>
    </font>
    <font>
      <sz val="7"/>
      <color rgb="FF0F0F0F"/>
      <name val="Arial MT"/>
      <family val="2"/>
    </font>
    <font>
      <sz val="7"/>
      <color rgb="FF181818"/>
      <name val="Arial MT"/>
      <family val="2"/>
    </font>
    <font>
      <sz val="7"/>
      <color rgb="FF1D1D1D"/>
      <name val="Arial MT"/>
      <family val="2"/>
    </font>
    <font>
      <sz val="7"/>
      <color rgb="FF151515"/>
      <name val="Arial MT"/>
      <family val="2"/>
    </font>
    <font>
      <sz val="7"/>
      <color rgb="FF111111"/>
      <name val="Arial MT"/>
      <family val="2"/>
    </font>
    <font>
      <sz val="7"/>
      <color rgb="FF1C1C1C"/>
      <name val="Arial MT"/>
      <family val="2"/>
    </font>
    <font>
      <b/>
      <sz val="7"/>
      <color rgb="FF000000"/>
      <name val="Arial MT"/>
      <family val="2"/>
    </font>
    <font>
      <u/>
      <sz val="7"/>
      <name val="Arial MT"/>
      <family val="2"/>
    </font>
    <font>
      <sz val="7"/>
      <color rgb="FF161616"/>
      <name val="Arial"/>
      <family val="2"/>
    </font>
    <font>
      <sz val="7"/>
      <color rgb="FF1C1C1C"/>
      <name val="Arial"/>
      <family val="2"/>
    </font>
    <font>
      <sz val="11"/>
      <color theme="1"/>
      <name val="Calibri"/>
      <family val="2"/>
      <scheme val="minor"/>
    </font>
    <font>
      <b/>
      <sz val="10"/>
      <color rgb="FF000000"/>
      <name val="Arial"/>
      <family val="2"/>
    </font>
    <font>
      <b/>
      <sz val="7"/>
      <color rgb="FF000000"/>
      <name val="Arial MT"/>
    </font>
    <font>
      <b/>
      <sz val="7"/>
      <color rgb="FF1A1A1A"/>
      <name val="Arial"/>
      <family val="2"/>
    </font>
    <font>
      <b/>
      <sz val="7"/>
      <color rgb="FF0F0F0F"/>
      <name val="Arial MT"/>
      <family val="2"/>
    </font>
    <font>
      <b/>
      <sz val="7"/>
      <color rgb="FF131313"/>
      <name val="Arial MT"/>
    </font>
    <font>
      <b/>
      <sz val="1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001E49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4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rgb="FF1F1F1F"/>
      </left>
      <right/>
      <top style="thin">
        <color rgb="FF1F1F1F"/>
      </top>
      <bottom style="thin">
        <color rgb="FF1F1F1F"/>
      </bottom>
      <diagonal/>
    </border>
    <border>
      <left/>
      <right/>
      <top style="thin">
        <color rgb="FF1F1F1F"/>
      </top>
      <bottom style="thin">
        <color rgb="FF1F1F1F"/>
      </bottom>
      <diagonal/>
    </border>
    <border>
      <left/>
      <right style="thin">
        <color rgb="FF1F1F1F"/>
      </right>
      <top style="thin">
        <color rgb="FF1F1F1F"/>
      </top>
      <bottom style="thin">
        <color rgb="FF1F1F1F"/>
      </bottom>
      <diagonal/>
    </border>
    <border>
      <left style="thin">
        <color rgb="FF1F1F1F"/>
      </left>
      <right style="thin">
        <color rgb="FF1F1F1F"/>
      </right>
      <top style="thin">
        <color rgb="FF1F1F1F"/>
      </top>
      <bottom style="thin">
        <color rgb="FF1F1F1F"/>
      </bottom>
      <diagonal/>
    </border>
    <border>
      <left style="thin">
        <color rgb="FF1F1F1F"/>
      </left>
      <right style="thin">
        <color rgb="FF1F1F1F"/>
      </right>
      <top style="thin">
        <color rgb="FF1F1F1F"/>
      </top>
      <bottom/>
      <diagonal/>
    </border>
    <border>
      <left style="thin">
        <color rgb="FF1F1F1F"/>
      </left>
      <right style="thin">
        <color rgb="FF1F1F1F"/>
      </right>
      <top/>
      <bottom/>
      <diagonal/>
    </border>
    <border>
      <left style="thin">
        <color rgb="FF1F1F1F"/>
      </left>
      <right style="thin">
        <color rgb="FF1F1F1F"/>
      </right>
      <top/>
      <bottom style="thin">
        <color rgb="FF1F1F1F"/>
      </bottom>
      <diagonal/>
    </border>
    <border>
      <left style="thin">
        <color rgb="FF1F1F1F"/>
      </left>
      <right/>
      <top style="thin">
        <color rgb="FF1F1F1F"/>
      </top>
      <bottom/>
      <diagonal/>
    </border>
    <border>
      <left/>
      <right/>
      <top style="thin">
        <color rgb="FF1F1F1F"/>
      </top>
      <bottom/>
      <diagonal/>
    </border>
    <border>
      <left/>
      <right style="thin">
        <color rgb="FF1F1F1F"/>
      </right>
      <top style="thin">
        <color rgb="FF1F1F1F"/>
      </top>
      <bottom/>
      <diagonal/>
    </border>
    <border>
      <left style="thin">
        <color rgb="FF1F1F1F"/>
      </left>
      <right/>
      <top/>
      <bottom/>
      <diagonal/>
    </border>
    <border>
      <left/>
      <right style="thin">
        <color rgb="FF1F1F1F"/>
      </right>
      <top/>
      <bottom style="thin">
        <color rgb="FF1F1F1F"/>
      </bottom>
      <diagonal/>
    </border>
    <border>
      <left style="thin">
        <color rgb="FF1F1F1F"/>
      </left>
      <right/>
      <top/>
      <bottom style="thin">
        <color rgb="FF1F1F1F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rgb="FF1F1F1F"/>
      </bottom>
      <diagonal/>
    </border>
    <border>
      <left style="thin">
        <color rgb="FF1F1F1F"/>
      </left>
      <right/>
      <top style="thin">
        <color rgb="FF1F1F1F"/>
      </top>
      <bottom style="thin">
        <color indexed="64"/>
      </bottom>
      <diagonal/>
    </border>
    <border>
      <left/>
      <right/>
      <top style="thin">
        <color rgb="FF1F1F1F"/>
      </top>
      <bottom style="thin">
        <color indexed="64"/>
      </bottom>
      <diagonal/>
    </border>
    <border>
      <left/>
      <right style="thin">
        <color indexed="64"/>
      </right>
      <top style="thin">
        <color rgb="FF1F1F1F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5">
    <xf numFmtId="0" fontId="0" fillId="0" borderId="0"/>
    <xf numFmtId="0" fontId="6" fillId="0" borderId="0"/>
    <xf numFmtId="43" fontId="6" fillId="0" borderId="0" applyFont="0" applyFill="0" applyBorder="0" applyAlignment="0" applyProtection="0"/>
    <xf numFmtId="0" fontId="6" fillId="0" borderId="0"/>
    <xf numFmtId="43" fontId="53" fillId="0" borderId="0" applyFont="0" applyFill="0" applyBorder="0" applyAlignment="0" applyProtection="0"/>
  </cellStyleXfs>
  <cellXfs count="276">
    <xf numFmtId="0" fontId="0" fillId="0" borderId="0" xfId="0"/>
    <xf numFmtId="0" fontId="0" fillId="0" borderId="1" xfId="0" applyBorder="1"/>
    <xf numFmtId="0" fontId="0" fillId="0" borderId="5" xfId="0" applyBorder="1" applyAlignment="1">
      <alignment horizontal="right"/>
    </xf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6" xfId="0" applyBorder="1" applyAlignment="1">
      <alignment horizontal="right"/>
    </xf>
    <xf numFmtId="0" fontId="0" fillId="0" borderId="12" xfId="0" applyBorder="1" applyAlignment="1">
      <alignment horizontal="right"/>
    </xf>
    <xf numFmtId="0" fontId="0" fillId="0" borderId="13" xfId="0" applyBorder="1"/>
    <xf numFmtId="0" fontId="2" fillId="2" borderId="9" xfId="0" applyFont="1" applyFill="1" applyBorder="1"/>
    <xf numFmtId="0" fontId="2" fillId="2" borderId="8" xfId="0" applyFont="1" applyFill="1" applyBorder="1"/>
    <xf numFmtId="0" fontId="0" fillId="0" borderId="15" xfId="0" applyBorder="1"/>
    <xf numFmtId="0" fontId="2" fillId="2" borderId="15" xfId="0" applyFont="1" applyFill="1" applyBorder="1"/>
    <xf numFmtId="0" fontId="0" fillId="0" borderId="4" xfId="0" applyBorder="1"/>
    <xf numFmtId="164" fontId="0" fillId="0" borderId="19" xfId="0" applyNumberFormat="1" applyBorder="1"/>
    <xf numFmtId="164" fontId="0" fillId="0" borderId="16" xfId="0" applyNumberFormat="1" applyBorder="1"/>
    <xf numFmtId="164" fontId="0" fillId="0" borderId="17" xfId="0" applyNumberFormat="1" applyBorder="1"/>
    <xf numFmtId="164" fontId="0" fillId="0" borderId="2" xfId="0" applyNumberFormat="1" applyBorder="1"/>
    <xf numFmtId="164" fontId="0" fillId="0" borderId="21" xfId="0" applyNumberFormat="1" applyBorder="1"/>
    <xf numFmtId="164" fontId="0" fillId="0" borderId="20" xfId="0" applyNumberFormat="1" applyBorder="1"/>
    <xf numFmtId="164" fontId="2" fillId="2" borderId="4" xfId="0" applyNumberFormat="1" applyFont="1" applyFill="1" applyBorder="1"/>
    <xf numFmtId="164" fontId="0" fillId="0" borderId="18" xfId="0" applyNumberFormat="1" applyBorder="1"/>
    <xf numFmtId="164" fontId="1" fillId="3" borderId="22" xfId="0" applyNumberFormat="1" applyFont="1" applyFill="1" applyBorder="1"/>
    <xf numFmtId="0" fontId="4" fillId="3" borderId="18" xfId="0" applyFont="1" applyFill="1" applyBorder="1" applyAlignment="1">
      <alignment horizontal="center"/>
    </xf>
    <xf numFmtId="0" fontId="4" fillId="3" borderId="14" xfId="0" applyFont="1" applyFill="1" applyBorder="1" applyAlignment="1">
      <alignment horizontal="center"/>
    </xf>
    <xf numFmtId="0" fontId="4" fillId="3" borderId="11" xfId="0" applyFont="1" applyFill="1" applyBorder="1" applyAlignment="1">
      <alignment horizontal="center"/>
    </xf>
    <xf numFmtId="0" fontId="4" fillId="3" borderId="3" xfId="0" applyFont="1" applyFill="1" applyBorder="1" applyAlignment="1">
      <alignment horizontal="center"/>
    </xf>
    <xf numFmtId="164" fontId="0" fillId="0" borderId="0" xfId="0" applyNumberFormat="1"/>
    <xf numFmtId="0" fontId="0" fillId="0" borderId="1" xfId="0" applyBorder="1" applyAlignment="1">
      <alignment wrapText="1"/>
    </xf>
    <xf numFmtId="0" fontId="4" fillId="3" borderId="1" xfId="0" applyFont="1" applyFill="1" applyBorder="1" applyAlignment="1">
      <alignment horizontal="center"/>
    </xf>
    <xf numFmtId="164" fontId="1" fillId="3" borderId="1" xfId="0" applyNumberFormat="1" applyFont="1" applyFill="1" applyBorder="1"/>
    <xf numFmtId="164" fontId="1" fillId="3" borderId="0" xfId="0" applyNumberFormat="1" applyFont="1" applyFill="1"/>
    <xf numFmtId="0" fontId="0" fillId="0" borderId="1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0" xfId="0" applyAlignment="1">
      <alignment horizontal="center"/>
    </xf>
    <xf numFmtId="0" fontId="4" fillId="3" borderId="23" xfId="0" applyFont="1" applyFill="1" applyBorder="1" applyAlignment="1">
      <alignment horizontal="center"/>
    </xf>
    <xf numFmtId="0" fontId="0" fillId="4" borderId="9" xfId="0" applyFill="1" applyBorder="1" applyAlignment="1">
      <alignment vertical="center"/>
    </xf>
    <xf numFmtId="0" fontId="0" fillId="4" borderId="15" xfId="0" applyFill="1" applyBorder="1" applyAlignment="1">
      <alignment vertical="center"/>
    </xf>
    <xf numFmtId="0" fontId="0" fillId="4" borderId="4" xfId="0" applyFill="1" applyBorder="1" applyAlignment="1">
      <alignment vertical="center"/>
    </xf>
    <xf numFmtId="0" fontId="0" fillId="4" borderId="8" xfId="0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5" xfId="0" applyBorder="1" applyAlignment="1">
      <alignment horizontal="center"/>
    </xf>
    <xf numFmtId="0" fontId="4" fillId="3" borderId="3" xfId="0" applyFont="1" applyFill="1" applyBorder="1" applyAlignment="1">
      <alignment horizontal="center" vertical="center"/>
    </xf>
    <xf numFmtId="0" fontId="0" fillId="4" borderId="9" xfId="0" applyFill="1" applyBorder="1" applyAlignment="1">
      <alignment horizontal="center"/>
    </xf>
    <xf numFmtId="0" fontId="2" fillId="2" borderId="9" xfId="0" applyFont="1" applyFill="1" applyBorder="1" applyAlignment="1">
      <alignment horizontal="center"/>
    </xf>
    <xf numFmtId="165" fontId="2" fillId="2" borderId="4" xfId="0" applyNumberFormat="1" applyFont="1" applyFill="1" applyBorder="1"/>
    <xf numFmtId="165" fontId="0" fillId="0" borderId="19" xfId="0" applyNumberFormat="1" applyBorder="1"/>
    <xf numFmtId="165" fontId="0" fillId="0" borderId="21" xfId="0" applyNumberFormat="1" applyBorder="1"/>
    <xf numFmtId="165" fontId="0" fillId="0" borderId="20" xfId="0" applyNumberFormat="1" applyBorder="1"/>
    <xf numFmtId="165" fontId="1" fillId="3" borderId="22" xfId="0" applyNumberFormat="1" applyFont="1" applyFill="1" applyBorder="1" applyAlignment="1">
      <alignment vertical="center"/>
    </xf>
    <xf numFmtId="0" fontId="0" fillId="4" borderId="9" xfId="0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165" fontId="0" fillId="0" borderId="0" xfId="0" applyNumberFormat="1"/>
    <xf numFmtId="165" fontId="1" fillId="3" borderId="22" xfId="0" applyNumberFormat="1" applyFont="1" applyFill="1" applyBorder="1"/>
    <xf numFmtId="0" fontId="4" fillId="3" borderId="11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9" fillId="0" borderId="0" xfId="1" applyFont="1" applyAlignment="1">
      <alignment horizontal="left" vertical="top"/>
    </xf>
    <xf numFmtId="0" fontId="7" fillId="0" borderId="27" xfId="1" applyFont="1" applyBorder="1" applyAlignment="1">
      <alignment horizontal="left" vertical="top" wrapText="1"/>
    </xf>
    <xf numFmtId="0" fontId="14" fillId="0" borderId="29" xfId="1" applyFont="1" applyBorder="1" applyAlignment="1">
      <alignment horizontal="center" vertical="center" wrapText="1"/>
    </xf>
    <xf numFmtId="0" fontId="10" fillId="0" borderId="29" xfId="1" applyFont="1" applyBorder="1" applyAlignment="1">
      <alignment horizontal="center" vertical="center" wrapText="1"/>
    </xf>
    <xf numFmtId="0" fontId="7" fillId="0" borderId="29" xfId="1" applyFont="1" applyBorder="1" applyAlignment="1">
      <alignment horizontal="left" vertical="top" wrapText="1"/>
    </xf>
    <xf numFmtId="1" fontId="20" fillId="0" borderId="29" xfId="1" applyNumberFormat="1" applyFont="1" applyBorder="1" applyAlignment="1">
      <alignment horizontal="center" vertical="top" shrinkToFit="1"/>
    </xf>
    <xf numFmtId="166" fontId="9" fillId="0" borderId="29" xfId="1" applyNumberFormat="1" applyFont="1" applyBorder="1" applyAlignment="1">
      <alignment horizontal="right" vertical="top" shrinkToFit="1"/>
    </xf>
    <xf numFmtId="1" fontId="21" fillId="0" borderId="29" xfId="1" applyNumberFormat="1" applyFont="1" applyBorder="1" applyAlignment="1">
      <alignment horizontal="center" vertical="top" shrinkToFit="1"/>
    </xf>
    <xf numFmtId="166" fontId="11" fillId="0" borderId="29" xfId="1" applyNumberFormat="1" applyFont="1" applyBorder="1" applyAlignment="1">
      <alignment horizontal="center" vertical="top" shrinkToFit="1"/>
    </xf>
    <xf numFmtId="1" fontId="22" fillId="0" borderId="29" xfId="1" applyNumberFormat="1" applyFont="1" applyBorder="1" applyAlignment="1">
      <alignment horizontal="center" vertical="top" shrinkToFit="1"/>
    </xf>
    <xf numFmtId="1" fontId="19" fillId="0" borderId="29" xfId="1" applyNumberFormat="1" applyFont="1" applyBorder="1" applyAlignment="1">
      <alignment horizontal="center" vertical="top" shrinkToFit="1"/>
    </xf>
    <xf numFmtId="166" fontId="9" fillId="0" borderId="0" xfId="1" applyNumberFormat="1" applyFont="1" applyAlignment="1">
      <alignment horizontal="left" vertical="top"/>
    </xf>
    <xf numFmtId="2" fontId="9" fillId="0" borderId="29" xfId="1" applyNumberFormat="1" applyFont="1" applyBorder="1" applyAlignment="1">
      <alignment horizontal="right" vertical="top" shrinkToFit="1"/>
    </xf>
    <xf numFmtId="0" fontId="9" fillId="0" borderId="29" xfId="1" applyFont="1" applyBorder="1" applyAlignment="1">
      <alignment horizontal="left" wrapText="1"/>
    </xf>
    <xf numFmtId="0" fontId="7" fillId="0" borderId="29" xfId="1" applyFont="1" applyBorder="1" applyAlignment="1">
      <alignment horizontal="center" vertical="top" wrapText="1"/>
    </xf>
    <xf numFmtId="166" fontId="11" fillId="0" borderId="29" xfId="1" applyNumberFormat="1" applyFont="1" applyBorder="1" applyAlignment="1">
      <alignment horizontal="right" vertical="top" shrinkToFit="1"/>
    </xf>
    <xf numFmtId="1" fontId="9" fillId="0" borderId="29" xfId="1" applyNumberFormat="1" applyFont="1" applyBorder="1" applyAlignment="1">
      <alignment horizontal="center" vertical="top" shrinkToFit="1"/>
    </xf>
    <xf numFmtId="0" fontId="9" fillId="0" borderId="29" xfId="1" applyFont="1" applyBorder="1" applyAlignment="1">
      <alignment horizontal="center" wrapText="1"/>
    </xf>
    <xf numFmtId="0" fontId="7" fillId="0" borderId="30" xfId="1" applyFont="1" applyBorder="1" applyAlignment="1">
      <alignment horizontal="center" vertical="top" wrapText="1"/>
    </xf>
    <xf numFmtId="1" fontId="9" fillId="0" borderId="30" xfId="1" applyNumberFormat="1" applyFont="1" applyBorder="1" applyAlignment="1">
      <alignment horizontal="center" vertical="top" shrinkToFit="1"/>
    </xf>
    <xf numFmtId="0" fontId="9" fillId="0" borderId="27" xfId="1" applyFont="1" applyBorder="1" applyAlignment="1">
      <alignment horizontal="left" vertical="top" wrapText="1"/>
    </xf>
    <xf numFmtId="0" fontId="8" fillId="0" borderId="0" xfId="1" applyFont="1" applyAlignment="1">
      <alignment horizontal="left" vertical="top"/>
    </xf>
    <xf numFmtId="0" fontId="27" fillId="0" borderId="29" xfId="1" applyFont="1" applyBorder="1" applyAlignment="1">
      <alignment horizontal="center" vertical="center" wrapText="1"/>
    </xf>
    <xf numFmtId="0" fontId="31" fillId="0" borderId="29" xfId="1" applyFont="1" applyBorder="1" applyAlignment="1">
      <alignment horizontal="center" vertical="center" wrapText="1"/>
    </xf>
    <xf numFmtId="0" fontId="34" fillId="0" borderId="29" xfId="1" applyFont="1" applyBorder="1" applyAlignment="1">
      <alignment horizontal="left" vertical="top" wrapText="1"/>
    </xf>
    <xf numFmtId="9" fontId="38" fillId="0" borderId="29" xfId="1" applyNumberFormat="1" applyFont="1" applyBorder="1" applyAlignment="1">
      <alignment horizontal="center" vertical="top" shrinkToFit="1"/>
    </xf>
    <xf numFmtId="2" fontId="38" fillId="0" borderId="29" xfId="1" applyNumberFormat="1" applyFont="1" applyBorder="1" applyAlignment="1">
      <alignment horizontal="center" vertical="top" shrinkToFit="1"/>
    </xf>
    <xf numFmtId="166" fontId="37" fillId="0" borderId="29" xfId="1" applyNumberFormat="1" applyFont="1" applyBorder="1" applyAlignment="1">
      <alignment horizontal="right" vertical="top" shrinkToFit="1"/>
    </xf>
    <xf numFmtId="166" fontId="38" fillId="0" borderId="29" xfId="1" applyNumberFormat="1" applyFont="1" applyBorder="1" applyAlignment="1">
      <alignment horizontal="center" vertical="top" shrinkToFit="1"/>
    </xf>
    <xf numFmtId="166" fontId="41" fillId="0" borderId="29" xfId="1" applyNumberFormat="1" applyFont="1" applyBorder="1" applyAlignment="1">
      <alignment horizontal="right" vertical="top" shrinkToFit="1"/>
    </xf>
    <xf numFmtId="2" fontId="38" fillId="0" borderId="29" xfId="1" applyNumberFormat="1" applyFont="1" applyBorder="1" applyAlignment="1">
      <alignment horizontal="right" vertical="top" shrinkToFit="1"/>
    </xf>
    <xf numFmtId="166" fontId="38" fillId="0" borderId="29" xfId="1" applyNumberFormat="1" applyFont="1" applyBorder="1" applyAlignment="1">
      <alignment horizontal="right" vertical="top" shrinkToFit="1"/>
    </xf>
    <xf numFmtId="0" fontId="8" fillId="0" borderId="29" xfId="1" applyFont="1" applyBorder="1" applyAlignment="1">
      <alignment horizontal="left" wrapText="1"/>
    </xf>
    <xf numFmtId="166" fontId="38" fillId="0" borderId="29" xfId="1" applyNumberFormat="1" applyFont="1" applyBorder="1" applyAlignment="1">
      <alignment horizontal="right" vertical="center" shrinkToFit="1"/>
    </xf>
    <xf numFmtId="0" fontId="38" fillId="0" borderId="29" xfId="1" applyFont="1" applyBorder="1" applyAlignment="1">
      <alignment horizontal="justify" vertical="center" wrapText="1"/>
    </xf>
    <xf numFmtId="166" fontId="49" fillId="0" borderId="29" xfId="1" applyNumberFormat="1" applyFont="1" applyBorder="1" applyAlignment="1">
      <alignment horizontal="right" vertical="top" shrinkToFit="1"/>
    </xf>
    <xf numFmtId="167" fontId="40" fillId="0" borderId="29" xfId="1" applyNumberFormat="1" applyFont="1" applyBorder="1" applyAlignment="1">
      <alignment horizontal="center" vertical="top" shrinkToFit="1"/>
    </xf>
    <xf numFmtId="43" fontId="8" fillId="0" borderId="0" xfId="2" applyFont="1" applyAlignment="1">
      <alignment horizontal="left" vertical="top"/>
    </xf>
    <xf numFmtId="0" fontId="38" fillId="0" borderId="29" xfId="1" applyFont="1" applyBorder="1" applyAlignment="1">
      <alignment horizontal="left" vertical="top" wrapText="1"/>
    </xf>
    <xf numFmtId="168" fontId="9" fillId="0" borderId="29" xfId="1" applyNumberFormat="1" applyFont="1" applyBorder="1" applyAlignment="1">
      <alignment horizontal="center" vertical="top" shrinkToFit="1"/>
    </xf>
    <xf numFmtId="169" fontId="9" fillId="0" borderId="29" xfId="1" applyNumberFormat="1" applyFont="1" applyBorder="1" applyAlignment="1">
      <alignment horizontal="center" vertical="top" shrinkToFit="1"/>
    </xf>
    <xf numFmtId="9" fontId="9" fillId="0" borderId="29" xfId="1" applyNumberFormat="1" applyFont="1" applyBorder="1" applyAlignment="1">
      <alignment horizontal="left" vertical="top" indent="2" shrinkToFit="1"/>
    </xf>
    <xf numFmtId="166" fontId="20" fillId="0" borderId="29" xfId="1" applyNumberFormat="1" applyFont="1" applyBorder="1" applyAlignment="1">
      <alignment horizontal="right" vertical="top" shrinkToFit="1"/>
    </xf>
    <xf numFmtId="9" fontId="19" fillId="0" borderId="29" xfId="1" applyNumberFormat="1" applyFont="1" applyBorder="1" applyAlignment="1">
      <alignment horizontal="left" vertical="top" indent="2" shrinkToFit="1"/>
    </xf>
    <xf numFmtId="0" fontId="9" fillId="0" borderId="30" xfId="1" applyFont="1" applyBorder="1" applyAlignment="1">
      <alignment horizontal="center" vertical="center" wrapText="1"/>
    </xf>
    <xf numFmtId="168" fontId="9" fillId="0" borderId="30" xfId="1" applyNumberFormat="1" applyFont="1" applyBorder="1" applyAlignment="1">
      <alignment horizontal="center" vertical="center" wrapText="1"/>
    </xf>
    <xf numFmtId="0" fontId="27" fillId="0" borderId="26" xfId="1" applyFont="1" applyBorder="1" applyAlignment="1">
      <alignment horizontal="center" vertical="center" wrapText="1"/>
    </xf>
    <xf numFmtId="0" fontId="27" fillId="0" borderId="28" xfId="1" applyFont="1" applyBorder="1" applyAlignment="1">
      <alignment horizontal="center" vertical="center" wrapText="1"/>
    </xf>
    <xf numFmtId="1" fontId="11" fillId="0" borderId="28" xfId="1" applyNumberFormat="1" applyFont="1" applyBorder="1" applyAlignment="1">
      <alignment horizontal="center" vertical="top" shrinkToFit="1"/>
    </xf>
    <xf numFmtId="166" fontId="9" fillId="0" borderId="26" xfId="1" applyNumberFormat="1" applyFont="1" applyBorder="1" applyAlignment="1">
      <alignment horizontal="right" vertical="top" shrinkToFit="1"/>
    </xf>
    <xf numFmtId="1" fontId="21" fillId="0" borderId="28" xfId="1" applyNumberFormat="1" applyFont="1" applyBorder="1" applyAlignment="1">
      <alignment horizontal="center" vertical="top" shrinkToFit="1"/>
    </xf>
    <xf numFmtId="166" fontId="25" fillId="0" borderId="26" xfId="1" applyNumberFormat="1" applyFont="1" applyBorder="1" applyAlignment="1">
      <alignment horizontal="right" vertical="top" shrinkToFit="1"/>
    </xf>
    <xf numFmtId="1" fontId="23" fillId="0" borderId="28" xfId="1" applyNumberFormat="1" applyFont="1" applyBorder="1" applyAlignment="1">
      <alignment horizontal="center" vertical="top" shrinkToFit="1"/>
    </xf>
    <xf numFmtId="0" fontId="9" fillId="0" borderId="27" xfId="1" applyFont="1" applyBorder="1" applyAlignment="1">
      <alignment vertical="top" wrapText="1"/>
    </xf>
    <xf numFmtId="0" fontId="9" fillId="0" borderId="26" xfId="1" applyFont="1" applyBorder="1" applyAlignment="1">
      <alignment horizontal="center" vertical="center" wrapText="1"/>
    </xf>
    <xf numFmtId="164" fontId="9" fillId="0" borderId="29" xfId="1" applyNumberFormat="1" applyFont="1" applyBorder="1" applyAlignment="1">
      <alignment horizontal="right" vertical="center" wrapText="1"/>
    </xf>
    <xf numFmtId="0" fontId="9" fillId="0" borderId="27" xfId="1" applyFont="1" applyBorder="1" applyAlignment="1">
      <alignment horizontal="left" vertical="center" wrapText="1"/>
    </xf>
    <xf numFmtId="1" fontId="52" fillId="0" borderId="26" xfId="1" applyNumberFormat="1" applyFont="1" applyBorder="1" applyAlignment="1">
      <alignment horizontal="center" vertical="top" shrinkToFit="1"/>
    </xf>
    <xf numFmtId="0" fontId="7" fillId="0" borderId="28" xfId="1" applyFont="1" applyBorder="1" applyAlignment="1">
      <alignment horizontal="center" vertical="center" wrapText="1"/>
    </xf>
    <xf numFmtId="1" fontId="11" fillId="0" borderId="26" xfId="1" applyNumberFormat="1" applyFont="1" applyBorder="1" applyAlignment="1">
      <alignment horizontal="center" vertical="center" shrinkToFit="1"/>
    </xf>
    <xf numFmtId="166" fontId="27" fillId="0" borderId="1" xfId="1" applyNumberFormat="1" applyFont="1" applyBorder="1" applyAlignment="1">
      <alignment horizontal="right" vertical="top" shrinkToFit="1"/>
    </xf>
    <xf numFmtId="43" fontId="9" fillId="0" borderId="0" xfId="2" applyFont="1" applyFill="1" applyBorder="1" applyAlignment="1">
      <alignment horizontal="left" vertical="top"/>
    </xf>
    <xf numFmtId="43" fontId="9" fillId="0" borderId="0" xfId="1" applyNumberFormat="1" applyFont="1" applyAlignment="1">
      <alignment horizontal="left" vertical="top"/>
    </xf>
    <xf numFmtId="166" fontId="37" fillId="0" borderId="29" xfId="1" applyNumberFormat="1" applyFont="1" applyBorder="1" applyAlignment="1">
      <alignment horizontal="center" vertical="top" shrinkToFit="1"/>
    </xf>
    <xf numFmtId="168" fontId="9" fillId="0" borderId="29" xfId="1" applyNumberFormat="1" applyFont="1" applyBorder="1" applyAlignment="1">
      <alignment horizontal="center" vertical="center" wrapText="1"/>
    </xf>
    <xf numFmtId="0" fontId="0" fillId="0" borderId="13" xfId="0" applyBorder="1" applyAlignment="1">
      <alignment wrapText="1"/>
    </xf>
    <xf numFmtId="0" fontId="10" fillId="0" borderId="30" xfId="1" applyFont="1" applyBorder="1" applyAlignment="1">
      <alignment horizontal="center" vertical="center" wrapText="1"/>
    </xf>
    <xf numFmtId="169" fontId="9" fillId="0" borderId="29" xfId="1" applyNumberFormat="1" applyFont="1" applyBorder="1" applyAlignment="1">
      <alignment horizontal="center" wrapText="1"/>
    </xf>
    <xf numFmtId="169" fontId="9" fillId="0" borderId="30" xfId="1" applyNumberFormat="1" applyFont="1" applyBorder="1" applyAlignment="1">
      <alignment horizontal="center" vertical="center" wrapText="1"/>
    </xf>
    <xf numFmtId="0" fontId="9" fillId="0" borderId="29" xfId="1" applyFont="1" applyBorder="1" applyAlignment="1">
      <alignment horizontal="center" vertical="center" wrapText="1"/>
    </xf>
    <xf numFmtId="166" fontId="55" fillId="0" borderId="29" xfId="1" applyNumberFormat="1" applyFont="1" applyBorder="1" applyAlignment="1">
      <alignment horizontal="right" vertical="top" shrinkToFit="1"/>
    </xf>
    <xf numFmtId="1" fontId="52" fillId="0" borderId="26" xfId="1" applyNumberFormat="1" applyFont="1" applyBorder="1" applyAlignment="1">
      <alignment horizontal="center" vertical="center" shrinkToFit="1"/>
    </xf>
    <xf numFmtId="166" fontId="11" fillId="0" borderId="29" xfId="1" applyNumberFormat="1" applyFont="1" applyBorder="1" applyAlignment="1">
      <alignment horizontal="center" vertical="center" shrinkToFit="1"/>
    </xf>
    <xf numFmtId="2" fontId="38" fillId="0" borderId="29" xfId="1" applyNumberFormat="1" applyFont="1" applyBorder="1" applyAlignment="1">
      <alignment horizontal="center" vertical="center" shrinkToFit="1"/>
    </xf>
    <xf numFmtId="10" fontId="38" fillId="0" borderId="29" xfId="1" applyNumberFormat="1" applyFont="1" applyBorder="1" applyAlignment="1">
      <alignment horizontal="center" vertical="center" shrinkToFit="1"/>
    </xf>
    <xf numFmtId="166" fontId="38" fillId="0" borderId="29" xfId="1" applyNumberFormat="1" applyFont="1" applyBorder="1" applyAlignment="1">
      <alignment horizontal="center" vertical="center" shrinkToFit="1"/>
    </xf>
    <xf numFmtId="165" fontId="9" fillId="0" borderId="30" xfId="1" applyNumberFormat="1" applyFont="1" applyBorder="1" applyAlignment="1">
      <alignment horizontal="center" vertical="center" wrapText="1"/>
    </xf>
    <xf numFmtId="167" fontId="52" fillId="0" borderId="26" xfId="1" applyNumberFormat="1" applyFont="1" applyBorder="1" applyAlignment="1">
      <alignment horizontal="center" vertical="center" shrinkToFit="1"/>
    </xf>
    <xf numFmtId="167" fontId="38" fillId="0" borderId="29" xfId="1" applyNumberFormat="1" applyFont="1" applyBorder="1" applyAlignment="1">
      <alignment horizontal="center" vertical="center" shrinkToFit="1"/>
    </xf>
    <xf numFmtId="167" fontId="37" fillId="0" borderId="29" xfId="1" applyNumberFormat="1" applyFont="1" applyBorder="1" applyAlignment="1">
      <alignment horizontal="center" vertical="top" shrinkToFit="1"/>
    </xf>
    <xf numFmtId="166" fontId="56" fillId="0" borderId="29" xfId="1" applyNumberFormat="1" applyFont="1" applyBorder="1" applyAlignment="1">
      <alignment horizontal="right" vertical="top" shrinkToFit="1"/>
    </xf>
    <xf numFmtId="166" fontId="27" fillId="0" borderId="29" xfId="1" applyNumberFormat="1" applyFont="1" applyBorder="1" applyAlignment="1">
      <alignment horizontal="right" vertical="top" shrinkToFit="1"/>
    </xf>
    <xf numFmtId="0" fontId="7" fillId="0" borderId="30" xfId="1" applyFont="1" applyBorder="1" applyAlignment="1">
      <alignment horizontal="justify" vertical="center" wrapText="1"/>
    </xf>
    <xf numFmtId="170" fontId="9" fillId="0" borderId="29" xfId="4" applyNumberFormat="1" applyFont="1" applyBorder="1" applyAlignment="1">
      <alignment horizontal="left" vertical="center" wrapText="1"/>
    </xf>
    <xf numFmtId="170" fontId="9" fillId="0" borderId="29" xfId="4" applyNumberFormat="1" applyFont="1" applyBorder="1" applyAlignment="1">
      <alignment horizontal="left" vertical="center" shrinkToFit="1"/>
    </xf>
    <xf numFmtId="170" fontId="9" fillId="0" borderId="30" xfId="4" applyNumberFormat="1" applyFont="1" applyBorder="1" applyAlignment="1">
      <alignment horizontal="left" vertical="center" shrinkToFit="1"/>
    </xf>
    <xf numFmtId="170" fontId="9" fillId="0" borderId="30" xfId="4" applyNumberFormat="1" applyFont="1" applyBorder="1" applyAlignment="1">
      <alignment horizontal="left" vertical="center" wrapText="1"/>
    </xf>
    <xf numFmtId="164" fontId="9" fillId="0" borderId="30" xfId="1" applyNumberFormat="1" applyFont="1" applyBorder="1" applyAlignment="1">
      <alignment horizontal="right" vertical="center" wrapText="1"/>
    </xf>
    <xf numFmtId="166" fontId="9" fillId="0" borderId="29" xfId="1" applyNumberFormat="1" applyFont="1" applyBorder="1" applyAlignment="1">
      <alignment horizontal="right" vertical="center" shrinkToFit="1"/>
    </xf>
    <xf numFmtId="0" fontId="9" fillId="0" borderId="28" xfId="1" applyFont="1" applyBorder="1" applyAlignment="1">
      <alignment horizontal="center" vertical="center" wrapText="1"/>
    </xf>
    <xf numFmtId="1" fontId="25" fillId="0" borderId="26" xfId="1" applyNumberFormat="1" applyFont="1" applyBorder="1" applyAlignment="1">
      <alignment horizontal="center" vertical="center" shrinkToFit="1"/>
    </xf>
    <xf numFmtId="168" fontId="9" fillId="0" borderId="29" xfId="1" applyNumberFormat="1" applyFont="1" applyBorder="1" applyAlignment="1">
      <alignment horizontal="center" vertical="center" shrinkToFit="1"/>
    </xf>
    <xf numFmtId="165" fontId="9" fillId="0" borderId="29" xfId="1" applyNumberFormat="1" applyFont="1" applyBorder="1" applyAlignment="1">
      <alignment horizontal="center" vertical="center" wrapText="1"/>
    </xf>
    <xf numFmtId="165" fontId="11" fillId="0" borderId="29" xfId="1" applyNumberFormat="1" applyFont="1" applyBorder="1" applyAlignment="1">
      <alignment horizontal="center" vertical="center" shrinkToFit="1"/>
    </xf>
    <xf numFmtId="165" fontId="9" fillId="0" borderId="29" xfId="1" applyNumberFormat="1" applyFont="1" applyBorder="1" applyAlignment="1">
      <alignment horizontal="center" vertical="center" shrinkToFit="1"/>
    </xf>
    <xf numFmtId="166" fontId="27" fillId="0" borderId="30" xfId="1" applyNumberFormat="1" applyFont="1" applyBorder="1" applyAlignment="1">
      <alignment horizontal="right" vertical="top" shrinkToFit="1"/>
    </xf>
    <xf numFmtId="9" fontId="7" fillId="0" borderId="29" xfId="1" applyNumberFormat="1" applyFont="1" applyBorder="1" applyAlignment="1">
      <alignment horizontal="center" vertical="top" wrapText="1"/>
    </xf>
    <xf numFmtId="0" fontId="34" fillId="0" borderId="29" xfId="1" applyFont="1" applyBorder="1" applyAlignment="1">
      <alignment horizontal="left" vertical="center" wrapText="1"/>
    </xf>
    <xf numFmtId="166" fontId="37" fillId="0" borderId="29" xfId="1" applyNumberFormat="1" applyFont="1" applyBorder="1" applyAlignment="1">
      <alignment horizontal="center" vertical="center" shrinkToFit="1"/>
    </xf>
    <xf numFmtId="9" fontId="38" fillId="0" borderId="29" xfId="1" applyNumberFormat="1" applyFont="1" applyBorder="1" applyAlignment="1">
      <alignment horizontal="center" vertical="center" shrinkToFit="1"/>
    </xf>
    <xf numFmtId="168" fontId="38" fillId="0" borderId="29" xfId="1" applyNumberFormat="1" applyFont="1" applyBorder="1" applyAlignment="1">
      <alignment horizontal="center" vertical="center" shrinkToFit="1"/>
    </xf>
    <xf numFmtId="166" fontId="37" fillId="0" borderId="29" xfId="1" applyNumberFormat="1" applyFont="1" applyBorder="1" applyAlignment="1">
      <alignment horizontal="right" vertical="center" shrinkToFit="1"/>
    </xf>
    <xf numFmtId="167" fontId="40" fillId="0" borderId="29" xfId="1" applyNumberFormat="1" applyFont="1" applyBorder="1" applyAlignment="1">
      <alignment horizontal="center" vertical="center" shrinkToFit="1"/>
    </xf>
    <xf numFmtId="0" fontId="38" fillId="0" borderId="29" xfId="1" applyFont="1" applyBorder="1" applyAlignment="1">
      <alignment horizontal="left" vertical="center" wrapText="1"/>
    </xf>
    <xf numFmtId="166" fontId="58" fillId="0" borderId="29" xfId="1" applyNumberFormat="1" applyFont="1" applyBorder="1" applyAlignment="1">
      <alignment horizontal="right" vertical="top" shrinkToFit="1"/>
    </xf>
    <xf numFmtId="167" fontId="37" fillId="0" borderId="29" xfId="1" applyNumberFormat="1" applyFont="1" applyBorder="1" applyAlignment="1">
      <alignment horizontal="center" vertical="center" shrinkToFit="1"/>
    </xf>
    <xf numFmtId="169" fontId="38" fillId="0" borderId="29" xfId="1" applyNumberFormat="1" applyFont="1" applyBorder="1" applyAlignment="1">
      <alignment horizontal="center" vertical="center" shrinkToFit="1"/>
    </xf>
    <xf numFmtId="167" fontId="52" fillId="0" borderId="26" xfId="1" applyNumberFormat="1" applyFont="1" applyBorder="1" applyAlignment="1">
      <alignment horizontal="center" vertical="top" shrinkToFit="1"/>
    </xf>
    <xf numFmtId="169" fontId="38" fillId="0" borderId="29" xfId="1" applyNumberFormat="1" applyFont="1" applyBorder="1" applyAlignment="1">
      <alignment horizontal="center" vertical="top" shrinkToFit="1"/>
    </xf>
    <xf numFmtId="165" fontId="0" fillId="0" borderId="17" xfId="0" applyNumberFormat="1" applyBorder="1" applyAlignment="1">
      <alignment vertical="center"/>
    </xf>
    <xf numFmtId="0" fontId="2" fillId="2" borderId="45" xfId="0" applyFont="1" applyFill="1" applyBorder="1" applyAlignment="1">
      <alignment horizontal="center"/>
    </xf>
    <xf numFmtId="0" fontId="2" fillId="2" borderId="46" xfId="0" applyFont="1" applyFill="1" applyBorder="1"/>
    <xf numFmtId="0" fontId="2" fillId="2" borderId="46" xfId="0" applyFont="1" applyFill="1" applyBorder="1" applyAlignment="1">
      <alignment horizontal="center"/>
    </xf>
    <xf numFmtId="0" fontId="2" fillId="2" borderId="46" xfId="0" applyFont="1" applyFill="1" applyBorder="1" applyAlignment="1">
      <alignment horizontal="center" vertical="center"/>
    </xf>
    <xf numFmtId="0" fontId="2" fillId="2" borderId="47" xfId="0" applyFont="1" applyFill="1" applyBorder="1"/>
    <xf numFmtId="165" fontId="2" fillId="2" borderId="18" xfId="0" applyNumberFormat="1" applyFont="1" applyFill="1" applyBorder="1"/>
    <xf numFmtId="0" fontId="0" fillId="5" borderId="1" xfId="0" applyFill="1" applyBorder="1"/>
    <xf numFmtId="0" fontId="0" fillId="5" borderId="13" xfId="0" applyFill="1" applyBorder="1" applyAlignment="1">
      <alignment horizontal="left" wrapText="1"/>
    </xf>
    <xf numFmtId="0" fontId="0" fillId="5" borderId="1" xfId="0" applyFill="1" applyBorder="1" applyAlignment="1">
      <alignment horizontal="center" vertical="center"/>
    </xf>
    <xf numFmtId="0" fontId="0" fillId="5" borderId="48" xfId="0" applyFill="1" applyBorder="1" applyAlignment="1">
      <alignment horizontal="center" vertical="center"/>
    </xf>
    <xf numFmtId="0" fontId="0" fillId="5" borderId="13" xfId="0" applyFill="1" applyBorder="1" applyAlignment="1">
      <alignment horizontal="center" vertical="center"/>
    </xf>
    <xf numFmtId="0" fontId="1" fillId="3" borderId="8" xfId="0" applyFont="1" applyFill="1" applyBorder="1" applyAlignment="1">
      <alignment horizontal="left"/>
    </xf>
    <xf numFmtId="0" fontId="1" fillId="3" borderId="9" xfId="0" applyFont="1" applyFill="1" applyBorder="1" applyAlignment="1">
      <alignment horizontal="left"/>
    </xf>
    <xf numFmtId="0" fontId="1" fillId="3" borderId="10" xfId="0" applyFont="1" applyFill="1" applyBorder="1" applyAlignment="1">
      <alignment horizontal="left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0" fillId="0" borderId="8" xfId="0" applyBorder="1" applyAlignment="1">
      <alignment horizontal="center" wrapText="1"/>
    </xf>
    <xf numFmtId="0" fontId="0" fillId="0" borderId="10" xfId="0" applyBorder="1" applyAlignment="1">
      <alignment horizontal="center" wrapText="1"/>
    </xf>
    <xf numFmtId="0" fontId="2" fillId="0" borderId="1" xfId="0" applyFont="1" applyBorder="1" applyAlignment="1">
      <alignment horizontal="center"/>
    </xf>
    <xf numFmtId="0" fontId="5" fillId="0" borderId="24" xfId="0" applyFont="1" applyBorder="1" applyAlignment="1">
      <alignment horizontal="center" vertical="center" wrapText="1"/>
    </xf>
    <xf numFmtId="0" fontId="5" fillId="0" borderId="25" xfId="0" applyFont="1" applyBorder="1" applyAlignment="1">
      <alignment horizontal="center" vertical="center" wrapText="1"/>
    </xf>
    <xf numFmtId="0" fontId="5" fillId="0" borderId="22" xfId="0" applyFont="1" applyBorder="1" applyAlignment="1">
      <alignment horizontal="center" vertical="center" wrapText="1"/>
    </xf>
    <xf numFmtId="0" fontId="1" fillId="3" borderId="8" xfId="0" applyFont="1" applyFill="1" applyBorder="1" applyAlignment="1">
      <alignment horizontal="left" vertical="center"/>
    </xf>
    <xf numFmtId="0" fontId="1" fillId="3" borderId="9" xfId="0" applyFont="1" applyFill="1" applyBorder="1" applyAlignment="1">
      <alignment horizontal="left" vertical="center"/>
    </xf>
    <xf numFmtId="0" fontId="1" fillId="3" borderId="10" xfId="0" applyFont="1" applyFill="1" applyBorder="1" applyAlignment="1">
      <alignment horizontal="left" vertical="center"/>
    </xf>
    <xf numFmtId="0" fontId="10" fillId="0" borderId="26" xfId="1" applyFont="1" applyBorder="1" applyAlignment="1">
      <alignment horizontal="left" vertical="top" wrapText="1"/>
    </xf>
    <xf numFmtId="0" fontId="10" fillId="0" borderId="27" xfId="1" applyFont="1" applyBorder="1" applyAlignment="1">
      <alignment horizontal="left" vertical="top" wrapText="1"/>
    </xf>
    <xf numFmtId="0" fontId="10" fillId="0" borderId="28" xfId="1" applyFont="1" applyBorder="1" applyAlignment="1">
      <alignment horizontal="left" vertical="top" wrapText="1"/>
    </xf>
    <xf numFmtId="0" fontId="28" fillId="0" borderId="26" xfId="1" applyFont="1" applyBorder="1" applyAlignment="1">
      <alignment horizontal="left" vertical="top" wrapText="1"/>
    </xf>
    <xf numFmtId="0" fontId="9" fillId="0" borderId="27" xfId="1" applyFont="1" applyBorder="1" applyAlignment="1">
      <alignment horizontal="left" vertical="top" wrapText="1"/>
    </xf>
    <xf numFmtId="0" fontId="9" fillId="0" borderId="28" xfId="1" applyFont="1" applyBorder="1" applyAlignment="1">
      <alignment horizontal="left" vertical="top" wrapText="1"/>
    </xf>
    <xf numFmtId="0" fontId="54" fillId="0" borderId="26" xfId="1" applyFont="1" applyBorder="1" applyAlignment="1">
      <alignment horizontal="center" vertical="center" wrapText="1"/>
    </xf>
    <xf numFmtId="0" fontId="54" fillId="0" borderId="27" xfId="1" applyFont="1" applyBorder="1" applyAlignment="1">
      <alignment horizontal="center" vertical="center" wrapText="1"/>
    </xf>
    <xf numFmtId="0" fontId="54" fillId="0" borderId="28" xfId="1" applyFont="1" applyBorder="1" applyAlignment="1">
      <alignment horizontal="center" vertical="center" wrapText="1"/>
    </xf>
    <xf numFmtId="0" fontId="59" fillId="0" borderId="26" xfId="1" applyFont="1" applyBorder="1" applyAlignment="1">
      <alignment horizontal="center" vertical="center" wrapText="1"/>
    </xf>
    <xf numFmtId="0" fontId="59" fillId="0" borderId="27" xfId="1" applyFont="1" applyBorder="1" applyAlignment="1">
      <alignment horizontal="center" vertical="center" wrapText="1"/>
    </xf>
    <xf numFmtId="0" fontId="59" fillId="0" borderId="28" xfId="1" applyFont="1" applyBorder="1" applyAlignment="1">
      <alignment horizontal="center" vertical="center" wrapText="1"/>
    </xf>
    <xf numFmtId="0" fontId="7" fillId="0" borderId="26" xfId="1" applyFont="1" applyBorder="1" applyAlignment="1">
      <alignment horizontal="left" vertical="top" wrapText="1"/>
    </xf>
    <xf numFmtId="0" fontId="7" fillId="0" borderId="27" xfId="1" applyFont="1" applyBorder="1" applyAlignment="1">
      <alignment horizontal="left" vertical="top" wrapText="1"/>
    </xf>
    <xf numFmtId="0" fontId="7" fillId="0" borderId="28" xfId="1" applyFont="1" applyBorder="1" applyAlignment="1">
      <alignment horizontal="left" vertical="top" wrapText="1"/>
    </xf>
    <xf numFmtId="0" fontId="18" fillId="0" borderId="30" xfId="1" applyFont="1" applyBorder="1" applyAlignment="1">
      <alignment horizontal="center" vertical="center" wrapText="1"/>
    </xf>
    <xf numFmtId="0" fontId="10" fillId="0" borderId="31" xfId="1" applyFont="1" applyBorder="1" applyAlignment="1">
      <alignment horizontal="center" vertical="center" wrapText="1"/>
    </xf>
    <xf numFmtId="0" fontId="10" fillId="0" borderId="32" xfId="1" applyFont="1" applyBorder="1" applyAlignment="1">
      <alignment horizontal="center" vertical="center" wrapText="1"/>
    </xf>
    <xf numFmtId="0" fontId="10" fillId="0" borderId="26" xfId="1" applyFont="1" applyBorder="1" applyAlignment="1">
      <alignment horizontal="left" vertical="top" wrapText="1" indent="1"/>
    </xf>
    <xf numFmtId="0" fontId="10" fillId="0" borderId="27" xfId="1" applyFont="1" applyBorder="1" applyAlignment="1">
      <alignment horizontal="left" vertical="top" wrapText="1" indent="1"/>
    </xf>
    <xf numFmtId="0" fontId="10" fillId="0" borderId="28" xfId="1" applyFont="1" applyBorder="1" applyAlignment="1">
      <alignment horizontal="left" vertical="top" wrapText="1" indent="1"/>
    </xf>
    <xf numFmtId="0" fontId="7" fillId="0" borderId="1" xfId="1" applyFont="1" applyBorder="1" applyAlignment="1">
      <alignment horizontal="left" vertical="top" wrapText="1"/>
    </xf>
    <xf numFmtId="0" fontId="9" fillId="0" borderId="2" xfId="1" applyFont="1" applyBorder="1" applyAlignment="1">
      <alignment horizontal="justify" vertical="center" wrapText="1"/>
    </xf>
    <xf numFmtId="0" fontId="9" fillId="0" borderId="39" xfId="1" applyFont="1" applyBorder="1" applyAlignment="1">
      <alignment horizontal="justify" vertical="center" wrapText="1"/>
    </xf>
    <xf numFmtId="0" fontId="9" fillId="0" borderId="40" xfId="1" applyFont="1" applyBorder="1" applyAlignment="1">
      <alignment horizontal="justify" vertical="center" wrapText="1"/>
    </xf>
    <xf numFmtId="0" fontId="10" fillId="0" borderId="38" xfId="1" applyFont="1" applyBorder="1" applyAlignment="1">
      <alignment horizontal="left" vertical="top" wrapText="1"/>
    </xf>
    <xf numFmtId="0" fontId="10" fillId="0" borderId="41" xfId="1" applyFont="1" applyBorder="1" applyAlignment="1">
      <alignment horizontal="left" vertical="top" wrapText="1"/>
    </xf>
    <xf numFmtId="0" fontId="27" fillId="0" borderId="30" xfId="1" applyFont="1" applyBorder="1" applyAlignment="1">
      <alignment horizontal="center" vertical="center" wrapText="1"/>
    </xf>
    <xf numFmtId="0" fontId="27" fillId="0" borderId="32" xfId="1" applyFont="1" applyBorder="1" applyAlignment="1">
      <alignment horizontal="center" vertical="center" wrapText="1"/>
    </xf>
    <xf numFmtId="0" fontId="9" fillId="0" borderId="30" xfId="1" applyFont="1" applyBorder="1" applyAlignment="1">
      <alignment horizontal="center" vertical="center" wrapText="1"/>
    </xf>
    <xf numFmtId="0" fontId="9" fillId="0" borderId="32" xfId="1" applyFont="1" applyBorder="1" applyAlignment="1">
      <alignment horizontal="center" vertical="center" wrapText="1"/>
    </xf>
    <xf numFmtId="0" fontId="7" fillId="0" borderId="2" xfId="1" applyFont="1" applyBorder="1" applyAlignment="1">
      <alignment horizontal="left" vertical="top" wrapText="1"/>
    </xf>
    <xf numFmtId="0" fontId="7" fillId="0" borderId="39" xfId="1" applyFont="1" applyBorder="1" applyAlignment="1">
      <alignment horizontal="left" vertical="top" wrapText="1"/>
    </xf>
    <xf numFmtId="0" fontId="7" fillId="0" borderId="40" xfId="1" applyFont="1" applyBorder="1" applyAlignment="1">
      <alignment horizontal="left" vertical="top" wrapText="1"/>
    </xf>
    <xf numFmtId="0" fontId="27" fillId="0" borderId="42" xfId="1" applyFont="1" applyBorder="1" applyAlignment="1">
      <alignment horizontal="left" vertical="top" wrapText="1"/>
    </xf>
    <xf numFmtId="0" fontId="27" fillId="0" borderId="43" xfId="1" applyFont="1" applyBorder="1" applyAlignment="1">
      <alignment horizontal="left" vertical="top" wrapText="1"/>
    </xf>
    <xf numFmtId="0" fontId="27" fillId="0" borderId="44" xfId="1" applyFont="1" applyBorder="1" applyAlignment="1">
      <alignment horizontal="left" vertical="top" wrapText="1"/>
    </xf>
    <xf numFmtId="0" fontId="10" fillId="0" borderId="26" xfId="1" applyFont="1" applyBorder="1" applyAlignment="1">
      <alignment horizontal="center" vertical="center" wrapText="1"/>
    </xf>
    <xf numFmtId="0" fontId="10" fillId="0" borderId="27" xfId="1" applyFont="1" applyBorder="1" applyAlignment="1">
      <alignment horizontal="center" vertical="center" wrapText="1"/>
    </xf>
    <xf numFmtId="0" fontId="10" fillId="0" borderId="28" xfId="1" applyFont="1" applyBorder="1" applyAlignment="1">
      <alignment horizontal="center" vertical="center" wrapText="1"/>
    </xf>
    <xf numFmtId="0" fontId="10" fillId="0" borderId="30" xfId="1" applyFont="1" applyBorder="1" applyAlignment="1">
      <alignment horizontal="center" vertical="center" wrapText="1"/>
    </xf>
    <xf numFmtId="0" fontId="10" fillId="0" borderId="36" xfId="1" applyFont="1" applyBorder="1" applyAlignment="1">
      <alignment horizontal="center" vertical="center" wrapText="1"/>
    </xf>
    <xf numFmtId="0" fontId="9" fillId="0" borderId="26" xfId="1" applyFont="1" applyBorder="1" applyAlignment="1">
      <alignment horizontal="left" wrapText="1"/>
    </xf>
    <xf numFmtId="0" fontId="9" fillId="0" borderId="27" xfId="1" applyFont="1" applyBorder="1" applyAlignment="1">
      <alignment horizontal="left" wrapText="1"/>
    </xf>
    <xf numFmtId="0" fontId="9" fillId="0" borderId="28" xfId="1" applyFont="1" applyBorder="1" applyAlignment="1">
      <alignment horizontal="left" wrapText="1"/>
    </xf>
    <xf numFmtId="0" fontId="10" fillId="0" borderId="33" xfId="1" applyFont="1" applyBorder="1" applyAlignment="1">
      <alignment horizontal="center" vertical="center" wrapText="1"/>
    </xf>
    <xf numFmtId="0" fontId="10" fillId="0" borderId="34" xfId="1" applyFont="1" applyBorder="1" applyAlignment="1">
      <alignment horizontal="center" vertical="center" wrapText="1"/>
    </xf>
    <xf numFmtId="0" fontId="10" fillId="0" borderId="35" xfId="1" applyFont="1" applyBorder="1" applyAlignment="1">
      <alignment horizontal="center" vertical="center" wrapText="1"/>
    </xf>
    <xf numFmtId="0" fontId="10" fillId="0" borderId="0" xfId="1" applyFont="1" applyAlignment="1">
      <alignment horizontal="center" vertical="center" wrapText="1"/>
    </xf>
    <xf numFmtId="0" fontId="10" fillId="0" borderId="37" xfId="1" applyFont="1" applyBorder="1" applyAlignment="1">
      <alignment horizontal="center" vertical="center" wrapText="1"/>
    </xf>
    <xf numFmtId="0" fontId="10" fillId="0" borderId="38" xfId="1" applyFont="1" applyBorder="1" applyAlignment="1">
      <alignment horizontal="center" vertical="center" wrapText="1"/>
    </xf>
    <xf numFmtId="0" fontId="50" fillId="0" borderId="26" xfId="1" applyFont="1" applyBorder="1" applyAlignment="1">
      <alignment horizontal="left" vertical="top" wrapText="1"/>
    </xf>
    <xf numFmtId="0" fontId="8" fillId="0" borderId="27" xfId="1" applyFont="1" applyBorder="1" applyAlignment="1">
      <alignment horizontal="left" vertical="top" wrapText="1"/>
    </xf>
    <xf numFmtId="0" fontId="8" fillId="0" borderId="28" xfId="1" applyFont="1" applyBorder="1" applyAlignment="1">
      <alignment horizontal="left" vertical="top" wrapText="1"/>
    </xf>
    <xf numFmtId="0" fontId="59" fillId="0" borderId="26" xfId="1" applyFont="1" applyBorder="1" applyAlignment="1">
      <alignment horizontal="center" vertical="top" wrapText="1"/>
    </xf>
    <xf numFmtId="0" fontId="59" fillId="0" borderId="27" xfId="1" applyFont="1" applyBorder="1" applyAlignment="1">
      <alignment horizontal="center" vertical="top" wrapText="1"/>
    </xf>
    <xf numFmtId="0" fontId="59" fillId="0" borderId="28" xfId="1" applyFont="1" applyBorder="1" applyAlignment="1">
      <alignment horizontal="center" vertical="top" wrapText="1"/>
    </xf>
    <xf numFmtId="0" fontId="32" fillId="0" borderId="30" xfId="1" applyFont="1" applyBorder="1" applyAlignment="1">
      <alignment horizontal="center" vertical="center" wrapText="1"/>
    </xf>
    <xf numFmtId="0" fontId="32" fillId="0" borderId="31" xfId="1" applyFont="1" applyBorder="1" applyAlignment="1">
      <alignment horizontal="center" vertical="center" wrapText="1"/>
    </xf>
    <xf numFmtId="0" fontId="32" fillId="0" borderId="32" xfId="1" applyFont="1" applyBorder="1" applyAlignment="1">
      <alignment horizontal="center" vertical="center" wrapText="1"/>
    </xf>
    <xf numFmtId="0" fontId="14" fillId="0" borderId="26" xfId="1" applyFont="1" applyBorder="1" applyAlignment="1">
      <alignment horizontal="left" vertical="top" wrapText="1"/>
    </xf>
    <xf numFmtId="0" fontId="14" fillId="0" borderId="27" xfId="1" applyFont="1" applyBorder="1" applyAlignment="1">
      <alignment horizontal="left" vertical="top" wrapText="1"/>
    </xf>
    <xf numFmtId="0" fontId="14" fillId="0" borderId="28" xfId="1" applyFont="1" applyBorder="1" applyAlignment="1">
      <alignment horizontal="left" vertical="top" wrapText="1"/>
    </xf>
    <xf numFmtId="0" fontId="32" fillId="0" borderId="26" xfId="1" applyFont="1" applyBorder="1" applyAlignment="1">
      <alignment horizontal="left" vertical="top" wrapText="1"/>
    </xf>
    <xf numFmtId="0" fontId="32" fillId="0" borderId="27" xfId="1" applyFont="1" applyBorder="1" applyAlignment="1">
      <alignment horizontal="left" vertical="top" wrapText="1"/>
    </xf>
    <xf numFmtId="0" fontId="32" fillId="0" borderId="28" xfId="1" applyFont="1" applyBorder="1" applyAlignment="1">
      <alignment horizontal="left" vertical="top" wrapText="1"/>
    </xf>
    <xf numFmtId="0" fontId="10" fillId="0" borderId="26" xfId="1" applyFont="1" applyBorder="1" applyAlignment="1">
      <alignment vertical="top" wrapText="1"/>
    </xf>
    <xf numFmtId="0" fontId="10" fillId="0" borderId="27" xfId="1" applyFont="1" applyBorder="1" applyAlignment="1">
      <alignment vertical="top" wrapText="1"/>
    </xf>
    <xf numFmtId="0" fontId="10" fillId="0" borderId="28" xfId="1" applyFont="1" applyBorder="1" applyAlignment="1">
      <alignment vertical="top" wrapText="1"/>
    </xf>
    <xf numFmtId="0" fontId="35" fillId="0" borderId="26" xfId="1" applyFont="1" applyBorder="1" applyAlignment="1">
      <alignment horizontal="left" vertical="top" wrapText="1"/>
    </xf>
    <xf numFmtId="0" fontId="8" fillId="0" borderId="26" xfId="1" applyFont="1" applyBorder="1" applyAlignment="1">
      <alignment horizontal="left" vertical="top" wrapText="1"/>
    </xf>
    <xf numFmtId="0" fontId="34" fillId="0" borderId="26" xfId="1" applyFont="1" applyBorder="1" applyAlignment="1">
      <alignment horizontal="left" vertical="top" wrapText="1"/>
    </xf>
    <xf numFmtId="0" fontId="34" fillId="0" borderId="27" xfId="1" applyFont="1" applyBorder="1" applyAlignment="1">
      <alignment horizontal="left" vertical="top" wrapText="1"/>
    </xf>
    <xf numFmtId="0" fontId="34" fillId="0" borderId="28" xfId="1" applyFont="1" applyBorder="1" applyAlignment="1">
      <alignment horizontal="left" vertical="top" wrapText="1"/>
    </xf>
  </cellXfs>
  <cellStyles count="5">
    <cellStyle name="Millares" xfId="4" builtinId="3"/>
    <cellStyle name="Millares 2" xfId="2" xr:uid="{A5ADFF96-F891-4999-BDDF-794869F2F71D}"/>
    <cellStyle name="Normal" xfId="0" builtinId="0"/>
    <cellStyle name="Normal 2" xfId="1" xr:uid="{2E59EA0B-6C79-416F-B458-28EFBBA05624}"/>
    <cellStyle name="Normal 7" xfId="3" xr:uid="{D5D7EA44-B231-468B-8718-CC696DB383BB}"/>
  </cellStyles>
  <dxfs count="0"/>
  <tableStyles count="0" defaultTableStyle="TableStyleMedium2" defaultPivotStyle="PivotStyleLight16"/>
  <colors>
    <mruColors>
      <color rgb="FF001E4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1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624840</xdr:colOff>
      <xdr:row>2</xdr:row>
      <xdr:rowOff>22860</xdr:rowOff>
    </xdr:from>
    <xdr:to>
      <xdr:col>6</xdr:col>
      <xdr:colOff>1104945</xdr:colOff>
      <xdr:row>2</xdr:row>
      <xdr:rowOff>678180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A287807E-27C4-403B-833A-9CB74FE1A50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477000" y="396240"/>
          <a:ext cx="1531665" cy="655320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Jhon%20Jairo\Desktop\Municipios\2024\Caracoli\Dise&#241;os%20Placa%20Huella\cotizaci&#243;n_V2.xlsx" TargetMode="External"/><Relationship Id="rId1" Type="http://schemas.openxmlformats.org/officeDocument/2006/relationships/externalLinkPath" Target="/Users/Jhon%20Jairo/Desktop/Municipios/2024/Caracoli/Dise&#241;os%20Placa%20Huella/cotizaci&#243;n_V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1"/>
      <sheetName val="2"/>
      <sheetName val="PRESUPUESTO GENERAL"/>
      <sheetName val="PRESUPUESTO INTERVENTORIA"/>
      <sheetName val="FM"/>
      <sheetName val="gastos"/>
      <sheetName val="E. TRANSITO QUEBRADONA"/>
      <sheetName val="E. TOPOGRAFICO QUEBR"/>
      <sheetName val="DISEÑO GEOM QUEBR"/>
      <sheetName val="E. GEOLOGICO QUEBR"/>
      <sheetName val="E.HIDRAULICO QUEBR"/>
      <sheetName val="ESTRUC PAVIMENTO QUEBR"/>
      <sheetName val="E. GEOTECNICO QUEBR"/>
      <sheetName val="DISEÑO ESTRUCT QUEBR"/>
      <sheetName val="AMBIENTAL QUEBR"/>
      <sheetName val="PMT QUEBR"/>
      <sheetName val="GESTION PREDIAL QUEBR"/>
      <sheetName val="ESTUDIO DE CANT Y APU QUEBR"/>
    </sheetNames>
    <sheetDataSet>
      <sheetData sheetId="0"/>
      <sheetData sheetId="1"/>
      <sheetData sheetId="2"/>
      <sheetData sheetId="3"/>
      <sheetData sheetId="4"/>
      <sheetData sheetId="5"/>
      <sheetData sheetId="6">
        <row r="5">
          <cell r="D5">
            <v>8000000</v>
          </cell>
        </row>
      </sheetData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6167FE-1EE2-417A-9181-65AE57D28DB1}">
  <sheetPr codeName="Hoja1"/>
  <dimension ref="B2:L31"/>
  <sheetViews>
    <sheetView workbookViewId="0">
      <selection activeCell="A2" sqref="A2:H25"/>
    </sheetView>
  </sheetViews>
  <sheetFormatPr baseColWidth="10" defaultRowHeight="14.4"/>
  <cols>
    <col min="3" max="3" width="39.21875" customWidth="1"/>
    <col min="6" max="6" width="15.21875" customWidth="1"/>
    <col min="7" max="7" width="24.21875" customWidth="1"/>
    <col min="8" max="8" width="14.77734375" bestFit="1" customWidth="1"/>
    <col min="10" max="10" width="4.77734375" bestFit="1" customWidth="1"/>
    <col min="11" max="11" width="75.21875" customWidth="1"/>
    <col min="12" max="12" width="15.21875" bestFit="1" customWidth="1"/>
  </cols>
  <sheetData>
    <row r="2" spans="2:12" ht="15" thickBot="1"/>
    <row r="3" spans="2:12" ht="58.2" customHeight="1" thickBot="1">
      <c r="B3" s="190" t="s">
        <v>0</v>
      </c>
      <c r="C3" s="191"/>
      <c r="D3" s="191"/>
      <c r="E3" s="192"/>
      <c r="F3" s="193"/>
      <c r="G3" s="194"/>
    </row>
    <row r="4" spans="2:12" ht="16.2" thickBot="1">
      <c r="B4" s="25" t="s">
        <v>1</v>
      </c>
      <c r="C4" s="26" t="s">
        <v>2</v>
      </c>
      <c r="D4" s="26" t="s">
        <v>3</v>
      </c>
      <c r="E4" s="26" t="s">
        <v>4</v>
      </c>
      <c r="F4" s="24" t="s">
        <v>5</v>
      </c>
      <c r="G4" s="23" t="s">
        <v>6</v>
      </c>
    </row>
    <row r="5" spans="2:12" ht="15" thickBot="1">
      <c r="B5" s="4">
        <v>1</v>
      </c>
      <c r="C5" s="5" t="s">
        <v>8</v>
      </c>
      <c r="D5" s="5"/>
      <c r="E5" s="5"/>
      <c r="F5" s="11"/>
      <c r="G5" s="13"/>
    </row>
    <row r="6" spans="2:12" ht="15" thickBot="1">
      <c r="B6" s="10">
        <v>1.1000000000000001</v>
      </c>
      <c r="C6" s="9" t="s">
        <v>9</v>
      </c>
      <c r="D6" s="9"/>
      <c r="E6" s="9"/>
      <c r="F6" s="12"/>
      <c r="G6" s="20">
        <f>SUM(G7:G8)</f>
        <v>19000000</v>
      </c>
    </row>
    <row r="7" spans="2:12">
      <c r="B7" s="6" t="s">
        <v>10</v>
      </c>
      <c r="C7" s="3" t="s">
        <v>7</v>
      </c>
      <c r="D7" s="3" t="s">
        <v>31</v>
      </c>
      <c r="E7" s="3">
        <v>5000</v>
      </c>
      <c r="F7" s="15">
        <v>800</v>
      </c>
      <c r="G7" s="14">
        <f>F7*E7</f>
        <v>4000000</v>
      </c>
    </row>
    <row r="8" spans="2:12" ht="15" thickBot="1">
      <c r="B8" s="7" t="s">
        <v>11</v>
      </c>
      <c r="C8" s="8" t="s">
        <v>12</v>
      </c>
      <c r="D8" s="8" t="s">
        <v>32</v>
      </c>
      <c r="E8" s="8">
        <v>1</v>
      </c>
      <c r="F8" s="16">
        <v>15000000</v>
      </c>
      <c r="G8" s="14">
        <f>F8*E8</f>
        <v>15000000</v>
      </c>
    </row>
    <row r="9" spans="2:12" ht="15" thickBot="1">
      <c r="B9" s="10">
        <v>1.2</v>
      </c>
      <c r="C9" s="9" t="s">
        <v>13</v>
      </c>
      <c r="D9" s="9"/>
      <c r="E9" s="9"/>
      <c r="F9" s="12"/>
      <c r="G9" s="20">
        <f>SUM(G10:G14)</f>
        <v>84821000</v>
      </c>
    </row>
    <row r="10" spans="2:12">
      <c r="B10" s="6" t="s">
        <v>14</v>
      </c>
      <c r="C10" s="3" t="s">
        <v>15</v>
      </c>
      <c r="D10" s="3" t="s">
        <v>31</v>
      </c>
      <c r="E10" s="3">
        <f>4464*2</f>
        <v>8928</v>
      </c>
      <c r="F10" s="15">
        <v>4500</v>
      </c>
      <c r="G10" s="14">
        <f>F10*E10</f>
        <v>40176000</v>
      </c>
      <c r="H10" s="27"/>
    </row>
    <row r="11" spans="2:12" ht="15.6">
      <c r="B11" s="2" t="s">
        <v>19</v>
      </c>
      <c r="C11" s="1" t="s">
        <v>16</v>
      </c>
      <c r="D11" s="3" t="s">
        <v>31</v>
      </c>
      <c r="E11" s="1">
        <v>8929</v>
      </c>
      <c r="F11" s="17">
        <v>5000</v>
      </c>
      <c r="G11" s="14">
        <f>F11*E11</f>
        <v>44645000</v>
      </c>
      <c r="H11" s="27"/>
      <c r="J11" s="29" t="s">
        <v>39</v>
      </c>
      <c r="K11" s="29" t="s">
        <v>37</v>
      </c>
      <c r="L11" s="29" t="s">
        <v>38</v>
      </c>
    </row>
    <row r="12" spans="2:12" ht="28.8">
      <c r="B12" s="2"/>
      <c r="C12" s="1"/>
      <c r="D12" s="1"/>
      <c r="E12" s="1"/>
      <c r="F12" s="17"/>
      <c r="G12" s="14"/>
      <c r="J12" s="1">
        <v>1</v>
      </c>
      <c r="K12" s="28" t="str">
        <f>B3</f>
        <v>COSTOS FORMULACIÓN DE PROYECTO, CONSTRUCCIÓN MEJORAMIENTO Y AMPLIACIÓN DE LA CANCHA DE FUTBOL DEL MUNICIPIO DE BURITICA ANTIOQUIA</v>
      </c>
      <c r="L12" s="30">
        <f>G24</f>
        <v>123546990</v>
      </c>
    </row>
    <row r="13" spans="2:12">
      <c r="B13" s="2"/>
      <c r="C13" s="1"/>
      <c r="D13" s="1"/>
      <c r="E13" s="1"/>
      <c r="F13" s="17"/>
      <c r="G13" s="18"/>
      <c r="J13" s="1">
        <v>2</v>
      </c>
      <c r="K13" s="28" t="e">
        <f>#REF!</f>
        <v>#REF!</v>
      </c>
      <c r="L13" s="30" t="e">
        <f>#REF!</f>
        <v>#REF!</v>
      </c>
    </row>
    <row r="14" spans="2:12" ht="15" thickBot="1">
      <c r="B14" s="7"/>
      <c r="C14" s="8"/>
      <c r="D14" s="8"/>
      <c r="E14" s="8"/>
      <c r="F14" s="16"/>
      <c r="G14" s="19"/>
      <c r="J14" s="1">
        <v>3</v>
      </c>
      <c r="K14" s="28" t="e">
        <f>#REF!</f>
        <v>#REF!</v>
      </c>
      <c r="L14" s="30" t="e">
        <f>#REF!</f>
        <v>#REF!</v>
      </c>
    </row>
    <row r="15" spans="2:12" ht="15" thickBot="1">
      <c r="B15" s="10"/>
      <c r="C15" s="9"/>
      <c r="D15" s="9"/>
      <c r="E15" s="9"/>
      <c r="F15" s="12"/>
      <c r="G15" s="20"/>
    </row>
    <row r="16" spans="2:12">
      <c r="B16" s="6"/>
      <c r="C16" s="3"/>
      <c r="D16" s="3"/>
      <c r="E16" s="3"/>
      <c r="F16" s="15"/>
      <c r="G16" s="21"/>
      <c r="J16" s="195" t="s">
        <v>40</v>
      </c>
      <c r="K16" s="195"/>
      <c r="L16" s="31" t="e">
        <f>SUM(L12:L15)</f>
        <v>#REF!</v>
      </c>
    </row>
    <row r="17" spans="2:8">
      <c r="B17" s="2"/>
      <c r="C17" s="1"/>
      <c r="D17" s="1"/>
      <c r="E17" s="1"/>
      <c r="F17" s="17"/>
      <c r="G17" s="19"/>
    </row>
    <row r="18" spans="2:8">
      <c r="B18" s="2"/>
      <c r="C18" s="1"/>
      <c r="D18" s="1"/>
      <c r="E18" s="1"/>
      <c r="F18" s="17"/>
      <c r="G18" s="19"/>
    </row>
    <row r="19" spans="2:8">
      <c r="B19" s="2"/>
      <c r="C19" s="1"/>
      <c r="D19" s="1"/>
      <c r="E19" s="1"/>
      <c r="F19" s="17"/>
      <c r="G19" s="19"/>
    </row>
    <row r="20" spans="2:8">
      <c r="B20" s="2"/>
      <c r="C20" s="1"/>
      <c r="D20" s="1"/>
      <c r="E20" s="1"/>
      <c r="F20" s="17"/>
      <c r="G20" s="19"/>
    </row>
    <row r="21" spans="2:8" ht="15" thickBot="1">
      <c r="B21" s="7"/>
      <c r="C21" s="8"/>
      <c r="D21" s="8"/>
      <c r="E21" s="8"/>
      <c r="F21" s="16"/>
      <c r="G21" s="19"/>
    </row>
    <row r="22" spans="2:8" ht="15" thickBot="1">
      <c r="B22" s="187" t="s">
        <v>34</v>
      </c>
      <c r="C22" s="188"/>
      <c r="D22" s="188"/>
      <c r="E22" s="188"/>
      <c r="F22" s="189"/>
      <c r="G22" s="22">
        <f>G6+G9+G15</f>
        <v>103821000</v>
      </c>
    </row>
    <row r="23" spans="2:8" ht="15" thickBot="1">
      <c r="B23" s="187" t="s">
        <v>35</v>
      </c>
      <c r="C23" s="188"/>
      <c r="D23" s="188"/>
      <c r="E23" s="188"/>
      <c r="F23" s="189"/>
      <c r="G23" s="22">
        <f>G22*0.19</f>
        <v>19725990</v>
      </c>
    </row>
    <row r="24" spans="2:8" ht="15" thickBot="1">
      <c r="B24" s="187" t="s">
        <v>36</v>
      </c>
      <c r="C24" s="188"/>
      <c r="D24" s="188"/>
      <c r="E24" s="188"/>
      <c r="F24" s="189"/>
      <c r="G24" s="22">
        <f>G22+G23</f>
        <v>123546990</v>
      </c>
      <c r="H24" s="27"/>
    </row>
    <row r="27" spans="2:8">
      <c r="C27" s="27" t="e">
        <f>G24+#REF!+#REF!</f>
        <v>#REF!</v>
      </c>
    </row>
    <row r="31" spans="2:8">
      <c r="C31" s="27"/>
    </row>
  </sheetData>
  <mergeCells count="6">
    <mergeCell ref="B24:F24"/>
    <mergeCell ref="B3:E3"/>
    <mergeCell ref="F3:G3"/>
    <mergeCell ref="J16:K16"/>
    <mergeCell ref="B22:F22"/>
    <mergeCell ref="B23:F23"/>
  </mergeCells>
  <pageMargins left="0.70866141732283472" right="0.70866141732283472" top="0.74803149606299213" bottom="0.74803149606299213" header="0.31496062992125984" footer="0.31496062992125984"/>
  <pageSetup scale="75" orientation="landscape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59BF69-8BB3-483A-997A-240DB179F68D}">
  <sheetPr codeName="Hoja2">
    <tabColor rgb="FFFFFF00"/>
  </sheetPr>
  <dimension ref="A1:G24"/>
  <sheetViews>
    <sheetView tabSelected="1" workbookViewId="0">
      <selection activeCell="H17" sqref="H17"/>
    </sheetView>
  </sheetViews>
  <sheetFormatPr baseColWidth="10" defaultRowHeight="14.4"/>
  <cols>
    <col min="2" max="2" width="39.21875" customWidth="1"/>
    <col min="3" max="3" width="11.44140625" style="35"/>
    <col min="4" max="4" width="11.44140625" style="58"/>
    <col min="5" max="5" width="18.33203125" customWidth="1"/>
    <col min="6" max="6" width="24.21875" customWidth="1"/>
    <col min="7" max="7" width="27.21875" customWidth="1"/>
  </cols>
  <sheetData>
    <row r="1" spans="1:7" ht="54.75" customHeight="1" thickBot="1">
      <c r="A1" s="196" t="s">
        <v>104</v>
      </c>
      <c r="B1" s="197"/>
      <c r="C1" s="197"/>
      <c r="D1" s="197"/>
      <c r="E1" s="197"/>
      <c r="F1" s="198"/>
    </row>
    <row r="2" spans="1:7" ht="16.2" thickBot="1">
      <c r="A2" s="25" t="s">
        <v>1</v>
      </c>
      <c r="B2" s="26" t="s">
        <v>2</v>
      </c>
      <c r="C2" s="26" t="s">
        <v>3</v>
      </c>
      <c r="D2" s="45" t="s">
        <v>4</v>
      </c>
      <c r="E2" s="24" t="s">
        <v>5</v>
      </c>
      <c r="F2" s="36" t="s">
        <v>6</v>
      </c>
    </row>
    <row r="3" spans="1:7" ht="20.25" customHeight="1" thickBot="1">
      <c r="A3" s="40">
        <v>1</v>
      </c>
      <c r="B3" s="37" t="s">
        <v>8</v>
      </c>
      <c r="C3" s="46"/>
      <c r="D3" s="53"/>
      <c r="E3" s="38"/>
      <c r="F3" s="39"/>
    </row>
    <row r="4" spans="1:7" ht="15" thickBot="1">
      <c r="A4" s="41">
        <v>1.1000000000000001</v>
      </c>
      <c r="B4" s="9" t="s">
        <v>9</v>
      </c>
      <c r="C4" s="47"/>
      <c r="D4" s="54"/>
      <c r="E4" s="12"/>
      <c r="F4" s="48">
        <f>SUM(F5:F6)</f>
        <v>24351185.756472953</v>
      </c>
      <c r="G4" s="59">
        <f t="shared" ref="G4:G12" si="0">F4*1.19</f>
        <v>28977911.050202813</v>
      </c>
    </row>
    <row r="5" spans="1:7">
      <c r="A5" s="42" t="s">
        <v>10</v>
      </c>
      <c r="B5" s="3" t="s">
        <v>7</v>
      </c>
      <c r="C5" s="33" t="s">
        <v>31</v>
      </c>
      <c r="D5" s="55">
        <f>2665/4</f>
        <v>666.25</v>
      </c>
      <c r="E5" s="15">
        <f>TOPO!G22</f>
        <v>2549.6221485522728</v>
      </c>
      <c r="F5" s="49">
        <f>E5*D5</f>
        <v>1698685.7564729517</v>
      </c>
      <c r="G5" s="59">
        <f t="shared" si="0"/>
        <v>2021436.0502028125</v>
      </c>
    </row>
    <row r="6" spans="1:7" ht="15" thickBot="1">
      <c r="A6" s="43" t="s">
        <v>11</v>
      </c>
      <c r="B6" s="8" t="s">
        <v>12</v>
      </c>
      <c r="C6" s="32" t="s">
        <v>31</v>
      </c>
      <c r="D6" s="56">
        <v>2665</v>
      </c>
      <c r="E6" s="16">
        <f>SUELOS!J19</f>
        <v>8500</v>
      </c>
      <c r="F6" s="49">
        <f>E6*D6</f>
        <v>22652500</v>
      </c>
      <c r="G6" s="59">
        <f t="shared" si="0"/>
        <v>26956475</v>
      </c>
    </row>
    <row r="7" spans="1:7" ht="15" thickBot="1">
      <c r="A7" s="41">
        <v>1.2</v>
      </c>
      <c r="B7" s="9" t="s">
        <v>13</v>
      </c>
      <c r="C7" s="47"/>
      <c r="D7" s="54"/>
      <c r="E7" s="12"/>
      <c r="F7" s="48">
        <f>SUM(F8:F11)</f>
        <v>127920000.00000001</v>
      </c>
      <c r="G7" s="59">
        <f t="shared" si="0"/>
        <v>152224800</v>
      </c>
    </row>
    <row r="8" spans="1:7">
      <c r="A8" s="42" t="s">
        <v>14</v>
      </c>
      <c r="B8" s="3" t="s">
        <v>15</v>
      </c>
      <c r="C8" s="33" t="s">
        <v>31</v>
      </c>
      <c r="D8" s="55">
        <f>D6</f>
        <v>2665</v>
      </c>
      <c r="E8" s="15">
        <f>ARQ!G16</f>
        <v>12500.000000000002</v>
      </c>
      <c r="F8" s="49">
        <f>E8*D8</f>
        <v>33312500.000000004</v>
      </c>
      <c r="G8" s="59">
        <f t="shared" si="0"/>
        <v>39641875</v>
      </c>
    </row>
    <row r="9" spans="1:7">
      <c r="A9" s="44" t="s">
        <v>19</v>
      </c>
      <c r="B9" s="1" t="s">
        <v>16</v>
      </c>
      <c r="C9" s="33" t="s">
        <v>31</v>
      </c>
      <c r="D9" s="57">
        <f>D8</f>
        <v>2665</v>
      </c>
      <c r="E9" s="17">
        <f>ESTR!G16</f>
        <v>12500.000000000002</v>
      </c>
      <c r="F9" s="49">
        <f>E9*D9</f>
        <v>33312500.000000004</v>
      </c>
      <c r="G9" s="59">
        <f t="shared" si="0"/>
        <v>39641875</v>
      </c>
    </row>
    <row r="10" spans="1:7">
      <c r="A10" s="44" t="s">
        <v>20</v>
      </c>
      <c r="B10" s="1" t="s">
        <v>17</v>
      </c>
      <c r="C10" s="32" t="s">
        <v>33</v>
      </c>
      <c r="D10" s="57">
        <f>D9</f>
        <v>2665</v>
      </c>
      <c r="E10" s="17">
        <f>ELECTRICO!G16</f>
        <v>11500.000000000002</v>
      </c>
      <c r="F10" s="49">
        <f>E10*D10</f>
        <v>30647500.000000004</v>
      </c>
      <c r="G10" s="59">
        <f t="shared" si="0"/>
        <v>36470525</v>
      </c>
    </row>
    <row r="11" spans="1:7" ht="15" thickBot="1">
      <c r="A11" s="44" t="s">
        <v>21</v>
      </c>
      <c r="B11" s="1" t="s">
        <v>18</v>
      </c>
      <c r="C11" s="32" t="s">
        <v>33</v>
      </c>
      <c r="D11" s="57">
        <f>D10</f>
        <v>2665</v>
      </c>
      <c r="E11" s="17">
        <f>HIDRO!G16</f>
        <v>11500.000000000002</v>
      </c>
      <c r="F11" s="50">
        <f>E11*D11</f>
        <v>30647500.000000004</v>
      </c>
      <c r="G11" s="59">
        <f t="shared" si="0"/>
        <v>36470525</v>
      </c>
    </row>
    <row r="12" spans="1:7">
      <c r="A12" s="176">
        <v>1.3</v>
      </c>
      <c r="B12" s="177" t="s">
        <v>22</v>
      </c>
      <c r="C12" s="178"/>
      <c r="D12" s="179"/>
      <c r="E12" s="180"/>
      <c r="F12" s="181">
        <f>SUM(F13:F17)</f>
        <v>15499999.999999996</v>
      </c>
      <c r="G12" s="59">
        <f t="shared" si="0"/>
        <v>18444999.999999996</v>
      </c>
    </row>
    <row r="13" spans="1:7">
      <c r="A13" s="184" t="s">
        <v>26</v>
      </c>
      <c r="B13" s="182" t="s">
        <v>128</v>
      </c>
      <c r="C13" s="57" t="s">
        <v>33</v>
      </c>
      <c r="D13" s="184">
        <v>1</v>
      </c>
      <c r="E13" s="175">
        <f>'ANALISIS DE RIESGO'!G16</f>
        <v>2500000.0000000009</v>
      </c>
      <c r="F13" s="50">
        <f>E13*D13</f>
        <v>2500000.0000000009</v>
      </c>
      <c r="G13" s="59"/>
    </row>
    <row r="14" spans="1:7">
      <c r="A14" s="184" t="s">
        <v>27</v>
      </c>
      <c r="B14" s="182" t="s">
        <v>130</v>
      </c>
      <c r="C14" s="57" t="s">
        <v>33</v>
      </c>
      <c r="D14" s="184">
        <v>1</v>
      </c>
      <c r="E14" s="175">
        <f>PMA!G16</f>
        <v>3500000.0000000005</v>
      </c>
      <c r="F14" s="50">
        <f>E14*D14</f>
        <v>3500000.0000000005</v>
      </c>
      <c r="G14" s="59"/>
    </row>
    <row r="15" spans="1:7">
      <c r="A15" s="184" t="s">
        <v>129</v>
      </c>
      <c r="B15" s="182" t="s">
        <v>131</v>
      </c>
      <c r="C15" s="57" t="s">
        <v>33</v>
      </c>
      <c r="D15" s="184">
        <v>1</v>
      </c>
      <c r="E15" s="175">
        <f>'ESPECIFICACIONES TECNICAS'!G16</f>
        <v>2250000</v>
      </c>
      <c r="F15" s="50">
        <f>E15*D15</f>
        <v>2250000</v>
      </c>
      <c r="G15" s="59"/>
    </row>
    <row r="16" spans="1:7">
      <c r="A16" s="185" t="s">
        <v>28</v>
      </c>
      <c r="B16" s="183" t="s">
        <v>133</v>
      </c>
      <c r="C16" s="57" t="s">
        <v>33</v>
      </c>
      <c r="D16" s="186">
        <v>1</v>
      </c>
      <c r="E16" s="175">
        <f>'P. SOSTENIBILIDAD'!G16</f>
        <v>2250000</v>
      </c>
      <c r="F16" s="50">
        <f>E16*D16</f>
        <v>2250000</v>
      </c>
      <c r="G16" s="59"/>
    </row>
    <row r="17" spans="1:7" ht="43.8" thickBot="1">
      <c r="A17" s="64" t="s">
        <v>29</v>
      </c>
      <c r="B17" s="131" t="s">
        <v>132</v>
      </c>
      <c r="C17" s="57" t="s">
        <v>33</v>
      </c>
      <c r="D17" s="56">
        <v>1</v>
      </c>
      <c r="E17" s="175">
        <f>PRESUPUESTO!G16</f>
        <v>4999999.9999999944</v>
      </c>
      <c r="F17" s="50">
        <f>E17*D17</f>
        <v>4999999.9999999944</v>
      </c>
    </row>
    <row r="18" spans="1:7" ht="15" thickBot="1">
      <c r="A18" s="199" t="s">
        <v>108</v>
      </c>
      <c r="B18" s="200"/>
      <c r="C18" s="200"/>
      <c r="D18" s="200"/>
      <c r="E18" s="201"/>
      <c r="F18" s="52">
        <f>F4+F7+F12</f>
        <v>167771185.75647298</v>
      </c>
      <c r="G18" s="27"/>
    </row>
    <row r="19" spans="1:7" ht="15" thickBot="1">
      <c r="A19" s="199" t="s">
        <v>109</v>
      </c>
      <c r="B19" s="200"/>
      <c r="C19" s="200"/>
      <c r="D19" s="200"/>
      <c r="E19" s="201"/>
      <c r="F19" s="52">
        <f>F18*0.19</f>
        <v>31876525.293729864</v>
      </c>
    </row>
    <row r="20" spans="1:7" ht="15" thickBot="1">
      <c r="A20" s="199" t="s">
        <v>36</v>
      </c>
      <c r="B20" s="200"/>
      <c r="C20" s="200"/>
      <c r="D20" s="200"/>
      <c r="E20" s="201"/>
      <c r="F20" s="52">
        <f>F18+F19</f>
        <v>199647711.05020285</v>
      </c>
      <c r="G20" s="27"/>
    </row>
    <row r="22" spans="1:7">
      <c r="F22" s="59"/>
    </row>
    <row r="23" spans="1:7">
      <c r="B23" s="27"/>
    </row>
    <row r="24" spans="1:7">
      <c r="F24" s="59"/>
    </row>
  </sheetData>
  <mergeCells count="4">
    <mergeCell ref="A1:F1"/>
    <mergeCell ref="A20:E20"/>
    <mergeCell ref="A18:E18"/>
    <mergeCell ref="A19:E19"/>
  </mergeCells>
  <phoneticPr fontId="3" type="noConversion"/>
  <pageMargins left="0.70866141732283472" right="0.70866141732283472" top="0.74803149606299213" bottom="0.74803149606299213" header="0.31496062992125984" footer="0.31496062992125984"/>
  <pageSetup scale="80" orientation="landscape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D6533E-C845-4110-82A4-903E399D2ED7}">
  <dimension ref="A1:H23"/>
  <sheetViews>
    <sheetView view="pageBreakPreview" zoomScale="90" zoomScaleNormal="90" zoomScaleSheetLayoutView="90" workbookViewId="0">
      <selection activeCell="B15" sqref="B15"/>
    </sheetView>
  </sheetViews>
  <sheetFormatPr baseColWidth="10" defaultColWidth="9.33203125" defaultRowHeight="9.6"/>
  <cols>
    <col min="1" max="1" width="10.6640625" style="66" customWidth="1"/>
    <col min="2" max="2" width="36.44140625" style="66" customWidth="1"/>
    <col min="3" max="3" width="9.44140625" style="66" customWidth="1"/>
    <col min="4" max="4" width="14.109375" style="66" customWidth="1"/>
    <col min="5" max="5" width="13" style="66" customWidth="1"/>
    <col min="6" max="6" width="16.44140625" style="66" customWidth="1"/>
    <col min="7" max="7" width="16" style="66" customWidth="1"/>
    <col min="8" max="8" width="10.6640625" style="66" bestFit="1" customWidth="1"/>
    <col min="9" max="16384" width="9.33203125" style="66"/>
  </cols>
  <sheetData>
    <row r="1" spans="1:8" ht="34.5" customHeight="1">
      <c r="A1" s="208" t="s">
        <v>110</v>
      </c>
      <c r="B1" s="209"/>
      <c r="C1" s="209"/>
      <c r="D1" s="209"/>
      <c r="E1" s="209"/>
      <c r="F1" s="209"/>
      <c r="G1" s="210"/>
    </row>
    <row r="2" spans="1:8" ht="19.05" customHeight="1">
      <c r="A2" s="211" t="s">
        <v>43</v>
      </c>
      <c r="B2" s="212"/>
      <c r="C2" s="212"/>
      <c r="D2" s="212"/>
      <c r="E2" s="212"/>
      <c r="F2" s="212"/>
      <c r="G2" s="213"/>
    </row>
    <row r="3" spans="1:8" ht="12" customHeight="1">
      <c r="A3" s="214" t="s">
        <v>44</v>
      </c>
      <c r="B3" s="215"/>
      <c r="C3" s="215"/>
      <c r="D3" s="215"/>
      <c r="E3" s="215"/>
      <c r="F3" s="215"/>
      <c r="G3" s="216"/>
    </row>
    <row r="4" spans="1:8" ht="32.85" customHeight="1">
      <c r="A4" s="88" t="s">
        <v>111</v>
      </c>
      <c r="B4" s="69" t="s">
        <v>45</v>
      </c>
      <c r="C4" s="69" t="s">
        <v>4</v>
      </c>
      <c r="D4" s="135" t="s">
        <v>82</v>
      </c>
      <c r="E4" s="69" t="s">
        <v>84</v>
      </c>
      <c r="F4" s="135" t="s">
        <v>47</v>
      </c>
      <c r="G4" s="135" t="s">
        <v>48</v>
      </c>
    </row>
    <row r="5" spans="1:8" ht="12" customHeight="1">
      <c r="A5" s="217" t="s">
        <v>49</v>
      </c>
      <c r="B5" s="70" t="s">
        <v>50</v>
      </c>
      <c r="C5" s="71">
        <v>1</v>
      </c>
      <c r="D5" s="72">
        <f>+'[1]E. TRANSITO QUEBRADONA'!D5</f>
        <v>8000000</v>
      </c>
      <c r="E5" s="107">
        <v>0.1</v>
      </c>
      <c r="F5" s="106">
        <v>7.9128447317811039E-5</v>
      </c>
      <c r="G5" s="72">
        <f>+D5*E5*F5</f>
        <v>63.302757854248831</v>
      </c>
    </row>
    <row r="6" spans="1:8" ht="12" customHeight="1">
      <c r="A6" s="218"/>
      <c r="B6" s="70" t="s">
        <v>51</v>
      </c>
      <c r="C6" s="73">
        <v>1</v>
      </c>
      <c r="D6" s="81">
        <v>2800000</v>
      </c>
      <c r="E6" s="107">
        <v>1</v>
      </c>
      <c r="F6" s="106">
        <f>F5</f>
        <v>7.9128447317811039E-5</v>
      </c>
      <c r="G6" s="72">
        <f t="shared" ref="G6:G9" si="0">+D6*E6*F6</f>
        <v>221.5596524898709</v>
      </c>
    </row>
    <row r="7" spans="1:8" ht="12" customHeight="1">
      <c r="A7" s="218"/>
      <c r="B7" s="70" t="s">
        <v>52</v>
      </c>
      <c r="C7" s="75">
        <v>1</v>
      </c>
      <c r="D7" s="108">
        <v>1850000</v>
      </c>
      <c r="E7" s="107">
        <v>1</v>
      </c>
      <c r="F7" s="106">
        <f>F6</f>
        <v>7.9128447317811039E-5</v>
      </c>
      <c r="G7" s="72">
        <f t="shared" si="0"/>
        <v>146.38762753795044</v>
      </c>
    </row>
    <row r="8" spans="1:8" ht="12" customHeight="1">
      <c r="A8" s="218"/>
      <c r="B8" s="70" t="s">
        <v>53</v>
      </c>
      <c r="C8" s="75">
        <v>1</v>
      </c>
      <c r="D8" s="72">
        <v>1500000</v>
      </c>
      <c r="E8" s="107">
        <v>1</v>
      </c>
      <c r="F8" s="106">
        <f>F7</f>
        <v>7.9128447317811039E-5</v>
      </c>
      <c r="G8" s="72">
        <f t="shared" si="0"/>
        <v>118.69267097671656</v>
      </c>
    </row>
    <row r="9" spans="1:8" ht="12" customHeight="1">
      <c r="A9" s="218"/>
      <c r="B9" s="70" t="s">
        <v>54</v>
      </c>
      <c r="C9" s="76">
        <v>1</v>
      </c>
      <c r="D9" s="72">
        <v>1300606</v>
      </c>
      <c r="E9" s="109">
        <v>1</v>
      </c>
      <c r="F9" s="106">
        <f t="shared" ref="F9" si="1">+F8</f>
        <v>7.9128447317811039E-5</v>
      </c>
      <c r="G9" s="72">
        <f t="shared" si="0"/>
        <v>102.91493335222894</v>
      </c>
    </row>
    <row r="10" spans="1:8" ht="12" customHeight="1">
      <c r="A10" s="218"/>
      <c r="B10" s="202" t="s">
        <v>55</v>
      </c>
      <c r="C10" s="203"/>
      <c r="D10" s="203"/>
      <c r="E10" s="203"/>
      <c r="F10" s="204"/>
      <c r="G10" s="72">
        <f>SUM(G5:G9)</f>
        <v>652.85764221101567</v>
      </c>
      <c r="H10" s="77"/>
    </row>
    <row r="11" spans="1:8" ht="12" customHeight="1">
      <c r="A11" s="218"/>
      <c r="B11" s="202" t="s">
        <v>56</v>
      </c>
      <c r="C11" s="203"/>
      <c r="D11" s="203"/>
      <c r="E11" s="203"/>
      <c r="F11" s="204"/>
      <c r="G11" s="78">
        <v>2.16</v>
      </c>
    </row>
    <row r="12" spans="1:8" ht="12" customHeight="1">
      <c r="A12" s="218"/>
      <c r="B12" s="202" t="s">
        <v>117</v>
      </c>
      <c r="C12" s="203"/>
      <c r="D12" s="203"/>
      <c r="E12" s="203"/>
      <c r="F12" s="204"/>
      <c r="G12" s="146">
        <f>+G10*G11</f>
        <v>1410.172507175794</v>
      </c>
    </row>
    <row r="13" spans="1:8" ht="12" customHeight="1">
      <c r="A13" s="218"/>
      <c r="B13" s="220"/>
      <c r="C13" s="221"/>
      <c r="D13" s="221"/>
      <c r="E13" s="221"/>
      <c r="F13" s="222"/>
      <c r="G13" s="79"/>
    </row>
    <row r="14" spans="1:8" ht="34.200000000000003" customHeight="1">
      <c r="A14" s="218"/>
      <c r="B14" s="132" t="s">
        <v>57</v>
      </c>
      <c r="C14" s="132" t="s">
        <v>3</v>
      </c>
      <c r="D14" s="132" t="s">
        <v>4</v>
      </c>
      <c r="E14" s="132" t="s">
        <v>84</v>
      </c>
      <c r="F14" s="132" t="s">
        <v>85</v>
      </c>
      <c r="G14" s="132" t="s">
        <v>77</v>
      </c>
    </row>
    <row r="15" spans="1:8" ht="12" customHeight="1">
      <c r="A15" s="218"/>
      <c r="B15" s="70" t="s">
        <v>58</v>
      </c>
      <c r="C15" s="83" t="s">
        <v>64</v>
      </c>
      <c r="D15" s="83">
        <v>3</v>
      </c>
      <c r="E15" s="133">
        <f>F9</f>
        <v>7.9128447317811039E-5</v>
      </c>
      <c r="F15" s="149">
        <v>800000</v>
      </c>
      <c r="G15" s="121">
        <f>F15*E15*D15</f>
        <v>189.9082735627465</v>
      </c>
    </row>
    <row r="16" spans="1:8" ht="12" customHeight="1">
      <c r="A16" s="218"/>
      <c r="B16" s="70" t="s">
        <v>59</v>
      </c>
      <c r="C16" s="80" t="s">
        <v>60</v>
      </c>
      <c r="D16" s="82">
        <v>1</v>
      </c>
      <c r="E16" s="106">
        <f>E15</f>
        <v>7.9128447317811039E-5</v>
      </c>
      <c r="F16" s="150">
        <v>2400000</v>
      </c>
      <c r="G16" s="154">
        <f t="shared" ref="G16:G18" si="2">+F16*E16</f>
        <v>189.9082735627465</v>
      </c>
    </row>
    <row r="17" spans="1:7" ht="12" customHeight="1">
      <c r="A17" s="218"/>
      <c r="B17" s="70" t="s">
        <v>61</v>
      </c>
      <c r="C17" s="79"/>
      <c r="D17" s="82">
        <v>1</v>
      </c>
      <c r="E17" s="106">
        <f>E16</f>
        <v>7.9128447317811039E-5</v>
      </c>
      <c r="F17" s="150">
        <v>3600000</v>
      </c>
      <c r="G17" s="154">
        <f t="shared" si="2"/>
        <v>284.86241034411972</v>
      </c>
    </row>
    <row r="18" spans="1:7" ht="24" customHeight="1">
      <c r="A18" s="218"/>
      <c r="B18" s="148" t="s">
        <v>86</v>
      </c>
      <c r="C18" s="84" t="s">
        <v>62</v>
      </c>
      <c r="D18" s="85">
        <v>1</v>
      </c>
      <c r="E18" s="134">
        <f>E17</f>
        <v>7.9128447317811039E-5</v>
      </c>
      <c r="F18" s="151">
        <v>100000</v>
      </c>
      <c r="G18" s="154">
        <f t="shared" si="2"/>
        <v>7.9128447317811039</v>
      </c>
    </row>
    <row r="19" spans="1:7" ht="42.6" customHeight="1">
      <c r="A19" s="218"/>
      <c r="B19" s="148" t="s">
        <v>87</v>
      </c>
      <c r="C19" s="110" t="s">
        <v>63</v>
      </c>
      <c r="D19" s="110">
        <v>1</v>
      </c>
      <c r="E19" s="134">
        <f>E18</f>
        <v>7.9128447317811039E-5</v>
      </c>
      <c r="F19" s="152">
        <v>900000</v>
      </c>
      <c r="G19" s="153">
        <f>F19*E19</f>
        <v>71.215602586029931</v>
      </c>
    </row>
    <row r="20" spans="1:7" ht="59.4" customHeight="1">
      <c r="A20" s="218"/>
      <c r="B20" s="148" t="s">
        <v>88</v>
      </c>
      <c r="C20" s="110" t="s">
        <v>89</v>
      </c>
      <c r="D20" s="110">
        <v>1</v>
      </c>
      <c r="E20" s="134">
        <f>E19</f>
        <v>7.9128447317811039E-5</v>
      </c>
      <c r="F20" s="152">
        <v>5000000</v>
      </c>
      <c r="G20" s="153">
        <f>D20*E20*F20</f>
        <v>395.64223658905519</v>
      </c>
    </row>
    <row r="21" spans="1:7" ht="12" customHeight="1">
      <c r="A21" s="219"/>
      <c r="B21" s="202" t="s">
        <v>125</v>
      </c>
      <c r="C21" s="203"/>
      <c r="D21" s="203"/>
      <c r="E21" s="203"/>
      <c r="F21" s="204"/>
      <c r="G21" s="147">
        <f>SUM(G15:G20)</f>
        <v>1139.4496413764789</v>
      </c>
    </row>
    <row r="22" spans="1:7" ht="12" customHeight="1">
      <c r="A22" s="202" t="s">
        <v>124</v>
      </c>
      <c r="B22" s="203"/>
      <c r="C22" s="203"/>
      <c r="D22" s="203"/>
      <c r="E22" s="203"/>
      <c r="F22" s="204"/>
      <c r="G22" s="147">
        <f>+G21+G12</f>
        <v>2549.6221485522728</v>
      </c>
    </row>
    <row r="23" spans="1:7" ht="78" customHeight="1">
      <c r="A23" s="205" t="s">
        <v>90</v>
      </c>
      <c r="B23" s="206"/>
      <c r="C23" s="206"/>
      <c r="D23" s="206"/>
      <c r="E23" s="206"/>
      <c r="F23" s="206"/>
      <c r="G23" s="207"/>
    </row>
  </sheetData>
  <mergeCells count="11">
    <mergeCell ref="A22:F22"/>
    <mergeCell ref="A23:G23"/>
    <mergeCell ref="A1:G1"/>
    <mergeCell ref="A2:G2"/>
    <mergeCell ref="A3:G3"/>
    <mergeCell ref="A5:A21"/>
    <mergeCell ref="B10:F10"/>
    <mergeCell ref="B11:F11"/>
    <mergeCell ref="B12:F12"/>
    <mergeCell ref="B13:F13"/>
    <mergeCell ref="B21:F21"/>
  </mergeCells>
  <printOptions horizontalCentered="1" verticalCentered="1"/>
  <pageMargins left="0.7" right="0.7" top="0.75" bottom="0.75" header="0.3" footer="0.3"/>
  <pageSetup paperSize="9" scale="80" orientation="landscape" horizontalDpi="360" verticalDpi="36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CD5DBE-F950-4B10-8181-C625556660FB}">
  <dimension ref="A1:M20"/>
  <sheetViews>
    <sheetView view="pageBreakPreview" topLeftCell="A4" zoomScale="90" zoomScaleNormal="100" zoomScaleSheetLayoutView="90" workbookViewId="0">
      <selection activeCell="B15" sqref="B15:D15"/>
    </sheetView>
  </sheetViews>
  <sheetFormatPr baseColWidth="10" defaultColWidth="9.33203125" defaultRowHeight="9.6"/>
  <cols>
    <col min="1" max="1" width="13.6640625" style="66" customWidth="1"/>
    <col min="2" max="2" width="14.109375" style="66" customWidth="1"/>
    <col min="3" max="3" width="12.6640625" style="66" customWidth="1"/>
    <col min="4" max="4" width="13.44140625" style="66" customWidth="1"/>
    <col min="5" max="5" width="0.109375" style="66" customWidth="1"/>
    <col min="6" max="6" width="10.6640625" style="66" customWidth="1"/>
    <col min="7" max="7" width="8.44140625" style="66" bestFit="1" customWidth="1"/>
    <col min="8" max="8" width="12" style="66" customWidth="1"/>
    <col min="9" max="9" width="15.33203125" style="66" customWidth="1"/>
    <col min="10" max="10" width="15.109375" style="66" customWidth="1"/>
    <col min="11" max="12" width="9.33203125" style="66"/>
    <col min="13" max="13" width="16" style="66" customWidth="1"/>
    <col min="14" max="16384" width="9.33203125" style="66"/>
  </cols>
  <sheetData>
    <row r="1" spans="1:10" ht="37.049999999999997" customHeight="1">
      <c r="A1" s="208" t="s">
        <v>110</v>
      </c>
      <c r="B1" s="209"/>
      <c r="C1" s="209"/>
      <c r="D1" s="209"/>
      <c r="E1" s="209"/>
      <c r="F1" s="209"/>
      <c r="G1" s="209"/>
      <c r="H1" s="209"/>
      <c r="I1" s="209"/>
      <c r="J1" s="209"/>
    </row>
    <row r="2" spans="1:10" ht="32.1" customHeight="1">
      <c r="A2" s="211" t="s">
        <v>91</v>
      </c>
      <c r="B2" s="212"/>
      <c r="C2" s="212"/>
      <c r="D2" s="212"/>
      <c r="E2" s="212"/>
      <c r="F2" s="212"/>
      <c r="G2" s="212"/>
      <c r="H2" s="212"/>
      <c r="I2" s="212"/>
      <c r="J2" s="212"/>
    </row>
    <row r="3" spans="1:10" ht="36.75" customHeight="1">
      <c r="A3" s="69" t="s">
        <v>92</v>
      </c>
      <c r="B3" s="239" t="s">
        <v>93</v>
      </c>
      <c r="C3" s="240"/>
      <c r="D3" s="240"/>
      <c r="E3" s="241"/>
      <c r="F3" s="113" t="s">
        <v>4</v>
      </c>
      <c r="G3" s="112" t="s">
        <v>82</v>
      </c>
      <c r="H3" s="69" t="s">
        <v>84</v>
      </c>
      <c r="I3" s="88" t="s">
        <v>94</v>
      </c>
      <c r="J3" s="88" t="s">
        <v>95</v>
      </c>
    </row>
    <row r="4" spans="1:10" ht="12" customHeight="1">
      <c r="A4" s="242" t="s">
        <v>96</v>
      </c>
      <c r="B4" s="214" t="s">
        <v>83</v>
      </c>
      <c r="C4" s="215"/>
      <c r="D4" s="215"/>
      <c r="E4" s="216"/>
      <c r="F4" s="114">
        <v>1</v>
      </c>
      <c r="G4" s="115">
        <v>8000000</v>
      </c>
      <c r="H4" s="162">
        <v>0.1</v>
      </c>
      <c r="I4" s="105">
        <v>3.884116249314567E-4</v>
      </c>
      <c r="J4" s="81">
        <f>+G4*H4*I4</f>
        <v>310.72929994516534</v>
      </c>
    </row>
    <row r="5" spans="1:10" ht="12" customHeight="1">
      <c r="A5" s="218"/>
      <c r="B5" s="214" t="s">
        <v>97</v>
      </c>
      <c r="C5" s="215"/>
      <c r="D5" s="215"/>
      <c r="E5" s="216"/>
      <c r="F5" s="116">
        <v>1</v>
      </c>
      <c r="G5" s="117">
        <v>6000000</v>
      </c>
      <c r="H5" s="162">
        <v>1</v>
      </c>
      <c r="I5" s="105">
        <f>I4</f>
        <v>3.884116249314567E-4</v>
      </c>
      <c r="J5" s="81">
        <f>+G5*H5*I5</f>
        <v>2330.4697495887403</v>
      </c>
    </row>
    <row r="6" spans="1:10" ht="12" customHeight="1">
      <c r="A6" s="218"/>
      <c r="B6" s="214" t="s">
        <v>52</v>
      </c>
      <c r="C6" s="215"/>
      <c r="D6" s="215"/>
      <c r="E6" s="216"/>
      <c r="F6" s="118">
        <v>1</v>
      </c>
      <c r="G6" s="115">
        <v>1850000</v>
      </c>
      <c r="H6" s="162">
        <v>1</v>
      </c>
      <c r="I6" s="105">
        <f>I5</f>
        <v>3.884116249314567E-4</v>
      </c>
      <c r="J6" s="81">
        <f>+G6*H6*I6</f>
        <v>718.56150612319493</v>
      </c>
    </row>
    <row r="7" spans="1:10" ht="12" customHeight="1">
      <c r="A7" s="218"/>
      <c r="B7" s="202" t="s">
        <v>55</v>
      </c>
      <c r="C7" s="203"/>
      <c r="D7" s="203"/>
      <c r="E7" s="203"/>
      <c r="F7" s="203"/>
      <c r="G7" s="203"/>
      <c r="H7" s="203"/>
      <c r="I7" s="204"/>
      <c r="J7" s="72">
        <f>+J4+J5+J6</f>
        <v>3359.7605556571007</v>
      </c>
    </row>
    <row r="8" spans="1:10" ht="12" customHeight="1">
      <c r="A8" s="218"/>
      <c r="B8" s="202" t="s">
        <v>56</v>
      </c>
      <c r="C8" s="203"/>
      <c r="D8" s="203"/>
      <c r="E8" s="203"/>
      <c r="F8" s="203"/>
      <c r="G8" s="203"/>
      <c r="H8" s="203"/>
      <c r="I8" s="204"/>
      <c r="J8" s="78">
        <v>2.16</v>
      </c>
    </row>
    <row r="9" spans="1:10" ht="12" customHeight="1">
      <c r="A9" s="218"/>
      <c r="B9" s="202" t="s">
        <v>98</v>
      </c>
      <c r="C9" s="203"/>
      <c r="D9" s="203"/>
      <c r="E9" s="203"/>
      <c r="F9" s="203"/>
      <c r="G9" s="203"/>
      <c r="H9" s="203"/>
      <c r="I9" s="204"/>
      <c r="J9" s="147">
        <f>+J7*J8</f>
        <v>7257.0828002193375</v>
      </c>
    </row>
    <row r="10" spans="1:10" ht="12.15" customHeight="1">
      <c r="A10" s="218"/>
      <c r="B10" s="244"/>
      <c r="C10" s="245"/>
      <c r="D10" s="245"/>
      <c r="E10" s="245"/>
      <c r="F10" s="245"/>
      <c r="G10" s="245"/>
      <c r="H10" s="245"/>
      <c r="I10" s="246"/>
      <c r="J10" s="79"/>
    </row>
    <row r="11" spans="1:10" ht="12" customHeight="1">
      <c r="A11" s="218"/>
      <c r="B11" s="247" t="s">
        <v>57</v>
      </c>
      <c r="C11" s="248"/>
      <c r="D11" s="248"/>
      <c r="E11" s="249"/>
      <c r="F11" s="242" t="s">
        <v>3</v>
      </c>
      <c r="G11" s="247" t="s">
        <v>4</v>
      </c>
      <c r="H11" s="242" t="s">
        <v>75</v>
      </c>
      <c r="I11" s="229" t="s">
        <v>120</v>
      </c>
      <c r="J11" s="231" t="s">
        <v>48</v>
      </c>
    </row>
    <row r="12" spans="1:10" ht="31.65" customHeight="1">
      <c r="A12" s="218"/>
      <c r="B12" s="243"/>
      <c r="C12" s="250"/>
      <c r="D12" s="250"/>
      <c r="E12" s="251"/>
      <c r="F12" s="219"/>
      <c r="G12" s="252"/>
      <c r="H12" s="232"/>
      <c r="I12" s="230"/>
      <c r="J12" s="232"/>
    </row>
    <row r="13" spans="1:10" ht="14.25" customHeight="1">
      <c r="A13" s="243"/>
      <c r="B13" s="233" t="s">
        <v>99</v>
      </c>
      <c r="C13" s="234"/>
      <c r="D13" s="235"/>
      <c r="E13" s="119"/>
      <c r="F13" s="155" t="s">
        <v>33</v>
      </c>
      <c r="G13" s="120">
        <v>1</v>
      </c>
      <c r="H13" s="130">
        <f>I4</f>
        <v>3.884116249314567E-4</v>
      </c>
      <c r="I13" s="158">
        <v>800000</v>
      </c>
      <c r="J13" s="121">
        <f>I13*H13*G13</f>
        <v>310.72929994516534</v>
      </c>
    </row>
    <row r="14" spans="1:10" ht="46.8" customHeight="1">
      <c r="A14" s="243"/>
      <c r="B14" s="224" t="s">
        <v>118</v>
      </c>
      <c r="C14" s="225"/>
      <c r="D14" s="226"/>
      <c r="E14" s="86"/>
      <c r="F14" s="110" t="s">
        <v>89</v>
      </c>
      <c r="G14" s="120">
        <v>0.06</v>
      </c>
      <c r="H14" s="111">
        <f>H13</f>
        <v>3.884116249314567E-4</v>
      </c>
      <c r="I14" s="142">
        <v>5000000</v>
      </c>
      <c r="J14" s="121">
        <f>I14*H14*G14</f>
        <v>116.52348747943701</v>
      </c>
    </row>
    <row r="15" spans="1:10" ht="24" customHeight="1">
      <c r="A15" s="243"/>
      <c r="B15" s="224" t="s">
        <v>119</v>
      </c>
      <c r="C15" s="225"/>
      <c r="D15" s="226"/>
      <c r="E15" s="122"/>
      <c r="F15" s="124" t="s">
        <v>33</v>
      </c>
      <c r="G15" s="137">
        <v>1</v>
      </c>
      <c r="H15" s="130">
        <f>H14</f>
        <v>3.884116249314567E-4</v>
      </c>
      <c r="I15" s="159">
        <v>100000</v>
      </c>
      <c r="J15" s="121">
        <f>I15*H15*G15</f>
        <v>38.841162493145667</v>
      </c>
    </row>
    <row r="16" spans="1:10" ht="12.75" customHeight="1">
      <c r="A16" s="243"/>
      <c r="B16" s="224" t="s">
        <v>100</v>
      </c>
      <c r="C16" s="225"/>
      <c r="D16" s="226"/>
      <c r="E16" s="67" t="s">
        <v>101</v>
      </c>
      <c r="F16" s="124" t="s">
        <v>33</v>
      </c>
      <c r="G16" s="156">
        <v>1</v>
      </c>
      <c r="H16" s="157">
        <f>H15</f>
        <v>3.884116249314567E-4</v>
      </c>
      <c r="I16" s="160">
        <v>1000000</v>
      </c>
      <c r="J16" s="121">
        <f>I16*H16*G16</f>
        <v>388.41162493145669</v>
      </c>
    </row>
    <row r="17" spans="1:13" ht="15" customHeight="1">
      <c r="A17" s="243"/>
      <c r="B17" s="224" t="s">
        <v>102</v>
      </c>
      <c r="C17" s="225"/>
      <c r="D17" s="226"/>
      <c r="E17" s="86"/>
      <c r="F17" s="124" t="s">
        <v>33</v>
      </c>
      <c r="G17" s="125">
        <v>4</v>
      </c>
      <c r="H17" s="130">
        <f>H16</f>
        <v>3.884116249314567E-4</v>
      </c>
      <c r="I17" s="160">
        <v>450000</v>
      </c>
      <c r="J17" s="121">
        <f>I17*H17*G17</f>
        <v>699.14092487662208</v>
      </c>
    </row>
    <row r="18" spans="1:13" ht="12" customHeight="1">
      <c r="A18" s="219"/>
      <c r="B18" s="227" t="s">
        <v>125</v>
      </c>
      <c r="C18" s="228"/>
      <c r="D18" s="228"/>
      <c r="E18" s="203"/>
      <c r="F18" s="203"/>
      <c r="G18" s="203"/>
      <c r="H18" s="203"/>
      <c r="I18" s="204"/>
      <c r="J18" s="161">
        <f>SUM(J14:J17)</f>
        <v>1242.9171997806616</v>
      </c>
    </row>
    <row r="19" spans="1:13">
      <c r="A19" s="236" t="s">
        <v>124</v>
      </c>
      <c r="B19" s="237"/>
      <c r="C19" s="237"/>
      <c r="D19" s="237"/>
      <c r="E19" s="237"/>
      <c r="F19" s="237"/>
      <c r="G19" s="237"/>
      <c r="H19" s="237"/>
      <c r="I19" s="238"/>
      <c r="J19" s="126">
        <f>+J9+J18</f>
        <v>8500</v>
      </c>
      <c r="M19" s="127"/>
    </row>
    <row r="20" spans="1:13" ht="30" customHeight="1">
      <c r="A20" s="223" t="s">
        <v>105</v>
      </c>
      <c r="B20" s="223"/>
      <c r="C20" s="223"/>
      <c r="D20" s="223"/>
      <c r="E20" s="223"/>
      <c r="F20" s="223"/>
      <c r="G20" s="223"/>
      <c r="H20" s="223"/>
      <c r="I20" s="223"/>
      <c r="J20" s="223"/>
      <c r="M20" s="128"/>
    </row>
  </sheetData>
  <mergeCells count="25">
    <mergeCell ref="A1:J1"/>
    <mergeCell ref="A2:J2"/>
    <mergeCell ref="B3:E3"/>
    <mergeCell ref="A4:A18"/>
    <mergeCell ref="B4:E4"/>
    <mergeCell ref="B5:E5"/>
    <mergeCell ref="B6:E6"/>
    <mergeCell ref="B7:I7"/>
    <mergeCell ref="B8:I8"/>
    <mergeCell ref="B9:I9"/>
    <mergeCell ref="B17:D17"/>
    <mergeCell ref="B10:I10"/>
    <mergeCell ref="B11:E12"/>
    <mergeCell ref="F11:F12"/>
    <mergeCell ref="G11:G12"/>
    <mergeCell ref="H11:H12"/>
    <mergeCell ref="A20:J20"/>
    <mergeCell ref="B16:D16"/>
    <mergeCell ref="B18:I18"/>
    <mergeCell ref="I11:I12"/>
    <mergeCell ref="J11:J12"/>
    <mergeCell ref="B13:D13"/>
    <mergeCell ref="B14:D14"/>
    <mergeCell ref="B15:D15"/>
    <mergeCell ref="A19:I19"/>
  </mergeCells>
  <printOptions horizontalCentered="1" verticalCentered="1"/>
  <pageMargins left="0.7" right="0.7" top="0.75" bottom="0.75" header="0.3" footer="0.3"/>
  <pageSetup paperSize="9" scale="75" orientation="portrait" horizontalDpi="360" verticalDpi="36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82C968-ECDD-4DB9-9C4A-A5E98A0EEDFA}">
  <sheetPr codeName="Hoja17">
    <tabColor theme="0" tint="-4.9989318521683403E-2"/>
  </sheetPr>
  <dimension ref="A1:I17"/>
  <sheetViews>
    <sheetView view="pageBreakPreview" zoomScale="90" zoomScaleNormal="100" zoomScaleSheetLayoutView="90" workbookViewId="0">
      <selection activeCell="B15" sqref="B15:F15"/>
    </sheetView>
  </sheetViews>
  <sheetFormatPr baseColWidth="10" defaultColWidth="9.33203125" defaultRowHeight="9.6"/>
  <cols>
    <col min="1" max="1" width="13.21875" style="87" customWidth="1"/>
    <col min="2" max="2" width="36.44140625" style="87" customWidth="1"/>
    <col min="3" max="3" width="12.6640625" style="87" customWidth="1"/>
    <col min="4" max="4" width="14.109375" style="87" customWidth="1"/>
    <col min="5" max="5" width="12.109375" style="87" customWidth="1"/>
    <col min="6" max="6" width="16.44140625" style="87" customWidth="1"/>
    <col min="7" max="7" width="16" style="87" customWidth="1"/>
    <col min="8" max="9" width="9.33203125" style="87"/>
    <col min="10" max="10" width="10.109375" style="87" bestFit="1" customWidth="1"/>
    <col min="11" max="16384" width="9.33203125" style="87"/>
  </cols>
  <sheetData>
    <row r="1" spans="1:9" ht="22.5" customHeight="1">
      <c r="A1" s="208" t="s">
        <v>110</v>
      </c>
      <c r="B1" s="209"/>
      <c r="C1" s="209"/>
      <c r="D1" s="209"/>
      <c r="E1" s="209"/>
      <c r="F1" s="209"/>
      <c r="G1" s="209"/>
    </row>
    <row r="2" spans="1:9" ht="13.2">
      <c r="A2" s="256" t="s">
        <v>81</v>
      </c>
      <c r="B2" s="257"/>
      <c r="C2" s="257"/>
      <c r="D2" s="257"/>
      <c r="E2" s="257"/>
      <c r="F2" s="257"/>
      <c r="G2" s="258"/>
    </row>
    <row r="3" spans="1:9" ht="12.6" customHeight="1">
      <c r="A3" s="214" t="s">
        <v>65</v>
      </c>
      <c r="B3" s="215"/>
      <c r="C3" s="215"/>
      <c r="D3" s="215"/>
      <c r="E3" s="215"/>
      <c r="F3" s="215"/>
      <c r="G3" s="216"/>
    </row>
    <row r="4" spans="1:9" ht="33.75" customHeight="1">
      <c r="A4" s="88" t="s">
        <v>66</v>
      </c>
      <c r="B4" s="69" t="s">
        <v>67</v>
      </c>
      <c r="C4" s="69" t="s">
        <v>4</v>
      </c>
      <c r="D4" s="68" t="s">
        <v>46</v>
      </c>
      <c r="E4" s="89" t="s">
        <v>68</v>
      </c>
      <c r="F4" s="68" t="s">
        <v>69</v>
      </c>
      <c r="G4" s="68" t="s">
        <v>48</v>
      </c>
    </row>
    <row r="5" spans="1:9" ht="11.25" customHeight="1">
      <c r="A5" s="259" t="s">
        <v>70</v>
      </c>
      <c r="B5" s="163" t="s">
        <v>71</v>
      </c>
      <c r="C5" s="171">
        <v>1</v>
      </c>
      <c r="D5" s="164">
        <v>8000000</v>
      </c>
      <c r="E5" s="165">
        <v>0.1</v>
      </c>
      <c r="F5" s="172">
        <v>7.8675730110775431E-4</v>
      </c>
      <c r="G5" s="167">
        <f>+D5*E5*F5</f>
        <v>629.40584088620346</v>
      </c>
    </row>
    <row r="6" spans="1:9" ht="19.2" customHeight="1">
      <c r="A6" s="260"/>
      <c r="B6" s="163" t="s">
        <v>122</v>
      </c>
      <c r="C6" s="168">
        <v>1</v>
      </c>
      <c r="D6" s="141">
        <v>6000000</v>
      </c>
      <c r="E6" s="165">
        <v>1</v>
      </c>
      <c r="F6" s="172">
        <f>F5</f>
        <v>7.8675730110775431E-4</v>
      </c>
      <c r="G6" s="167">
        <f>+F6*E6*D6*C6</f>
        <v>4720.5438066465258</v>
      </c>
    </row>
    <row r="7" spans="1:9" ht="11.85" customHeight="1">
      <c r="A7" s="260"/>
      <c r="B7" s="202" t="s">
        <v>55</v>
      </c>
      <c r="C7" s="203"/>
      <c r="D7" s="203"/>
      <c r="E7" s="203"/>
      <c r="F7" s="204"/>
      <c r="G7" s="95">
        <f>+G5+G6</f>
        <v>5349.9496475327296</v>
      </c>
    </row>
    <row r="8" spans="1:9" ht="11.25" customHeight="1">
      <c r="A8" s="260"/>
      <c r="B8" s="262" t="s">
        <v>113</v>
      </c>
      <c r="C8" s="263"/>
      <c r="D8" s="263"/>
      <c r="E8" s="263"/>
      <c r="F8" s="264"/>
      <c r="G8" s="96">
        <v>2.16</v>
      </c>
    </row>
    <row r="9" spans="1:9" ht="11.4" customHeight="1">
      <c r="A9" s="260"/>
      <c r="B9" s="265" t="s">
        <v>121</v>
      </c>
      <c r="C9" s="266"/>
      <c r="D9" s="266"/>
      <c r="E9" s="266"/>
      <c r="F9" s="267"/>
      <c r="G9" s="136">
        <f>+G7*G8</f>
        <v>11555.891238670696</v>
      </c>
    </row>
    <row r="10" spans="1:9" ht="11.25" customHeight="1">
      <c r="A10" s="260"/>
      <c r="B10" s="268"/>
      <c r="C10" s="269"/>
      <c r="D10" s="269"/>
      <c r="E10" s="269"/>
      <c r="F10" s="270"/>
      <c r="G10" s="98"/>
    </row>
    <row r="11" spans="1:9" ht="34.200000000000003" customHeight="1">
      <c r="A11" s="260"/>
      <c r="B11" s="69" t="s">
        <v>57</v>
      </c>
      <c r="C11" s="69" t="s">
        <v>3</v>
      </c>
      <c r="D11" s="69" t="s">
        <v>4</v>
      </c>
      <c r="E11" s="69" t="s">
        <v>75</v>
      </c>
      <c r="F11" s="68" t="s">
        <v>76</v>
      </c>
      <c r="G11" s="69" t="s">
        <v>77</v>
      </c>
    </row>
    <row r="12" spans="1:9" ht="11.25" customHeight="1">
      <c r="A12" s="260"/>
      <c r="B12" s="163" t="s">
        <v>78</v>
      </c>
      <c r="C12" s="135" t="s">
        <v>33</v>
      </c>
      <c r="D12" s="144">
        <v>1</v>
      </c>
      <c r="E12" s="166">
        <f>F5</f>
        <v>7.8675730110775431E-4</v>
      </c>
      <c r="F12" s="141">
        <v>800000</v>
      </c>
      <c r="G12" s="99">
        <f>D12*E12*F12</f>
        <v>629.40584088620346</v>
      </c>
      <c r="I12" s="103"/>
    </row>
    <row r="13" spans="1:9" ht="22.5" customHeight="1">
      <c r="A13" s="260"/>
      <c r="B13" s="169" t="s">
        <v>79</v>
      </c>
      <c r="C13" s="124" t="s">
        <v>33</v>
      </c>
      <c r="D13" s="143">
        <v>1</v>
      </c>
      <c r="E13" s="130">
        <f>E12</f>
        <v>7.8675730110775431E-4</v>
      </c>
      <c r="F13" s="138">
        <v>100000</v>
      </c>
      <c r="G13" s="99">
        <f>D13*E13*F13</f>
        <v>78.675730110775433</v>
      </c>
    </row>
    <row r="14" spans="1:9" ht="53.4" customHeight="1">
      <c r="A14" s="260"/>
      <c r="B14" s="100" t="s">
        <v>80</v>
      </c>
      <c r="C14" s="110" t="s">
        <v>89</v>
      </c>
      <c r="D14" s="120">
        <v>0.06</v>
      </c>
      <c r="E14" s="111">
        <f>E13</f>
        <v>7.8675730110775431E-4</v>
      </c>
      <c r="F14" s="142">
        <v>5000000</v>
      </c>
      <c r="G14" s="99">
        <f>D14*E14*F14</f>
        <v>236.02719033232628</v>
      </c>
    </row>
    <row r="15" spans="1:9" ht="11.4" customHeight="1">
      <c r="A15" s="261"/>
      <c r="B15" s="202" t="s">
        <v>125</v>
      </c>
      <c r="C15" s="203"/>
      <c r="D15" s="203"/>
      <c r="E15" s="203"/>
      <c r="F15" s="204"/>
      <c r="G15" s="170">
        <f>+G13+G14+G12</f>
        <v>944.10876132930525</v>
      </c>
    </row>
    <row r="16" spans="1:9" ht="11.25" customHeight="1">
      <c r="A16" s="202" t="s">
        <v>124</v>
      </c>
      <c r="B16" s="203"/>
      <c r="C16" s="203"/>
      <c r="D16" s="203"/>
      <c r="E16" s="203"/>
      <c r="F16" s="204"/>
      <c r="G16" s="101">
        <f>+G9+G15</f>
        <v>12500.000000000002</v>
      </c>
    </row>
    <row r="17" spans="1:7" ht="78.75" customHeight="1">
      <c r="A17" s="253" t="s">
        <v>90</v>
      </c>
      <c r="B17" s="254"/>
      <c r="C17" s="254"/>
      <c r="D17" s="254"/>
      <c r="E17" s="254"/>
      <c r="F17" s="254"/>
      <c r="G17" s="255"/>
    </row>
  </sheetData>
  <mergeCells count="11">
    <mergeCell ref="A16:F16"/>
    <mergeCell ref="A17:G17"/>
    <mergeCell ref="A1:G1"/>
    <mergeCell ref="A2:G2"/>
    <mergeCell ref="A3:G3"/>
    <mergeCell ref="A5:A15"/>
    <mergeCell ref="B7:F7"/>
    <mergeCell ref="B8:F8"/>
    <mergeCell ref="B9:F9"/>
    <mergeCell ref="B10:F10"/>
    <mergeCell ref="B15:F15"/>
  </mergeCells>
  <printOptions horizontalCentered="1" verticalCentered="1"/>
  <pageMargins left="0.7" right="0.7" top="0.75" bottom="0.75" header="0.3" footer="0.3"/>
  <pageSetup scale="74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9C1F1A-6411-415D-8076-9B816E2C352B}">
  <sheetPr>
    <tabColor theme="0" tint="-4.9989318521683403E-2"/>
  </sheetPr>
  <dimension ref="A1:I17"/>
  <sheetViews>
    <sheetView view="pageBreakPreview" zoomScale="90" zoomScaleNormal="100" zoomScaleSheetLayoutView="90" workbookViewId="0">
      <selection activeCell="B15" sqref="B15:F15"/>
    </sheetView>
  </sheetViews>
  <sheetFormatPr baseColWidth="10" defaultColWidth="9.33203125" defaultRowHeight="9.6"/>
  <cols>
    <col min="1" max="1" width="14.77734375" style="87" customWidth="1"/>
    <col min="2" max="2" width="36.44140625" style="87" customWidth="1"/>
    <col min="3" max="3" width="12.6640625" style="87" customWidth="1"/>
    <col min="4" max="4" width="14.109375" style="87" customWidth="1"/>
    <col min="5" max="5" width="12.109375" style="87" customWidth="1"/>
    <col min="6" max="6" width="16.44140625" style="87" customWidth="1"/>
    <col min="7" max="7" width="16" style="87" customWidth="1"/>
    <col min="8" max="9" width="9.33203125" style="87"/>
    <col min="10" max="10" width="10.109375" style="87" bestFit="1" customWidth="1"/>
    <col min="11" max="16384" width="9.33203125" style="87"/>
  </cols>
  <sheetData>
    <row r="1" spans="1:9" ht="22.5" customHeight="1">
      <c r="A1" s="208" t="s">
        <v>110</v>
      </c>
      <c r="B1" s="209"/>
      <c r="C1" s="209"/>
      <c r="D1" s="209"/>
      <c r="E1" s="209"/>
      <c r="F1" s="209"/>
      <c r="G1" s="209"/>
    </row>
    <row r="2" spans="1:9" ht="13.2">
      <c r="A2" s="256" t="s">
        <v>106</v>
      </c>
      <c r="B2" s="257"/>
      <c r="C2" s="257"/>
      <c r="D2" s="257"/>
      <c r="E2" s="257"/>
      <c r="F2" s="257"/>
      <c r="G2" s="258"/>
    </row>
    <row r="3" spans="1:9" ht="12.6" customHeight="1">
      <c r="A3" s="214" t="s">
        <v>65</v>
      </c>
      <c r="B3" s="215"/>
      <c r="C3" s="215"/>
      <c r="D3" s="215"/>
      <c r="E3" s="215"/>
      <c r="F3" s="215"/>
      <c r="G3" s="216"/>
    </row>
    <row r="4" spans="1:9" ht="33.75" customHeight="1">
      <c r="A4" s="88" t="s">
        <v>66</v>
      </c>
      <c r="B4" s="69" t="s">
        <v>67</v>
      </c>
      <c r="C4" s="69" t="s">
        <v>4</v>
      </c>
      <c r="D4" s="68" t="s">
        <v>46</v>
      </c>
      <c r="E4" s="89" t="s">
        <v>68</v>
      </c>
      <c r="F4" s="68" t="s">
        <v>69</v>
      </c>
      <c r="G4" s="68" t="s">
        <v>48</v>
      </c>
    </row>
    <row r="5" spans="1:9" ht="11.25" customHeight="1">
      <c r="A5" s="259" t="s">
        <v>70</v>
      </c>
      <c r="B5" s="163" t="s">
        <v>71</v>
      </c>
      <c r="C5" s="171">
        <v>1</v>
      </c>
      <c r="D5" s="164">
        <v>8000000</v>
      </c>
      <c r="E5" s="165">
        <v>0.1</v>
      </c>
      <c r="F5" s="172">
        <v>7.8675730110775431E-4</v>
      </c>
      <c r="G5" s="167">
        <f>+D5*E5*F5</f>
        <v>629.40584088620346</v>
      </c>
    </row>
    <row r="6" spans="1:9" ht="19.2" customHeight="1">
      <c r="A6" s="260"/>
      <c r="B6" s="163" t="s">
        <v>123</v>
      </c>
      <c r="C6" s="168">
        <v>1</v>
      </c>
      <c r="D6" s="141">
        <v>6000000</v>
      </c>
      <c r="E6" s="165">
        <v>1</v>
      </c>
      <c r="F6" s="172">
        <f>F5</f>
        <v>7.8675730110775431E-4</v>
      </c>
      <c r="G6" s="167">
        <f>+F6*E6*D6*C6</f>
        <v>4720.5438066465258</v>
      </c>
    </row>
    <row r="7" spans="1:9" ht="11.85" customHeight="1">
      <c r="A7" s="260"/>
      <c r="B7" s="202" t="s">
        <v>55</v>
      </c>
      <c r="C7" s="203"/>
      <c r="D7" s="203"/>
      <c r="E7" s="203"/>
      <c r="F7" s="204"/>
      <c r="G7" s="95">
        <f>+G5+G6</f>
        <v>5349.9496475327296</v>
      </c>
    </row>
    <row r="8" spans="1:9" ht="11.25" customHeight="1">
      <c r="A8" s="260"/>
      <c r="B8" s="262" t="s">
        <v>113</v>
      </c>
      <c r="C8" s="263"/>
      <c r="D8" s="263"/>
      <c r="E8" s="263"/>
      <c r="F8" s="264"/>
      <c r="G8" s="96">
        <v>2.16</v>
      </c>
    </row>
    <row r="9" spans="1:9" ht="11.4" customHeight="1">
      <c r="A9" s="260"/>
      <c r="B9" s="265" t="s">
        <v>112</v>
      </c>
      <c r="C9" s="266"/>
      <c r="D9" s="266"/>
      <c r="E9" s="266"/>
      <c r="F9" s="267"/>
      <c r="G9" s="136">
        <f>+G7*G8</f>
        <v>11555.891238670696</v>
      </c>
    </row>
    <row r="10" spans="1:9" ht="11.25" customHeight="1">
      <c r="A10" s="260"/>
      <c r="B10" s="268"/>
      <c r="C10" s="269"/>
      <c r="D10" s="269"/>
      <c r="E10" s="269"/>
      <c r="F10" s="270"/>
      <c r="G10" s="98"/>
    </row>
    <row r="11" spans="1:9" ht="34.200000000000003" customHeight="1">
      <c r="A11" s="260"/>
      <c r="B11" s="69" t="s">
        <v>57</v>
      </c>
      <c r="C11" s="69" t="s">
        <v>3</v>
      </c>
      <c r="D11" s="69" t="s">
        <v>4</v>
      </c>
      <c r="E11" s="69" t="s">
        <v>75</v>
      </c>
      <c r="F11" s="68" t="s">
        <v>76</v>
      </c>
      <c r="G11" s="69" t="s">
        <v>77</v>
      </c>
    </row>
    <row r="12" spans="1:9" ht="11.25" customHeight="1">
      <c r="A12" s="260"/>
      <c r="B12" s="90" t="s">
        <v>78</v>
      </c>
      <c r="C12" s="110" t="s">
        <v>89</v>
      </c>
      <c r="D12" s="139">
        <v>1</v>
      </c>
      <c r="E12" s="140">
        <f>F5</f>
        <v>7.8675730110775431E-4</v>
      </c>
      <c r="F12" s="141">
        <v>800000</v>
      </c>
      <c r="G12" s="99">
        <f>D12*E12*F12</f>
        <v>629.40584088620346</v>
      </c>
      <c r="I12" s="103"/>
    </row>
    <row r="13" spans="1:9" ht="22.5" customHeight="1">
      <c r="A13" s="260"/>
      <c r="B13" s="104" t="s">
        <v>79</v>
      </c>
      <c r="C13" s="110" t="s">
        <v>89</v>
      </c>
      <c r="D13" s="123">
        <v>1</v>
      </c>
      <c r="E13" s="130">
        <f>E12</f>
        <v>7.8675730110775431E-4</v>
      </c>
      <c r="F13" s="74">
        <v>100000</v>
      </c>
      <c r="G13" s="99">
        <f>D13*E13*F13</f>
        <v>78.675730110775433</v>
      </c>
    </row>
    <row r="14" spans="1:9" ht="53.4" customHeight="1">
      <c r="A14" s="260"/>
      <c r="B14" s="100" t="s">
        <v>80</v>
      </c>
      <c r="C14" s="110" t="s">
        <v>89</v>
      </c>
      <c r="D14" s="120">
        <v>0.06</v>
      </c>
      <c r="E14" s="111">
        <f>E13</f>
        <v>7.8675730110775431E-4</v>
      </c>
      <c r="F14" s="142">
        <v>5000000</v>
      </c>
      <c r="G14" s="99">
        <f>D14*E14*F14</f>
        <v>236.02719033232628</v>
      </c>
    </row>
    <row r="15" spans="1:9" ht="11.4" customHeight="1">
      <c r="A15" s="261"/>
      <c r="B15" s="202" t="s">
        <v>125</v>
      </c>
      <c r="C15" s="203"/>
      <c r="D15" s="203"/>
      <c r="E15" s="203"/>
      <c r="F15" s="204"/>
      <c r="G15" s="170">
        <f>+G13+G14+G12</f>
        <v>944.10876132930525</v>
      </c>
    </row>
    <row r="16" spans="1:9" ht="11.25" customHeight="1">
      <c r="A16" s="202" t="s">
        <v>124</v>
      </c>
      <c r="B16" s="203"/>
      <c r="C16" s="203"/>
      <c r="D16" s="203"/>
      <c r="E16" s="203"/>
      <c r="F16" s="204"/>
      <c r="G16" s="101">
        <f>+G9+G15</f>
        <v>12500.000000000002</v>
      </c>
    </row>
    <row r="17" spans="1:7" ht="78.75" customHeight="1">
      <c r="A17" s="271" t="s">
        <v>126</v>
      </c>
      <c r="B17" s="254"/>
      <c r="C17" s="254"/>
      <c r="D17" s="254"/>
      <c r="E17" s="254"/>
      <c r="F17" s="254"/>
      <c r="G17" s="255"/>
    </row>
  </sheetData>
  <mergeCells count="11">
    <mergeCell ref="A16:F16"/>
    <mergeCell ref="A17:G17"/>
    <mergeCell ref="A1:G1"/>
    <mergeCell ref="A2:G2"/>
    <mergeCell ref="A3:G3"/>
    <mergeCell ref="A5:A15"/>
    <mergeCell ref="B7:F7"/>
    <mergeCell ref="B8:F8"/>
    <mergeCell ref="B9:F9"/>
    <mergeCell ref="B10:F10"/>
    <mergeCell ref="B15:F15"/>
  </mergeCells>
  <printOptions horizontalCentered="1" verticalCentered="1"/>
  <pageMargins left="0.7" right="0.7" top="0.75" bottom="0.75" header="0.3" footer="0.3"/>
  <pageSetup scale="73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85DA5C-A024-4175-8485-6EF7BCB76C2D}">
  <sheetPr>
    <tabColor theme="0" tint="-4.9989318521683403E-2"/>
  </sheetPr>
  <dimension ref="A1:I17"/>
  <sheetViews>
    <sheetView view="pageBreakPreview" zoomScale="90" zoomScaleNormal="100" zoomScaleSheetLayoutView="90" workbookViewId="0">
      <selection activeCell="B15" sqref="B15:F15"/>
    </sheetView>
  </sheetViews>
  <sheetFormatPr baseColWidth="10" defaultColWidth="9.33203125" defaultRowHeight="9.6"/>
  <cols>
    <col min="1" max="1" width="14.77734375" style="87" customWidth="1"/>
    <col min="2" max="2" width="36.44140625" style="87" customWidth="1"/>
    <col min="3" max="3" width="12.6640625" style="87" customWidth="1"/>
    <col min="4" max="4" width="14.109375" style="87" customWidth="1"/>
    <col min="5" max="5" width="12.109375" style="87" customWidth="1"/>
    <col min="6" max="6" width="16.44140625" style="87" customWidth="1"/>
    <col min="7" max="7" width="16" style="87" customWidth="1"/>
    <col min="8" max="9" width="9.33203125" style="87"/>
    <col min="10" max="10" width="10.109375" style="87" bestFit="1" customWidth="1"/>
    <col min="11" max="16384" width="9.33203125" style="87"/>
  </cols>
  <sheetData>
    <row r="1" spans="1:9" ht="22.5" customHeight="1">
      <c r="A1" s="208" t="s">
        <v>110</v>
      </c>
      <c r="B1" s="209"/>
      <c r="C1" s="209"/>
      <c r="D1" s="209"/>
      <c r="E1" s="209"/>
      <c r="F1" s="209"/>
      <c r="G1" s="209"/>
    </row>
    <row r="2" spans="1:9" ht="13.2">
      <c r="A2" s="256" t="s">
        <v>116</v>
      </c>
      <c r="B2" s="257"/>
      <c r="C2" s="257"/>
      <c r="D2" s="257"/>
      <c r="E2" s="257"/>
      <c r="F2" s="257"/>
      <c r="G2" s="258"/>
    </row>
    <row r="3" spans="1:9" ht="12.6" customHeight="1">
      <c r="A3" s="214" t="s">
        <v>65</v>
      </c>
      <c r="B3" s="215"/>
      <c r="C3" s="215"/>
      <c r="D3" s="215"/>
      <c r="E3" s="215"/>
      <c r="F3" s="215"/>
      <c r="G3" s="216"/>
    </row>
    <row r="4" spans="1:9" ht="33.75" customHeight="1">
      <c r="A4" s="88" t="s">
        <v>66</v>
      </c>
      <c r="B4" s="69" t="s">
        <v>67</v>
      </c>
      <c r="C4" s="69" t="s">
        <v>4</v>
      </c>
      <c r="D4" s="68" t="s">
        <v>46</v>
      </c>
      <c r="E4" s="89" t="s">
        <v>68</v>
      </c>
      <c r="F4" s="68" t="s">
        <v>69</v>
      </c>
      <c r="G4" s="68" t="s">
        <v>48</v>
      </c>
    </row>
    <row r="5" spans="1:9" ht="11.25" customHeight="1">
      <c r="A5" s="259" t="s">
        <v>70</v>
      </c>
      <c r="B5" s="90" t="s">
        <v>71</v>
      </c>
      <c r="C5" s="145">
        <v>1</v>
      </c>
      <c r="D5" s="129">
        <v>8000000</v>
      </c>
      <c r="E5" s="91">
        <v>0.1</v>
      </c>
      <c r="F5" s="174">
        <v>7.2381671701913402E-4</v>
      </c>
      <c r="G5" s="93">
        <f>+D5*E5*F5</f>
        <v>579.05337361530724</v>
      </c>
    </row>
    <row r="6" spans="1:9" ht="13.8" customHeight="1">
      <c r="A6" s="260"/>
      <c r="B6" s="90" t="s">
        <v>103</v>
      </c>
      <c r="C6" s="102">
        <v>1</v>
      </c>
      <c r="D6" s="94">
        <v>6000000</v>
      </c>
      <c r="E6" s="91">
        <v>1</v>
      </c>
      <c r="F6" s="174">
        <f>F5</f>
        <v>7.2381671701913402E-4</v>
      </c>
      <c r="G6" s="93">
        <f>+F6*E6*D6*C6</f>
        <v>4342.9003021148037</v>
      </c>
    </row>
    <row r="7" spans="1:9" ht="11.85" customHeight="1">
      <c r="A7" s="260"/>
      <c r="B7" s="202" t="s">
        <v>55</v>
      </c>
      <c r="C7" s="203"/>
      <c r="D7" s="203"/>
      <c r="E7" s="203"/>
      <c r="F7" s="204"/>
      <c r="G7" s="95">
        <f>+G5+G6</f>
        <v>4921.9536757301112</v>
      </c>
    </row>
    <row r="8" spans="1:9" ht="11.25" customHeight="1">
      <c r="A8" s="260"/>
      <c r="B8" s="272" t="s">
        <v>72</v>
      </c>
      <c r="C8" s="254"/>
      <c r="D8" s="254"/>
      <c r="E8" s="254"/>
      <c r="F8" s="255"/>
      <c r="G8" s="96">
        <v>2.16</v>
      </c>
    </row>
    <row r="9" spans="1:9" ht="11.4" customHeight="1">
      <c r="A9" s="260"/>
      <c r="B9" s="273" t="s">
        <v>73</v>
      </c>
      <c r="C9" s="274"/>
      <c r="D9" s="274"/>
      <c r="E9" s="274"/>
      <c r="F9" s="275"/>
      <c r="G9" s="97">
        <f>+G7*G8</f>
        <v>10631.419939577041</v>
      </c>
    </row>
    <row r="10" spans="1:9" ht="11.25" customHeight="1">
      <c r="A10" s="260"/>
      <c r="B10" s="268" t="s">
        <v>74</v>
      </c>
      <c r="C10" s="269"/>
      <c r="D10" s="269"/>
      <c r="E10" s="269"/>
      <c r="F10" s="270"/>
      <c r="G10" s="98"/>
    </row>
    <row r="11" spans="1:9" ht="34.200000000000003" customHeight="1">
      <c r="A11" s="260"/>
      <c r="B11" s="69" t="s">
        <v>57</v>
      </c>
      <c r="C11" s="69" t="s">
        <v>3</v>
      </c>
      <c r="D11" s="69" t="s">
        <v>4</v>
      </c>
      <c r="E11" s="69" t="s">
        <v>75</v>
      </c>
      <c r="F11" s="68" t="s">
        <v>76</v>
      </c>
      <c r="G11" s="69" t="s">
        <v>77</v>
      </c>
    </row>
    <row r="12" spans="1:9" ht="11.25" customHeight="1">
      <c r="A12" s="260"/>
      <c r="B12" s="90" t="s">
        <v>78</v>
      </c>
      <c r="C12" s="110" t="s">
        <v>89</v>
      </c>
      <c r="D12" s="144">
        <v>1</v>
      </c>
      <c r="E12" s="140">
        <f>F5</f>
        <v>7.2381671701913402E-4</v>
      </c>
      <c r="F12" s="141">
        <v>800000</v>
      </c>
      <c r="G12" s="99">
        <f>D12*E12*F12</f>
        <v>579.05337361530724</v>
      </c>
      <c r="I12" s="103"/>
    </row>
    <row r="13" spans="1:9" ht="22.5" customHeight="1">
      <c r="A13" s="260"/>
      <c r="B13" s="104" t="s">
        <v>79</v>
      </c>
      <c r="C13" s="110" t="s">
        <v>89</v>
      </c>
      <c r="D13" s="173">
        <v>1</v>
      </c>
      <c r="E13" s="130">
        <f>E12</f>
        <v>7.2381671701913402E-4</v>
      </c>
      <c r="F13" s="74">
        <v>100000</v>
      </c>
      <c r="G13" s="99">
        <f>D13*E13*F13</f>
        <v>72.381671701913405</v>
      </c>
    </row>
    <row r="14" spans="1:9" ht="53.4" customHeight="1">
      <c r="A14" s="260"/>
      <c r="B14" s="100" t="s">
        <v>80</v>
      </c>
      <c r="C14" s="110" t="s">
        <v>89</v>
      </c>
      <c r="D14" s="120">
        <v>0.06</v>
      </c>
      <c r="E14" s="111">
        <f>E13</f>
        <v>7.2381671701913402E-4</v>
      </c>
      <c r="F14" s="142">
        <v>5000000</v>
      </c>
      <c r="G14" s="99">
        <f>D14*E14*F14</f>
        <v>217.14501510574019</v>
      </c>
    </row>
    <row r="15" spans="1:9" ht="11.4" customHeight="1">
      <c r="A15" s="261"/>
      <c r="B15" s="202" t="s">
        <v>125</v>
      </c>
      <c r="C15" s="203"/>
      <c r="D15" s="203"/>
      <c r="E15" s="203"/>
      <c r="F15" s="204"/>
      <c r="G15" s="170">
        <f>+G13+G14+G12</f>
        <v>868.58006042296086</v>
      </c>
    </row>
    <row r="16" spans="1:9" ht="11.25" customHeight="1">
      <c r="A16" s="202" t="s">
        <v>124</v>
      </c>
      <c r="B16" s="203"/>
      <c r="C16" s="203"/>
      <c r="D16" s="203"/>
      <c r="E16" s="203"/>
      <c r="F16" s="204"/>
      <c r="G16" s="101">
        <f>+G9+G15</f>
        <v>11500.000000000002</v>
      </c>
    </row>
    <row r="17" spans="1:7" ht="78.75" customHeight="1">
      <c r="A17" s="253" t="s">
        <v>90</v>
      </c>
      <c r="B17" s="254"/>
      <c r="C17" s="254"/>
      <c r="D17" s="254"/>
      <c r="E17" s="254"/>
      <c r="F17" s="254"/>
      <c r="G17" s="255"/>
    </row>
  </sheetData>
  <mergeCells count="11">
    <mergeCell ref="A16:F16"/>
    <mergeCell ref="A17:G17"/>
    <mergeCell ref="A1:G1"/>
    <mergeCell ref="A2:G2"/>
    <mergeCell ref="A3:G3"/>
    <mergeCell ref="A5:A15"/>
    <mergeCell ref="B7:F7"/>
    <mergeCell ref="B8:F8"/>
    <mergeCell ref="B9:F9"/>
    <mergeCell ref="B10:F10"/>
    <mergeCell ref="B15:F15"/>
  </mergeCells>
  <printOptions horizontalCentered="1" verticalCentered="1"/>
  <pageMargins left="0.7" right="0.7" top="0.75" bottom="0.75" header="0.3" footer="0.3"/>
  <pageSetup scale="73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5FB1A4-2EBB-4B52-98B3-21B4C1788D54}">
  <sheetPr>
    <tabColor theme="0" tint="-4.9989318521683403E-2"/>
  </sheetPr>
  <dimension ref="A1:I17"/>
  <sheetViews>
    <sheetView view="pageBreakPreview" zoomScale="90" zoomScaleNormal="100" zoomScaleSheetLayoutView="90" workbookViewId="0">
      <selection activeCell="B15" sqref="B15:F15"/>
    </sheetView>
  </sheetViews>
  <sheetFormatPr baseColWidth="10" defaultColWidth="9.33203125" defaultRowHeight="9.6"/>
  <cols>
    <col min="1" max="1" width="14.77734375" style="87" customWidth="1"/>
    <col min="2" max="2" width="36.44140625" style="87" customWidth="1"/>
    <col min="3" max="3" width="12.6640625" style="87" customWidth="1"/>
    <col min="4" max="4" width="14.109375" style="87" customWidth="1"/>
    <col min="5" max="5" width="12.109375" style="87" customWidth="1"/>
    <col min="6" max="6" width="16.44140625" style="87" customWidth="1"/>
    <col min="7" max="7" width="16" style="87" customWidth="1"/>
    <col min="8" max="9" width="9.33203125" style="87"/>
    <col min="10" max="10" width="10.109375" style="87" bestFit="1" customWidth="1"/>
    <col min="11" max="16384" width="9.33203125" style="87"/>
  </cols>
  <sheetData>
    <row r="1" spans="1:9" ht="22.5" customHeight="1">
      <c r="A1" s="208" t="s">
        <v>110</v>
      </c>
      <c r="B1" s="209"/>
      <c r="C1" s="209"/>
      <c r="D1" s="209"/>
      <c r="E1" s="209"/>
      <c r="F1" s="209"/>
      <c r="G1" s="209"/>
    </row>
    <row r="2" spans="1:9" ht="13.2">
      <c r="A2" s="256" t="s">
        <v>115</v>
      </c>
      <c r="B2" s="257"/>
      <c r="C2" s="257"/>
      <c r="D2" s="257"/>
      <c r="E2" s="257"/>
      <c r="F2" s="257"/>
      <c r="G2" s="258"/>
    </row>
    <row r="3" spans="1:9" ht="12.6" customHeight="1">
      <c r="A3" s="214" t="s">
        <v>65</v>
      </c>
      <c r="B3" s="215"/>
      <c r="C3" s="215"/>
      <c r="D3" s="215"/>
      <c r="E3" s="215"/>
      <c r="F3" s="215"/>
      <c r="G3" s="216"/>
    </row>
    <row r="4" spans="1:9" ht="33.75" customHeight="1">
      <c r="A4" s="88" t="s">
        <v>66</v>
      </c>
      <c r="B4" s="69" t="s">
        <v>67</v>
      </c>
      <c r="C4" s="69" t="s">
        <v>4</v>
      </c>
      <c r="D4" s="68" t="s">
        <v>46</v>
      </c>
      <c r="E4" s="89" t="s">
        <v>68</v>
      </c>
      <c r="F4" s="68" t="s">
        <v>69</v>
      </c>
      <c r="G4" s="68" t="s">
        <v>48</v>
      </c>
    </row>
    <row r="5" spans="1:9" ht="11.25" customHeight="1">
      <c r="A5" s="259" t="s">
        <v>70</v>
      </c>
      <c r="B5" s="90" t="s">
        <v>71</v>
      </c>
      <c r="C5" s="145">
        <v>1</v>
      </c>
      <c r="D5" s="129">
        <v>8000000</v>
      </c>
      <c r="E5" s="91">
        <v>0.1</v>
      </c>
      <c r="F5" s="174">
        <v>7.2381671701913402E-4</v>
      </c>
      <c r="G5" s="93">
        <f>+D5*E5*F5</f>
        <v>579.05337361530724</v>
      </c>
    </row>
    <row r="6" spans="1:9" ht="19.2" customHeight="1">
      <c r="A6" s="260"/>
      <c r="B6" s="163" t="s">
        <v>127</v>
      </c>
      <c r="C6" s="168">
        <v>1</v>
      </c>
      <c r="D6" s="141">
        <v>6000000</v>
      </c>
      <c r="E6" s="165">
        <v>1</v>
      </c>
      <c r="F6" s="172">
        <f>F5</f>
        <v>7.2381671701913402E-4</v>
      </c>
      <c r="G6" s="167">
        <f>+F6*E6*D6*C6</f>
        <v>4342.9003021148037</v>
      </c>
    </row>
    <row r="7" spans="1:9" ht="11.85" customHeight="1">
      <c r="A7" s="260"/>
      <c r="B7" s="202" t="s">
        <v>55</v>
      </c>
      <c r="C7" s="203"/>
      <c r="D7" s="203"/>
      <c r="E7" s="203"/>
      <c r="F7" s="204"/>
      <c r="G7" s="95">
        <f>+G5+G6</f>
        <v>4921.9536757301112</v>
      </c>
    </row>
    <row r="8" spans="1:9" ht="11.25" customHeight="1">
      <c r="A8" s="260"/>
      <c r="B8" s="262" t="s">
        <v>113</v>
      </c>
      <c r="C8" s="263"/>
      <c r="D8" s="263"/>
      <c r="E8" s="263"/>
      <c r="F8" s="264"/>
      <c r="G8" s="96">
        <v>2.16</v>
      </c>
    </row>
    <row r="9" spans="1:9" ht="11.4" customHeight="1">
      <c r="A9" s="260"/>
      <c r="B9" s="265" t="s">
        <v>121</v>
      </c>
      <c r="C9" s="266"/>
      <c r="D9" s="266"/>
      <c r="E9" s="266"/>
      <c r="F9" s="267"/>
      <c r="G9" s="136">
        <f>+G7*G8</f>
        <v>10631.419939577041</v>
      </c>
    </row>
    <row r="10" spans="1:9" ht="11.25" customHeight="1">
      <c r="A10" s="260"/>
      <c r="B10" s="268"/>
      <c r="C10" s="269"/>
      <c r="D10" s="269"/>
      <c r="E10" s="269"/>
      <c r="F10" s="270"/>
      <c r="G10" s="98"/>
    </row>
    <row r="11" spans="1:9" ht="34.200000000000003" customHeight="1">
      <c r="A11" s="260"/>
      <c r="B11" s="69" t="s">
        <v>57</v>
      </c>
      <c r="C11" s="69" t="s">
        <v>3</v>
      </c>
      <c r="D11" s="69" t="s">
        <v>4</v>
      </c>
      <c r="E11" s="69" t="s">
        <v>75</v>
      </c>
      <c r="F11" s="68" t="s">
        <v>76</v>
      </c>
      <c r="G11" s="69" t="s">
        <v>77</v>
      </c>
    </row>
    <row r="12" spans="1:9" ht="11.25" customHeight="1">
      <c r="A12" s="260"/>
      <c r="B12" s="90" t="s">
        <v>78</v>
      </c>
      <c r="C12" s="110" t="s">
        <v>89</v>
      </c>
      <c r="D12" s="144">
        <v>1</v>
      </c>
      <c r="E12" s="140">
        <f>F5</f>
        <v>7.2381671701913402E-4</v>
      </c>
      <c r="F12" s="141">
        <v>800000</v>
      </c>
      <c r="G12" s="99">
        <f>D12*E12*F12</f>
        <v>579.05337361530724</v>
      </c>
      <c r="I12" s="103"/>
    </row>
    <row r="13" spans="1:9" ht="22.5" customHeight="1">
      <c r="A13" s="260"/>
      <c r="B13" s="104" t="s">
        <v>79</v>
      </c>
      <c r="C13" s="110" t="s">
        <v>89</v>
      </c>
      <c r="D13" s="173">
        <v>1</v>
      </c>
      <c r="E13" s="130">
        <f>E12</f>
        <v>7.2381671701913402E-4</v>
      </c>
      <c r="F13" s="74">
        <v>100000</v>
      </c>
      <c r="G13" s="99">
        <f>D13*E13*F13</f>
        <v>72.381671701913405</v>
      </c>
    </row>
    <row r="14" spans="1:9" ht="53.4" customHeight="1">
      <c r="A14" s="260"/>
      <c r="B14" s="100" t="s">
        <v>80</v>
      </c>
      <c r="C14" s="110" t="s">
        <v>89</v>
      </c>
      <c r="D14" s="120">
        <v>0.06</v>
      </c>
      <c r="E14" s="111">
        <f>E13</f>
        <v>7.2381671701913402E-4</v>
      </c>
      <c r="F14" s="142">
        <v>5000000</v>
      </c>
      <c r="G14" s="99">
        <f>D14*E14*F14</f>
        <v>217.14501510574019</v>
      </c>
    </row>
    <row r="15" spans="1:9" ht="11.4" customHeight="1">
      <c r="A15" s="261"/>
      <c r="B15" s="202" t="s">
        <v>125</v>
      </c>
      <c r="C15" s="203"/>
      <c r="D15" s="203"/>
      <c r="E15" s="203"/>
      <c r="F15" s="204"/>
      <c r="G15" s="170">
        <f>+G13+G14+G12</f>
        <v>868.58006042296086</v>
      </c>
    </row>
    <row r="16" spans="1:9" ht="11.25" customHeight="1">
      <c r="A16" s="202" t="s">
        <v>124</v>
      </c>
      <c r="B16" s="203"/>
      <c r="C16" s="203"/>
      <c r="D16" s="203"/>
      <c r="E16" s="203"/>
      <c r="F16" s="204"/>
      <c r="G16" s="101">
        <f>+G9+G15</f>
        <v>11500.000000000002</v>
      </c>
    </row>
    <row r="17" spans="1:7" ht="78.75" customHeight="1">
      <c r="A17" s="253" t="s">
        <v>90</v>
      </c>
      <c r="B17" s="254"/>
      <c r="C17" s="254"/>
      <c r="D17" s="254"/>
      <c r="E17" s="254"/>
      <c r="F17" s="254"/>
      <c r="G17" s="255"/>
    </row>
  </sheetData>
  <mergeCells count="11">
    <mergeCell ref="A16:F16"/>
    <mergeCell ref="A17:G17"/>
    <mergeCell ref="A1:G1"/>
    <mergeCell ref="A2:G2"/>
    <mergeCell ref="A3:G3"/>
    <mergeCell ref="A5:A15"/>
    <mergeCell ref="B7:F7"/>
    <mergeCell ref="B8:F8"/>
    <mergeCell ref="B9:F9"/>
    <mergeCell ref="B10:F10"/>
    <mergeCell ref="B15:F15"/>
  </mergeCells>
  <printOptions horizontalCentered="1" verticalCentered="1"/>
  <pageMargins left="0.7" right="0.7" top="0.75" bottom="0.75" header="0.3" footer="0.3"/>
  <pageSetup scale="73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ABF00A-30BF-4748-A6AF-2F775C5533DB}">
  <sheetPr>
    <tabColor theme="0" tint="-4.9989318521683403E-2"/>
  </sheetPr>
  <dimension ref="A1:I17"/>
  <sheetViews>
    <sheetView view="pageBreakPreview" zoomScale="90" zoomScaleNormal="100" zoomScaleSheetLayoutView="90" workbookViewId="0">
      <selection activeCell="G16" sqref="G16"/>
    </sheetView>
  </sheetViews>
  <sheetFormatPr baseColWidth="10" defaultColWidth="9.33203125" defaultRowHeight="9.6"/>
  <cols>
    <col min="1" max="1" width="14.77734375" style="87" customWidth="1"/>
    <col min="2" max="2" width="36.44140625" style="87" customWidth="1"/>
    <col min="3" max="3" width="12.6640625" style="87" customWidth="1"/>
    <col min="4" max="4" width="14.109375" style="87" customWidth="1"/>
    <col min="5" max="5" width="12.109375" style="87" customWidth="1"/>
    <col min="6" max="6" width="16.44140625" style="87" customWidth="1"/>
    <col min="7" max="7" width="16" style="87" customWidth="1"/>
    <col min="8" max="9" width="9.33203125" style="87"/>
    <col min="10" max="10" width="10.109375" style="87" bestFit="1" customWidth="1"/>
    <col min="11" max="16384" width="9.33203125" style="87"/>
  </cols>
  <sheetData>
    <row r="1" spans="1:9" ht="22.5" customHeight="1">
      <c r="A1" s="208" t="s">
        <v>110</v>
      </c>
      <c r="B1" s="209"/>
      <c r="C1" s="209"/>
      <c r="D1" s="209"/>
      <c r="E1" s="209"/>
      <c r="F1" s="209"/>
      <c r="G1" s="209"/>
    </row>
    <row r="2" spans="1:9" ht="13.2">
      <c r="A2" s="256" t="s">
        <v>114</v>
      </c>
      <c r="B2" s="257"/>
      <c r="C2" s="257"/>
      <c r="D2" s="257"/>
      <c r="E2" s="257"/>
      <c r="F2" s="257"/>
      <c r="G2" s="258"/>
    </row>
    <row r="3" spans="1:9" ht="12.6" customHeight="1">
      <c r="A3" s="214" t="s">
        <v>65</v>
      </c>
      <c r="B3" s="215"/>
      <c r="C3" s="215"/>
      <c r="D3" s="215"/>
      <c r="E3" s="215"/>
      <c r="F3" s="215"/>
      <c r="G3" s="216"/>
    </row>
    <row r="4" spans="1:9" ht="33.75" customHeight="1">
      <c r="A4" s="88" t="s">
        <v>66</v>
      </c>
      <c r="B4" s="69" t="s">
        <v>67</v>
      </c>
      <c r="C4" s="69" t="s">
        <v>4</v>
      </c>
      <c r="D4" s="68" t="s">
        <v>46</v>
      </c>
      <c r="E4" s="89" t="s">
        <v>68</v>
      </c>
      <c r="F4" s="68" t="s">
        <v>69</v>
      </c>
      <c r="G4" s="68" t="s">
        <v>48</v>
      </c>
    </row>
    <row r="5" spans="1:9" ht="11.25" customHeight="1">
      <c r="A5" s="259" t="s">
        <v>70</v>
      </c>
      <c r="B5" s="90" t="s">
        <v>71</v>
      </c>
      <c r="C5" s="145">
        <v>1</v>
      </c>
      <c r="D5" s="129">
        <v>8000000</v>
      </c>
      <c r="E5" s="91">
        <v>0.1</v>
      </c>
      <c r="F5" s="92">
        <v>0.15735146022155089</v>
      </c>
      <c r="G5" s="93">
        <f>+D5*E5*F5</f>
        <v>125881.1681772407</v>
      </c>
    </row>
    <row r="6" spans="1:9" ht="13.8" customHeight="1">
      <c r="A6" s="260"/>
      <c r="B6" s="90" t="s">
        <v>134</v>
      </c>
      <c r="C6" s="102">
        <v>1</v>
      </c>
      <c r="D6" s="94">
        <v>6000000</v>
      </c>
      <c r="E6" s="91">
        <v>1</v>
      </c>
      <c r="F6" s="92">
        <f>F5</f>
        <v>0.15735146022155089</v>
      </c>
      <c r="G6" s="93">
        <f>+F6*E6*D6*C6</f>
        <v>944108.76132930536</v>
      </c>
    </row>
    <row r="7" spans="1:9" ht="11.85" customHeight="1">
      <c r="A7" s="260"/>
      <c r="B7" s="202" t="s">
        <v>55</v>
      </c>
      <c r="C7" s="203"/>
      <c r="D7" s="203"/>
      <c r="E7" s="203"/>
      <c r="F7" s="204"/>
      <c r="G7" s="95">
        <f>+G5+G6</f>
        <v>1069989.9295065461</v>
      </c>
    </row>
    <row r="8" spans="1:9" ht="11.25" customHeight="1">
      <c r="A8" s="260"/>
      <c r="B8" s="262" t="s">
        <v>113</v>
      </c>
      <c r="C8" s="263"/>
      <c r="D8" s="263"/>
      <c r="E8" s="263"/>
      <c r="F8" s="264"/>
      <c r="G8" s="96">
        <v>2.16</v>
      </c>
    </row>
    <row r="9" spans="1:9" ht="11.4" customHeight="1">
      <c r="A9" s="260"/>
      <c r="B9" s="265" t="s">
        <v>112</v>
      </c>
      <c r="C9" s="266"/>
      <c r="D9" s="266"/>
      <c r="E9" s="266"/>
      <c r="F9" s="267"/>
      <c r="G9" s="136">
        <f>+G7*G8</f>
        <v>2311178.2477341397</v>
      </c>
    </row>
    <row r="10" spans="1:9" ht="11.25" customHeight="1">
      <c r="A10" s="260"/>
      <c r="B10" s="268"/>
      <c r="C10" s="269"/>
      <c r="D10" s="269"/>
      <c r="E10" s="269"/>
      <c r="F10" s="270"/>
      <c r="G10" s="98"/>
    </row>
    <row r="11" spans="1:9" ht="34.200000000000003" customHeight="1">
      <c r="A11" s="260"/>
      <c r="B11" s="69" t="s">
        <v>57</v>
      </c>
      <c r="C11" s="69" t="s">
        <v>3</v>
      </c>
      <c r="D11" s="69" t="s">
        <v>4</v>
      </c>
      <c r="E11" s="69" t="s">
        <v>75</v>
      </c>
      <c r="F11" s="68" t="s">
        <v>76</v>
      </c>
      <c r="G11" s="69" t="s">
        <v>77</v>
      </c>
    </row>
    <row r="12" spans="1:9" ht="11.25" customHeight="1">
      <c r="A12" s="260"/>
      <c r="B12" s="90" t="s">
        <v>78</v>
      </c>
      <c r="C12" s="110" t="s">
        <v>89</v>
      </c>
      <c r="D12" s="144">
        <v>1</v>
      </c>
      <c r="E12" s="140">
        <f>F5</f>
        <v>0.15735146022155089</v>
      </c>
      <c r="F12" s="141">
        <v>800000</v>
      </c>
      <c r="G12" s="99">
        <f>D12*E12*F12</f>
        <v>125881.1681772407</v>
      </c>
      <c r="I12" s="103"/>
    </row>
    <row r="13" spans="1:9" ht="22.5" customHeight="1">
      <c r="A13" s="260"/>
      <c r="B13" s="104" t="s">
        <v>79</v>
      </c>
      <c r="C13" s="110" t="s">
        <v>89</v>
      </c>
      <c r="D13" s="143">
        <v>1</v>
      </c>
      <c r="E13" s="130">
        <f>E12</f>
        <v>0.15735146022155089</v>
      </c>
      <c r="F13" s="138">
        <v>100000</v>
      </c>
      <c r="G13" s="99">
        <f>D13*E13*F13</f>
        <v>15735.146022155088</v>
      </c>
    </row>
    <row r="14" spans="1:9" ht="53.4" customHeight="1">
      <c r="A14" s="260"/>
      <c r="B14" s="100" t="s">
        <v>80</v>
      </c>
      <c r="C14" s="110" t="s">
        <v>89</v>
      </c>
      <c r="D14" s="120">
        <v>0.06</v>
      </c>
      <c r="E14" s="111">
        <f>E13</f>
        <v>0.15735146022155089</v>
      </c>
      <c r="F14" s="142">
        <v>5000000</v>
      </c>
      <c r="G14" s="99">
        <f>D14*E14*F14</f>
        <v>47205.438066465264</v>
      </c>
    </row>
    <row r="15" spans="1:9" ht="11.4" customHeight="1">
      <c r="A15" s="261"/>
      <c r="B15" s="202" t="s">
        <v>125</v>
      </c>
      <c r="C15" s="203"/>
      <c r="D15" s="203"/>
      <c r="E15" s="203"/>
      <c r="F15" s="204"/>
      <c r="G15" s="170">
        <f>+G13+G14+G12</f>
        <v>188821.75226586105</v>
      </c>
    </row>
    <row r="16" spans="1:9" ht="11.25" customHeight="1">
      <c r="A16" s="202" t="s">
        <v>124</v>
      </c>
      <c r="B16" s="203"/>
      <c r="C16" s="203"/>
      <c r="D16" s="203"/>
      <c r="E16" s="203"/>
      <c r="F16" s="204"/>
      <c r="G16" s="101">
        <f>+G9+G15</f>
        <v>2500000.0000000009</v>
      </c>
    </row>
    <row r="17" spans="1:7" ht="78.75" customHeight="1">
      <c r="A17" s="253" t="s">
        <v>90</v>
      </c>
      <c r="B17" s="254"/>
      <c r="C17" s="254"/>
      <c r="D17" s="254"/>
      <c r="E17" s="254"/>
      <c r="F17" s="254"/>
      <c r="G17" s="255"/>
    </row>
  </sheetData>
  <mergeCells count="11">
    <mergeCell ref="A16:F16"/>
    <mergeCell ref="A17:G17"/>
    <mergeCell ref="A1:G1"/>
    <mergeCell ref="A2:G2"/>
    <mergeCell ref="A3:G3"/>
    <mergeCell ref="A5:A15"/>
    <mergeCell ref="B7:F7"/>
    <mergeCell ref="B8:F8"/>
    <mergeCell ref="B9:F9"/>
    <mergeCell ref="B10:F10"/>
    <mergeCell ref="B15:F15"/>
  </mergeCells>
  <printOptions horizontalCentered="1" verticalCentered="1"/>
  <pageMargins left="0.7" right="0.7" top="0.75" bottom="0.75" header="0.3" footer="0.3"/>
  <pageSetup scale="73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DC476D-B1D7-4848-8639-11FE6F36B1CA}">
  <sheetPr>
    <tabColor theme="0" tint="-4.9989318521683403E-2"/>
  </sheetPr>
  <dimension ref="A1:I17"/>
  <sheetViews>
    <sheetView view="pageBreakPreview" zoomScale="90" zoomScaleNormal="100" zoomScaleSheetLayoutView="90" workbookViewId="0">
      <selection activeCell="I14" sqref="I14"/>
    </sheetView>
  </sheetViews>
  <sheetFormatPr baseColWidth="10" defaultColWidth="9.33203125" defaultRowHeight="9.6"/>
  <cols>
    <col min="1" max="1" width="14.77734375" style="87" customWidth="1"/>
    <col min="2" max="2" width="36.44140625" style="87" customWidth="1"/>
    <col min="3" max="3" width="12.6640625" style="87" customWidth="1"/>
    <col min="4" max="4" width="14.109375" style="87" customWidth="1"/>
    <col min="5" max="5" width="12.109375" style="87" customWidth="1"/>
    <col min="6" max="6" width="16.44140625" style="87" customWidth="1"/>
    <col min="7" max="7" width="16" style="87" customWidth="1"/>
    <col min="8" max="9" width="9.33203125" style="87"/>
    <col min="10" max="10" width="10.109375" style="87" bestFit="1" customWidth="1"/>
    <col min="11" max="16384" width="9.33203125" style="87"/>
  </cols>
  <sheetData>
    <row r="1" spans="1:9" ht="22.5" customHeight="1">
      <c r="A1" s="208" t="s">
        <v>110</v>
      </c>
      <c r="B1" s="209"/>
      <c r="C1" s="209"/>
      <c r="D1" s="209"/>
      <c r="E1" s="209"/>
      <c r="F1" s="209"/>
      <c r="G1" s="209"/>
    </row>
    <row r="2" spans="1:9" ht="13.2">
      <c r="A2" s="256" t="s">
        <v>114</v>
      </c>
      <c r="B2" s="257"/>
      <c r="C2" s="257"/>
      <c r="D2" s="257"/>
      <c r="E2" s="257"/>
      <c r="F2" s="257"/>
      <c r="G2" s="258"/>
    </row>
    <row r="3" spans="1:9" ht="12.6" customHeight="1">
      <c r="A3" s="214" t="s">
        <v>65</v>
      </c>
      <c r="B3" s="215"/>
      <c r="C3" s="215"/>
      <c r="D3" s="215"/>
      <c r="E3" s="215"/>
      <c r="F3" s="215"/>
      <c r="G3" s="216"/>
    </row>
    <row r="4" spans="1:9" ht="33.75" customHeight="1">
      <c r="A4" s="88" t="s">
        <v>66</v>
      </c>
      <c r="B4" s="69" t="s">
        <v>67</v>
      </c>
      <c r="C4" s="69" t="s">
        <v>4</v>
      </c>
      <c r="D4" s="68" t="s">
        <v>46</v>
      </c>
      <c r="E4" s="89" t="s">
        <v>68</v>
      </c>
      <c r="F4" s="68" t="s">
        <v>69</v>
      </c>
      <c r="G4" s="68" t="s">
        <v>48</v>
      </c>
    </row>
    <row r="5" spans="1:9" ht="11.25" customHeight="1">
      <c r="A5" s="259" t="s">
        <v>70</v>
      </c>
      <c r="B5" s="90" t="s">
        <v>71</v>
      </c>
      <c r="C5" s="145">
        <v>1</v>
      </c>
      <c r="D5" s="129">
        <v>8000000</v>
      </c>
      <c r="E5" s="91">
        <v>0.1</v>
      </c>
      <c r="F5" s="92">
        <v>0.22029204431017121</v>
      </c>
      <c r="G5" s="93">
        <f>+D5*E5*F5</f>
        <v>176233.63544813698</v>
      </c>
    </row>
    <row r="6" spans="1:9" ht="13.8" customHeight="1">
      <c r="A6" s="260"/>
      <c r="B6" s="90" t="s">
        <v>134</v>
      </c>
      <c r="C6" s="102">
        <v>1</v>
      </c>
      <c r="D6" s="94">
        <v>6000000</v>
      </c>
      <c r="E6" s="91">
        <v>1</v>
      </c>
      <c r="F6" s="92">
        <f>F5</f>
        <v>0.22029204431017121</v>
      </c>
      <c r="G6" s="93">
        <f>+F6*E6*D6*C6</f>
        <v>1321752.2658610272</v>
      </c>
    </row>
    <row r="7" spans="1:9" ht="11.85" customHeight="1">
      <c r="A7" s="260"/>
      <c r="B7" s="202" t="s">
        <v>55</v>
      </c>
      <c r="C7" s="203"/>
      <c r="D7" s="203"/>
      <c r="E7" s="203"/>
      <c r="F7" s="204"/>
      <c r="G7" s="95">
        <f>+G5+G6</f>
        <v>1497985.9013091642</v>
      </c>
    </row>
    <row r="8" spans="1:9" ht="11.25" customHeight="1">
      <c r="A8" s="260"/>
      <c r="B8" s="262" t="s">
        <v>113</v>
      </c>
      <c r="C8" s="263"/>
      <c r="D8" s="263"/>
      <c r="E8" s="263"/>
      <c r="F8" s="264"/>
      <c r="G8" s="96">
        <v>2.16</v>
      </c>
    </row>
    <row r="9" spans="1:9" ht="11.4" customHeight="1">
      <c r="A9" s="260"/>
      <c r="B9" s="265" t="s">
        <v>112</v>
      </c>
      <c r="C9" s="266"/>
      <c r="D9" s="266"/>
      <c r="E9" s="266"/>
      <c r="F9" s="267"/>
      <c r="G9" s="136">
        <f>+G7*G8</f>
        <v>3235649.546827795</v>
      </c>
    </row>
    <row r="10" spans="1:9" ht="11.25" customHeight="1">
      <c r="A10" s="260"/>
      <c r="B10" s="268"/>
      <c r="C10" s="269"/>
      <c r="D10" s="269"/>
      <c r="E10" s="269"/>
      <c r="F10" s="270"/>
      <c r="G10" s="98"/>
    </row>
    <row r="11" spans="1:9" ht="34.200000000000003" customHeight="1">
      <c r="A11" s="260"/>
      <c r="B11" s="69" t="s">
        <v>57</v>
      </c>
      <c r="C11" s="69" t="s">
        <v>3</v>
      </c>
      <c r="D11" s="69" t="s">
        <v>4</v>
      </c>
      <c r="E11" s="69" t="s">
        <v>75</v>
      </c>
      <c r="F11" s="68" t="s">
        <v>76</v>
      </c>
      <c r="G11" s="69" t="s">
        <v>77</v>
      </c>
    </row>
    <row r="12" spans="1:9" ht="11.25" customHeight="1">
      <c r="A12" s="260"/>
      <c r="B12" s="90" t="s">
        <v>78</v>
      </c>
      <c r="C12" s="110" t="s">
        <v>89</v>
      </c>
      <c r="D12" s="144">
        <v>1</v>
      </c>
      <c r="E12" s="140">
        <f>F5</f>
        <v>0.22029204431017121</v>
      </c>
      <c r="F12" s="141">
        <v>800000</v>
      </c>
      <c r="G12" s="99">
        <f>D12*E12*F12</f>
        <v>176233.63544813698</v>
      </c>
      <c r="I12" s="103"/>
    </row>
    <row r="13" spans="1:9" ht="22.5" customHeight="1">
      <c r="A13" s="260"/>
      <c r="B13" s="104" t="s">
        <v>79</v>
      </c>
      <c r="C13" s="110" t="s">
        <v>89</v>
      </c>
      <c r="D13" s="143">
        <v>1</v>
      </c>
      <c r="E13" s="130">
        <f>E12</f>
        <v>0.22029204431017121</v>
      </c>
      <c r="F13" s="138">
        <v>100000</v>
      </c>
      <c r="G13" s="99">
        <f>D13*E13*F13</f>
        <v>22029.204431017122</v>
      </c>
    </row>
    <row r="14" spans="1:9" ht="53.4" customHeight="1">
      <c r="A14" s="260"/>
      <c r="B14" s="100" t="s">
        <v>80</v>
      </c>
      <c r="C14" s="110" t="s">
        <v>89</v>
      </c>
      <c r="D14" s="120">
        <v>0.06</v>
      </c>
      <c r="E14" s="111">
        <f>E13</f>
        <v>0.22029204431017121</v>
      </c>
      <c r="F14" s="142">
        <v>5000000</v>
      </c>
      <c r="G14" s="99">
        <f>D14*E14*F14</f>
        <v>66087.61329305137</v>
      </c>
    </row>
    <row r="15" spans="1:9" ht="11.4" customHeight="1">
      <c r="A15" s="261"/>
      <c r="B15" s="202" t="s">
        <v>125</v>
      </c>
      <c r="C15" s="203"/>
      <c r="D15" s="203"/>
      <c r="E15" s="203"/>
      <c r="F15" s="204"/>
      <c r="G15" s="170">
        <f>+G13+G14+G12</f>
        <v>264350.45317220548</v>
      </c>
    </row>
    <row r="16" spans="1:9" ht="11.25" customHeight="1">
      <c r="A16" s="202" t="s">
        <v>124</v>
      </c>
      <c r="B16" s="203"/>
      <c r="C16" s="203"/>
      <c r="D16" s="203"/>
      <c r="E16" s="203"/>
      <c r="F16" s="204"/>
      <c r="G16" s="101">
        <f>+G9+G15</f>
        <v>3500000.0000000005</v>
      </c>
    </row>
    <row r="17" spans="1:7" ht="78.75" customHeight="1">
      <c r="A17" s="253" t="s">
        <v>90</v>
      </c>
      <c r="B17" s="254"/>
      <c r="C17" s="254"/>
      <c r="D17" s="254"/>
      <c r="E17" s="254"/>
      <c r="F17" s="254"/>
      <c r="G17" s="255"/>
    </row>
  </sheetData>
  <mergeCells count="11">
    <mergeCell ref="A16:F16"/>
    <mergeCell ref="A17:G17"/>
    <mergeCell ref="A1:G1"/>
    <mergeCell ref="A2:G2"/>
    <mergeCell ref="A3:G3"/>
    <mergeCell ref="A5:A15"/>
    <mergeCell ref="B7:F7"/>
    <mergeCell ref="B8:F8"/>
    <mergeCell ref="B9:F9"/>
    <mergeCell ref="B10:F10"/>
    <mergeCell ref="B15:F15"/>
  </mergeCells>
  <printOptions horizontalCentered="1" verticalCentered="1"/>
  <pageMargins left="0.7" right="0.7" top="0.75" bottom="0.75" header="0.3" footer="0.3"/>
  <pageSetup scale="73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86AEE6-A379-4B42-B57F-91D16BDE15DF}">
  <sheetPr>
    <tabColor theme="0" tint="-4.9989318521683403E-2"/>
  </sheetPr>
  <dimension ref="A1:I17"/>
  <sheetViews>
    <sheetView view="pageBreakPreview" zoomScale="90" zoomScaleNormal="100" zoomScaleSheetLayoutView="90" workbookViewId="0">
      <selection activeCell="G16" sqref="G16"/>
    </sheetView>
  </sheetViews>
  <sheetFormatPr baseColWidth="10" defaultColWidth="9.33203125" defaultRowHeight="9.6"/>
  <cols>
    <col min="1" max="1" width="14.77734375" style="87" customWidth="1"/>
    <col min="2" max="2" width="36.44140625" style="87" customWidth="1"/>
    <col min="3" max="3" width="12.6640625" style="87" customWidth="1"/>
    <col min="4" max="4" width="14.109375" style="87" customWidth="1"/>
    <col min="5" max="5" width="12.109375" style="87" customWidth="1"/>
    <col min="6" max="6" width="16.44140625" style="87" customWidth="1"/>
    <col min="7" max="7" width="16" style="87" customWidth="1"/>
    <col min="8" max="9" width="9.33203125" style="87"/>
    <col min="10" max="10" width="10.109375" style="87" bestFit="1" customWidth="1"/>
    <col min="11" max="16384" width="9.33203125" style="87"/>
  </cols>
  <sheetData>
    <row r="1" spans="1:9" ht="22.5" customHeight="1">
      <c r="A1" s="208" t="s">
        <v>110</v>
      </c>
      <c r="B1" s="209"/>
      <c r="C1" s="209"/>
      <c r="D1" s="209"/>
      <c r="E1" s="209"/>
      <c r="F1" s="209"/>
      <c r="G1" s="209"/>
    </row>
    <row r="2" spans="1:9" ht="13.2">
      <c r="A2" s="256" t="s">
        <v>114</v>
      </c>
      <c r="B2" s="257"/>
      <c r="C2" s="257"/>
      <c r="D2" s="257"/>
      <c r="E2" s="257"/>
      <c r="F2" s="257"/>
      <c r="G2" s="258"/>
    </row>
    <row r="3" spans="1:9" ht="12.6" customHeight="1">
      <c r="A3" s="214" t="s">
        <v>65</v>
      </c>
      <c r="B3" s="215"/>
      <c r="C3" s="215"/>
      <c r="D3" s="215"/>
      <c r="E3" s="215"/>
      <c r="F3" s="215"/>
      <c r="G3" s="216"/>
    </row>
    <row r="4" spans="1:9" ht="33.75" customHeight="1">
      <c r="A4" s="88" t="s">
        <v>66</v>
      </c>
      <c r="B4" s="69" t="s">
        <v>67</v>
      </c>
      <c r="C4" s="69" t="s">
        <v>4</v>
      </c>
      <c r="D4" s="68" t="s">
        <v>46</v>
      </c>
      <c r="E4" s="89" t="s">
        <v>68</v>
      </c>
      <c r="F4" s="68" t="s">
        <v>69</v>
      </c>
      <c r="G4" s="68" t="s">
        <v>48</v>
      </c>
    </row>
    <row r="5" spans="1:9" ht="11.25" customHeight="1">
      <c r="A5" s="259" t="s">
        <v>70</v>
      </c>
      <c r="B5" s="90" t="s">
        <v>71</v>
      </c>
      <c r="C5" s="145">
        <v>1</v>
      </c>
      <c r="D5" s="129">
        <v>8000000</v>
      </c>
      <c r="E5" s="91">
        <v>0.1</v>
      </c>
      <c r="F5" s="92">
        <v>0.14161631419939577</v>
      </c>
      <c r="G5" s="93">
        <f>+D5*E5*F5</f>
        <v>113293.05135951661</v>
      </c>
    </row>
    <row r="6" spans="1:9" ht="13.8" customHeight="1">
      <c r="A6" s="260"/>
      <c r="B6" s="90" t="s">
        <v>107</v>
      </c>
      <c r="C6" s="102">
        <v>1</v>
      </c>
      <c r="D6" s="94">
        <v>6000000</v>
      </c>
      <c r="E6" s="91">
        <v>1</v>
      </c>
      <c r="F6" s="92">
        <f>F5</f>
        <v>0.14161631419939577</v>
      </c>
      <c r="G6" s="93">
        <f>+F6*E6*D6*C6</f>
        <v>849697.88519637461</v>
      </c>
    </row>
    <row r="7" spans="1:9" ht="11.85" customHeight="1">
      <c r="A7" s="260"/>
      <c r="B7" s="202" t="s">
        <v>55</v>
      </c>
      <c r="C7" s="203"/>
      <c r="D7" s="203"/>
      <c r="E7" s="203"/>
      <c r="F7" s="204"/>
      <c r="G7" s="95">
        <f>+G5+G6</f>
        <v>962990.93655589118</v>
      </c>
    </row>
    <row r="8" spans="1:9" ht="11.25" customHeight="1">
      <c r="A8" s="260"/>
      <c r="B8" s="262" t="s">
        <v>113</v>
      </c>
      <c r="C8" s="263"/>
      <c r="D8" s="263"/>
      <c r="E8" s="263"/>
      <c r="F8" s="264"/>
      <c r="G8" s="96">
        <v>2.16</v>
      </c>
    </row>
    <row r="9" spans="1:9" ht="11.4" customHeight="1">
      <c r="A9" s="260"/>
      <c r="B9" s="265" t="s">
        <v>112</v>
      </c>
      <c r="C9" s="266"/>
      <c r="D9" s="266"/>
      <c r="E9" s="266"/>
      <c r="F9" s="267"/>
      <c r="G9" s="136">
        <f>+G7*G8</f>
        <v>2080060.4229607251</v>
      </c>
    </row>
    <row r="10" spans="1:9" ht="11.25" customHeight="1">
      <c r="A10" s="260"/>
      <c r="B10" s="268"/>
      <c r="C10" s="269"/>
      <c r="D10" s="269"/>
      <c r="E10" s="269"/>
      <c r="F10" s="270"/>
      <c r="G10" s="98"/>
    </row>
    <row r="11" spans="1:9" ht="34.200000000000003" customHeight="1">
      <c r="A11" s="260"/>
      <c r="B11" s="69" t="s">
        <v>57</v>
      </c>
      <c r="C11" s="69" t="s">
        <v>3</v>
      </c>
      <c r="D11" s="69" t="s">
        <v>4</v>
      </c>
      <c r="E11" s="69" t="s">
        <v>75</v>
      </c>
      <c r="F11" s="68" t="s">
        <v>76</v>
      </c>
      <c r="G11" s="69" t="s">
        <v>77</v>
      </c>
    </row>
    <row r="12" spans="1:9" ht="11.25" customHeight="1">
      <c r="A12" s="260"/>
      <c r="B12" s="90" t="s">
        <v>78</v>
      </c>
      <c r="C12" s="110" t="s">
        <v>89</v>
      </c>
      <c r="D12" s="144">
        <v>1</v>
      </c>
      <c r="E12" s="140">
        <f>F5</f>
        <v>0.14161631419939577</v>
      </c>
      <c r="F12" s="141">
        <v>800000</v>
      </c>
      <c r="G12" s="99">
        <f>D12*E12*F12</f>
        <v>113293.05135951661</v>
      </c>
      <c r="I12" s="103"/>
    </row>
    <row r="13" spans="1:9" ht="22.5" customHeight="1">
      <c r="A13" s="260"/>
      <c r="B13" s="104" t="s">
        <v>79</v>
      </c>
      <c r="C13" s="110" t="s">
        <v>89</v>
      </c>
      <c r="D13" s="143">
        <v>1</v>
      </c>
      <c r="E13" s="130">
        <f>E12</f>
        <v>0.14161631419939577</v>
      </c>
      <c r="F13" s="138">
        <v>100000</v>
      </c>
      <c r="G13" s="99">
        <f>D13*E13*F13</f>
        <v>14161.631419939577</v>
      </c>
    </row>
    <row r="14" spans="1:9" ht="53.4" customHeight="1">
      <c r="A14" s="260"/>
      <c r="B14" s="100" t="s">
        <v>80</v>
      </c>
      <c r="C14" s="110" t="s">
        <v>89</v>
      </c>
      <c r="D14" s="120">
        <v>0.06</v>
      </c>
      <c r="E14" s="111">
        <f>E13</f>
        <v>0.14161631419939577</v>
      </c>
      <c r="F14" s="142">
        <v>5000000</v>
      </c>
      <c r="G14" s="99">
        <f>D14*E14*F14</f>
        <v>42484.894259818735</v>
      </c>
    </row>
    <row r="15" spans="1:9" ht="11.4" customHeight="1">
      <c r="A15" s="261"/>
      <c r="B15" s="202" t="s">
        <v>125</v>
      </c>
      <c r="C15" s="203"/>
      <c r="D15" s="203"/>
      <c r="E15" s="203"/>
      <c r="F15" s="204"/>
      <c r="G15" s="170">
        <f>+G13+G14+G12</f>
        <v>169939.57703927491</v>
      </c>
    </row>
    <row r="16" spans="1:9" ht="11.25" customHeight="1">
      <c r="A16" s="202" t="s">
        <v>124</v>
      </c>
      <c r="B16" s="203"/>
      <c r="C16" s="203"/>
      <c r="D16" s="203"/>
      <c r="E16" s="203"/>
      <c r="F16" s="204"/>
      <c r="G16" s="101">
        <f>+G9+G15</f>
        <v>2250000</v>
      </c>
    </row>
    <row r="17" spans="1:7" ht="78.75" customHeight="1">
      <c r="A17" s="253" t="s">
        <v>90</v>
      </c>
      <c r="B17" s="254"/>
      <c r="C17" s="254"/>
      <c r="D17" s="254"/>
      <c r="E17" s="254"/>
      <c r="F17" s="254"/>
      <c r="G17" s="255"/>
    </row>
  </sheetData>
  <mergeCells count="11">
    <mergeCell ref="A16:F16"/>
    <mergeCell ref="A17:G17"/>
    <mergeCell ref="A1:G1"/>
    <mergeCell ref="A2:G2"/>
    <mergeCell ref="A3:G3"/>
    <mergeCell ref="A5:A15"/>
    <mergeCell ref="B7:F7"/>
    <mergeCell ref="B8:F8"/>
    <mergeCell ref="B9:F9"/>
    <mergeCell ref="B10:F10"/>
    <mergeCell ref="B15:F15"/>
  </mergeCells>
  <printOptions horizontalCentered="1" verticalCentered="1"/>
  <pageMargins left="0.7" right="0.7" top="0.75" bottom="0.75" header="0.3" footer="0.3"/>
  <pageSetup scale="73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320FCC-5E6F-4167-ACB1-9DC38F8CB577}">
  <sheetPr>
    <tabColor theme="0" tint="-4.9989318521683403E-2"/>
  </sheetPr>
  <dimension ref="A1:I17"/>
  <sheetViews>
    <sheetView view="pageBreakPreview" zoomScale="90" zoomScaleNormal="100" zoomScaleSheetLayoutView="90" workbookViewId="0">
      <selection activeCell="J14" sqref="J14"/>
    </sheetView>
  </sheetViews>
  <sheetFormatPr baseColWidth="10" defaultColWidth="9.33203125" defaultRowHeight="9.6"/>
  <cols>
    <col min="1" max="1" width="14.77734375" style="87" customWidth="1"/>
    <col min="2" max="2" width="36.44140625" style="87" customWidth="1"/>
    <col min="3" max="3" width="12.6640625" style="87" customWidth="1"/>
    <col min="4" max="4" width="14.109375" style="87" customWidth="1"/>
    <col min="5" max="5" width="12.109375" style="87" customWidth="1"/>
    <col min="6" max="6" width="16.44140625" style="87" customWidth="1"/>
    <col min="7" max="7" width="16" style="87" customWidth="1"/>
    <col min="8" max="9" width="9.33203125" style="87"/>
    <col min="10" max="10" width="10.109375" style="87" bestFit="1" customWidth="1"/>
    <col min="11" max="16384" width="9.33203125" style="87"/>
  </cols>
  <sheetData>
    <row r="1" spans="1:9" ht="22.5" customHeight="1">
      <c r="A1" s="208" t="s">
        <v>110</v>
      </c>
      <c r="B1" s="209"/>
      <c r="C1" s="209"/>
      <c r="D1" s="209"/>
      <c r="E1" s="209"/>
      <c r="F1" s="209"/>
      <c r="G1" s="209"/>
    </row>
    <row r="2" spans="1:9" ht="13.2">
      <c r="A2" s="256" t="s">
        <v>114</v>
      </c>
      <c r="B2" s="257"/>
      <c r="C2" s="257"/>
      <c r="D2" s="257"/>
      <c r="E2" s="257"/>
      <c r="F2" s="257"/>
      <c r="G2" s="258"/>
    </row>
    <row r="3" spans="1:9" ht="12.6" customHeight="1">
      <c r="A3" s="214" t="s">
        <v>65</v>
      </c>
      <c r="B3" s="215"/>
      <c r="C3" s="215"/>
      <c r="D3" s="215"/>
      <c r="E3" s="215"/>
      <c r="F3" s="215"/>
      <c r="G3" s="216"/>
    </row>
    <row r="4" spans="1:9" ht="33.75" customHeight="1">
      <c r="A4" s="88" t="s">
        <v>66</v>
      </c>
      <c r="B4" s="69" t="s">
        <v>67</v>
      </c>
      <c r="C4" s="69" t="s">
        <v>4</v>
      </c>
      <c r="D4" s="68" t="s">
        <v>46</v>
      </c>
      <c r="E4" s="89" t="s">
        <v>68</v>
      </c>
      <c r="F4" s="68" t="s">
        <v>69</v>
      </c>
      <c r="G4" s="68" t="s">
        <v>48</v>
      </c>
    </row>
    <row r="5" spans="1:9" ht="11.25" customHeight="1">
      <c r="A5" s="259" t="s">
        <v>70</v>
      </c>
      <c r="B5" s="90" t="s">
        <v>71</v>
      </c>
      <c r="C5" s="145">
        <v>1</v>
      </c>
      <c r="D5" s="129">
        <v>8000000</v>
      </c>
      <c r="E5" s="91">
        <v>0.1</v>
      </c>
      <c r="F5" s="92">
        <v>0.14161631419939577</v>
      </c>
      <c r="G5" s="93">
        <f>+D5*E5*F5</f>
        <v>113293.05135951661</v>
      </c>
    </row>
    <row r="6" spans="1:9" ht="13.8" customHeight="1">
      <c r="A6" s="260"/>
      <c r="B6" s="90" t="s">
        <v>107</v>
      </c>
      <c r="C6" s="102">
        <v>1</v>
      </c>
      <c r="D6" s="94">
        <v>6000000</v>
      </c>
      <c r="E6" s="91">
        <v>1</v>
      </c>
      <c r="F6" s="92">
        <f>F5</f>
        <v>0.14161631419939577</v>
      </c>
      <c r="G6" s="93">
        <f>+F6*E6*D6*C6</f>
        <v>849697.88519637461</v>
      </c>
    </row>
    <row r="7" spans="1:9" ht="11.85" customHeight="1">
      <c r="A7" s="260"/>
      <c r="B7" s="202" t="s">
        <v>55</v>
      </c>
      <c r="C7" s="203"/>
      <c r="D7" s="203"/>
      <c r="E7" s="203"/>
      <c r="F7" s="204"/>
      <c r="G7" s="95">
        <f>+G5+G6</f>
        <v>962990.93655589118</v>
      </c>
    </row>
    <row r="8" spans="1:9" ht="11.25" customHeight="1">
      <c r="A8" s="260"/>
      <c r="B8" s="262" t="s">
        <v>113</v>
      </c>
      <c r="C8" s="263"/>
      <c r="D8" s="263"/>
      <c r="E8" s="263"/>
      <c r="F8" s="264"/>
      <c r="G8" s="96">
        <v>2.16</v>
      </c>
    </row>
    <row r="9" spans="1:9" ht="11.4" customHeight="1">
      <c r="A9" s="260"/>
      <c r="B9" s="265" t="s">
        <v>112</v>
      </c>
      <c r="C9" s="266"/>
      <c r="D9" s="266"/>
      <c r="E9" s="266"/>
      <c r="F9" s="267"/>
      <c r="G9" s="136">
        <f>+G7*G8</f>
        <v>2080060.4229607251</v>
      </c>
    </row>
    <row r="10" spans="1:9" ht="11.25" customHeight="1">
      <c r="A10" s="260"/>
      <c r="B10" s="268"/>
      <c r="C10" s="269"/>
      <c r="D10" s="269"/>
      <c r="E10" s="269"/>
      <c r="F10" s="270"/>
      <c r="G10" s="98"/>
    </row>
    <row r="11" spans="1:9" ht="34.200000000000003" customHeight="1">
      <c r="A11" s="260"/>
      <c r="B11" s="69" t="s">
        <v>57</v>
      </c>
      <c r="C11" s="69" t="s">
        <v>3</v>
      </c>
      <c r="D11" s="69" t="s">
        <v>4</v>
      </c>
      <c r="E11" s="69" t="s">
        <v>75</v>
      </c>
      <c r="F11" s="68" t="s">
        <v>76</v>
      </c>
      <c r="G11" s="69" t="s">
        <v>77</v>
      </c>
    </row>
    <row r="12" spans="1:9" ht="11.25" customHeight="1">
      <c r="A12" s="260"/>
      <c r="B12" s="90" t="s">
        <v>78</v>
      </c>
      <c r="C12" s="110" t="s">
        <v>89</v>
      </c>
      <c r="D12" s="144">
        <v>1</v>
      </c>
      <c r="E12" s="140">
        <f>F5</f>
        <v>0.14161631419939577</v>
      </c>
      <c r="F12" s="141">
        <v>800000</v>
      </c>
      <c r="G12" s="99">
        <f>D12*E12*F12</f>
        <v>113293.05135951661</v>
      </c>
      <c r="I12" s="103"/>
    </row>
    <row r="13" spans="1:9" ht="22.5" customHeight="1">
      <c r="A13" s="260"/>
      <c r="B13" s="104" t="s">
        <v>79</v>
      </c>
      <c r="C13" s="110" t="s">
        <v>89</v>
      </c>
      <c r="D13" s="143">
        <v>1</v>
      </c>
      <c r="E13" s="130">
        <f>E12</f>
        <v>0.14161631419939577</v>
      </c>
      <c r="F13" s="138">
        <v>100000</v>
      </c>
      <c r="G13" s="99">
        <f>D13*E13*F13</f>
        <v>14161.631419939577</v>
      </c>
    </row>
    <row r="14" spans="1:9" ht="53.4" customHeight="1">
      <c r="A14" s="260"/>
      <c r="B14" s="100" t="s">
        <v>80</v>
      </c>
      <c r="C14" s="110" t="s">
        <v>89</v>
      </c>
      <c r="D14" s="120">
        <v>0.06</v>
      </c>
      <c r="E14" s="111">
        <f>E13</f>
        <v>0.14161631419939577</v>
      </c>
      <c r="F14" s="142">
        <v>5000000</v>
      </c>
      <c r="G14" s="99">
        <f>D14*E14*F14</f>
        <v>42484.894259818735</v>
      </c>
    </row>
    <row r="15" spans="1:9" ht="11.4" customHeight="1">
      <c r="A15" s="261"/>
      <c r="B15" s="202" t="s">
        <v>125</v>
      </c>
      <c r="C15" s="203"/>
      <c r="D15" s="203"/>
      <c r="E15" s="203"/>
      <c r="F15" s="204"/>
      <c r="G15" s="170">
        <f>+G13+G14+G12</f>
        <v>169939.57703927491</v>
      </c>
    </row>
    <row r="16" spans="1:9" ht="11.25" customHeight="1">
      <c r="A16" s="202" t="s">
        <v>124</v>
      </c>
      <c r="B16" s="203"/>
      <c r="C16" s="203"/>
      <c r="D16" s="203"/>
      <c r="E16" s="203"/>
      <c r="F16" s="204"/>
      <c r="G16" s="101">
        <f>+G9+G15</f>
        <v>2250000</v>
      </c>
    </row>
    <row r="17" spans="1:7" ht="78.75" customHeight="1">
      <c r="A17" s="253" t="s">
        <v>90</v>
      </c>
      <c r="B17" s="254"/>
      <c r="C17" s="254"/>
      <c r="D17" s="254"/>
      <c r="E17" s="254"/>
      <c r="F17" s="254"/>
      <c r="G17" s="255"/>
    </row>
  </sheetData>
  <mergeCells count="11">
    <mergeCell ref="A16:F16"/>
    <mergeCell ref="A17:G17"/>
    <mergeCell ref="A1:G1"/>
    <mergeCell ref="A2:G2"/>
    <mergeCell ref="A3:G3"/>
    <mergeCell ref="A5:A15"/>
    <mergeCell ref="B7:F7"/>
    <mergeCell ref="B8:F8"/>
    <mergeCell ref="B9:F9"/>
    <mergeCell ref="B10:F10"/>
    <mergeCell ref="B15:F15"/>
  </mergeCells>
  <printOptions horizontalCentered="1" verticalCentered="1"/>
  <pageMargins left="0.7" right="0.7" top="0.75" bottom="0.75" header="0.3" footer="0.3"/>
  <pageSetup scale="73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5CECC6-19F6-485D-8565-48D49A3CEBA4}">
  <sheetPr>
    <tabColor theme="0" tint="-4.9989318521683403E-2"/>
  </sheetPr>
  <dimension ref="A1:I17"/>
  <sheetViews>
    <sheetView view="pageBreakPreview" zoomScale="90" zoomScaleNormal="100" zoomScaleSheetLayoutView="90" workbookViewId="0">
      <selection activeCell="G16" sqref="G16"/>
    </sheetView>
  </sheetViews>
  <sheetFormatPr baseColWidth="10" defaultColWidth="9.33203125" defaultRowHeight="9.6"/>
  <cols>
    <col min="1" max="1" width="14.77734375" style="87" customWidth="1"/>
    <col min="2" max="2" width="36.44140625" style="87" customWidth="1"/>
    <col min="3" max="3" width="12.6640625" style="87" customWidth="1"/>
    <col min="4" max="4" width="14.109375" style="87" customWidth="1"/>
    <col min="5" max="5" width="12.109375" style="87" customWidth="1"/>
    <col min="6" max="6" width="16.44140625" style="87" customWidth="1"/>
    <col min="7" max="7" width="16" style="87" customWidth="1"/>
    <col min="8" max="9" width="9.33203125" style="87"/>
    <col min="10" max="10" width="10.109375" style="87" bestFit="1" customWidth="1"/>
    <col min="11" max="16384" width="9.33203125" style="87"/>
  </cols>
  <sheetData>
    <row r="1" spans="1:9" ht="22.5" customHeight="1">
      <c r="A1" s="208" t="s">
        <v>110</v>
      </c>
      <c r="B1" s="209"/>
      <c r="C1" s="209"/>
      <c r="D1" s="209"/>
      <c r="E1" s="209"/>
      <c r="F1" s="209"/>
      <c r="G1" s="209"/>
    </row>
    <row r="2" spans="1:9" ht="13.2">
      <c r="A2" s="256" t="s">
        <v>114</v>
      </c>
      <c r="B2" s="257"/>
      <c r="C2" s="257"/>
      <c r="D2" s="257"/>
      <c r="E2" s="257"/>
      <c r="F2" s="257"/>
      <c r="G2" s="258"/>
    </row>
    <row r="3" spans="1:9" ht="12.6" customHeight="1">
      <c r="A3" s="214" t="s">
        <v>65</v>
      </c>
      <c r="B3" s="215"/>
      <c r="C3" s="215"/>
      <c r="D3" s="215"/>
      <c r="E3" s="215"/>
      <c r="F3" s="215"/>
      <c r="G3" s="216"/>
    </row>
    <row r="4" spans="1:9" ht="33.75" customHeight="1">
      <c r="A4" s="88" t="s">
        <v>66</v>
      </c>
      <c r="B4" s="69" t="s">
        <v>67</v>
      </c>
      <c r="C4" s="69" t="s">
        <v>4</v>
      </c>
      <c r="D4" s="68" t="s">
        <v>46</v>
      </c>
      <c r="E4" s="89" t="s">
        <v>68</v>
      </c>
      <c r="F4" s="68" t="s">
        <v>69</v>
      </c>
      <c r="G4" s="68" t="s">
        <v>48</v>
      </c>
    </row>
    <row r="5" spans="1:9" ht="11.25" customHeight="1">
      <c r="A5" s="259" t="s">
        <v>70</v>
      </c>
      <c r="B5" s="90" t="s">
        <v>71</v>
      </c>
      <c r="C5" s="145">
        <v>1</v>
      </c>
      <c r="D5" s="129">
        <v>8000000</v>
      </c>
      <c r="E5" s="91">
        <v>0.1</v>
      </c>
      <c r="F5" s="92">
        <v>0.31470292044310133</v>
      </c>
      <c r="G5" s="93">
        <f>+D5*E5*F5</f>
        <v>251762.33635448106</v>
      </c>
    </row>
    <row r="6" spans="1:9" ht="13.8" customHeight="1">
      <c r="A6" s="260"/>
      <c r="B6" s="90" t="s">
        <v>107</v>
      </c>
      <c r="C6" s="102">
        <v>1</v>
      </c>
      <c r="D6" s="94">
        <v>6000000</v>
      </c>
      <c r="E6" s="91">
        <v>1</v>
      </c>
      <c r="F6" s="92">
        <f>F5</f>
        <v>0.31470292044310133</v>
      </c>
      <c r="G6" s="93">
        <f>+F6*E6*D6*C6</f>
        <v>1888217.5226586079</v>
      </c>
    </row>
    <row r="7" spans="1:9" ht="11.85" customHeight="1">
      <c r="A7" s="260"/>
      <c r="B7" s="202" t="s">
        <v>55</v>
      </c>
      <c r="C7" s="203"/>
      <c r="D7" s="203"/>
      <c r="E7" s="203"/>
      <c r="F7" s="204"/>
      <c r="G7" s="95">
        <f>+G5+G6</f>
        <v>2139979.859013089</v>
      </c>
    </row>
    <row r="8" spans="1:9" ht="11.25" customHeight="1">
      <c r="A8" s="260"/>
      <c r="B8" s="262" t="s">
        <v>113</v>
      </c>
      <c r="C8" s="263"/>
      <c r="D8" s="263"/>
      <c r="E8" s="263"/>
      <c r="F8" s="264"/>
      <c r="G8" s="96">
        <v>2.16</v>
      </c>
    </row>
    <row r="9" spans="1:9" ht="11.4" customHeight="1">
      <c r="A9" s="260"/>
      <c r="B9" s="265" t="s">
        <v>112</v>
      </c>
      <c r="C9" s="266"/>
      <c r="D9" s="266"/>
      <c r="E9" s="266"/>
      <c r="F9" s="267"/>
      <c r="G9" s="136">
        <f>+G7*G8</f>
        <v>4622356.4954682728</v>
      </c>
    </row>
    <row r="10" spans="1:9" ht="11.25" customHeight="1">
      <c r="A10" s="260"/>
      <c r="B10" s="268"/>
      <c r="C10" s="269"/>
      <c r="D10" s="269"/>
      <c r="E10" s="269"/>
      <c r="F10" s="270"/>
      <c r="G10" s="98"/>
    </row>
    <row r="11" spans="1:9" ht="34.200000000000003" customHeight="1">
      <c r="A11" s="260"/>
      <c r="B11" s="69" t="s">
        <v>57</v>
      </c>
      <c r="C11" s="69" t="s">
        <v>3</v>
      </c>
      <c r="D11" s="69" t="s">
        <v>4</v>
      </c>
      <c r="E11" s="69" t="s">
        <v>75</v>
      </c>
      <c r="F11" s="68" t="s">
        <v>76</v>
      </c>
      <c r="G11" s="69" t="s">
        <v>77</v>
      </c>
    </row>
    <row r="12" spans="1:9" ht="11.25" customHeight="1">
      <c r="A12" s="260"/>
      <c r="B12" s="90" t="s">
        <v>78</v>
      </c>
      <c r="C12" s="110" t="s">
        <v>89</v>
      </c>
      <c r="D12" s="144">
        <v>1</v>
      </c>
      <c r="E12" s="140">
        <f>F5</f>
        <v>0.31470292044310133</v>
      </c>
      <c r="F12" s="141">
        <v>800000</v>
      </c>
      <c r="G12" s="99">
        <f>D12*E12*F12</f>
        <v>251762.33635448106</v>
      </c>
      <c r="I12" s="103"/>
    </row>
    <row r="13" spans="1:9" ht="22.5" customHeight="1">
      <c r="A13" s="260"/>
      <c r="B13" s="104" t="s">
        <v>79</v>
      </c>
      <c r="C13" s="110" t="s">
        <v>89</v>
      </c>
      <c r="D13" s="143">
        <v>1</v>
      </c>
      <c r="E13" s="130">
        <f>E12</f>
        <v>0.31470292044310133</v>
      </c>
      <c r="F13" s="138">
        <v>100000</v>
      </c>
      <c r="G13" s="99">
        <f>D13*E13*F13</f>
        <v>31470.292044310132</v>
      </c>
    </row>
    <row r="14" spans="1:9" ht="53.4" customHeight="1">
      <c r="A14" s="260"/>
      <c r="B14" s="100" t="s">
        <v>80</v>
      </c>
      <c r="C14" s="110" t="s">
        <v>89</v>
      </c>
      <c r="D14" s="120">
        <v>0.06</v>
      </c>
      <c r="E14" s="111">
        <f>E13</f>
        <v>0.31470292044310133</v>
      </c>
      <c r="F14" s="142">
        <v>5000000</v>
      </c>
      <c r="G14" s="99">
        <f>D14*E14*F14</f>
        <v>94410.876132930411</v>
      </c>
    </row>
    <row r="15" spans="1:9" ht="11.4" customHeight="1">
      <c r="A15" s="261"/>
      <c r="B15" s="202" t="s">
        <v>125</v>
      </c>
      <c r="C15" s="203"/>
      <c r="D15" s="203"/>
      <c r="E15" s="203"/>
      <c r="F15" s="204"/>
      <c r="G15" s="170">
        <f>+G13+G14+G12</f>
        <v>377643.50453172158</v>
      </c>
    </row>
    <row r="16" spans="1:9" ht="11.25" customHeight="1">
      <c r="A16" s="202" t="s">
        <v>124</v>
      </c>
      <c r="B16" s="203"/>
      <c r="C16" s="203"/>
      <c r="D16" s="203"/>
      <c r="E16" s="203"/>
      <c r="F16" s="204"/>
      <c r="G16" s="101">
        <f>+G9+G15</f>
        <v>4999999.9999999944</v>
      </c>
    </row>
    <row r="17" spans="1:7" ht="78.75" customHeight="1">
      <c r="A17" s="253" t="s">
        <v>90</v>
      </c>
      <c r="B17" s="254"/>
      <c r="C17" s="254"/>
      <c r="D17" s="254"/>
      <c r="E17" s="254"/>
      <c r="F17" s="254"/>
      <c r="G17" s="255"/>
    </row>
  </sheetData>
  <mergeCells count="11">
    <mergeCell ref="A16:F16"/>
    <mergeCell ref="A17:G17"/>
    <mergeCell ref="A1:G1"/>
    <mergeCell ref="A2:G2"/>
    <mergeCell ref="A3:G3"/>
    <mergeCell ref="A5:A15"/>
    <mergeCell ref="B7:F7"/>
    <mergeCell ref="B8:F8"/>
    <mergeCell ref="B9:F9"/>
    <mergeCell ref="B10:F10"/>
    <mergeCell ref="B15:F15"/>
  </mergeCells>
  <printOptions horizontalCentered="1" verticalCentered="1"/>
  <pageMargins left="0.7" right="0.7" top="0.75" bottom="0.75" header="0.3" footer="0.3"/>
  <pageSetup scale="73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0273F5-7E91-4642-BE0F-D1F65DCD851A}">
  <sheetPr codeName="Hoja6"/>
  <dimension ref="A1:I20"/>
  <sheetViews>
    <sheetView workbookViewId="0">
      <selection activeCell="D29" sqref="D29"/>
    </sheetView>
  </sheetViews>
  <sheetFormatPr baseColWidth="10" defaultRowHeight="14.4"/>
  <cols>
    <col min="1" max="1" width="9" style="58" customWidth="1"/>
    <col min="2" max="2" width="38.21875" customWidth="1"/>
    <col min="5" max="5" width="15.21875" customWidth="1"/>
    <col min="6" max="6" width="18.44140625" customWidth="1"/>
    <col min="9" max="9" width="14.77734375" bestFit="1" customWidth="1"/>
  </cols>
  <sheetData>
    <row r="1" spans="1:6" ht="57" customHeight="1" thickBot="1">
      <c r="A1" s="196" t="s">
        <v>42</v>
      </c>
      <c r="B1" s="197"/>
      <c r="C1" s="197"/>
      <c r="D1" s="197"/>
      <c r="E1" s="197"/>
      <c r="F1" s="198"/>
    </row>
    <row r="2" spans="1:6" ht="16.2" thickBot="1">
      <c r="A2" s="61" t="s">
        <v>1</v>
      </c>
      <c r="B2" s="26" t="s">
        <v>2</v>
      </c>
      <c r="C2" s="26" t="s">
        <v>3</v>
      </c>
      <c r="D2" s="26" t="s">
        <v>4</v>
      </c>
      <c r="E2" s="24" t="s">
        <v>5</v>
      </c>
      <c r="F2" s="23" t="s">
        <v>6</v>
      </c>
    </row>
    <row r="3" spans="1:6" ht="15" thickBot="1">
      <c r="A3" s="40">
        <v>1</v>
      </c>
      <c r="B3" s="37" t="s">
        <v>8</v>
      </c>
      <c r="C3" s="46"/>
      <c r="D3" s="53"/>
      <c r="E3" s="38"/>
      <c r="F3" s="39"/>
    </row>
    <row r="4" spans="1:6" ht="15" thickBot="1">
      <c r="A4" s="62">
        <v>1.1000000000000001</v>
      </c>
      <c r="B4" s="9" t="s">
        <v>9</v>
      </c>
      <c r="C4" s="47"/>
      <c r="D4" s="47"/>
      <c r="E4" s="12"/>
      <c r="F4" s="48">
        <f>SUM(F5:F6)</f>
        <v>21500000</v>
      </c>
    </row>
    <row r="5" spans="1:6">
      <c r="A5" s="63" t="s">
        <v>10</v>
      </c>
      <c r="B5" s="3" t="s">
        <v>7</v>
      </c>
      <c r="C5" s="33" t="s">
        <v>33</v>
      </c>
      <c r="D5" s="33">
        <v>1</v>
      </c>
      <c r="E5" s="15">
        <v>7500000</v>
      </c>
      <c r="F5" s="49">
        <f>E5*D5</f>
        <v>7500000</v>
      </c>
    </row>
    <row r="6" spans="1:6" ht="15" thickBot="1">
      <c r="A6" s="64" t="s">
        <v>11</v>
      </c>
      <c r="B6" s="8" t="s">
        <v>12</v>
      </c>
      <c r="C6" s="33" t="s">
        <v>33</v>
      </c>
      <c r="D6" s="34">
        <v>1</v>
      </c>
      <c r="E6" s="16">
        <v>14000000</v>
      </c>
      <c r="F6" s="49">
        <f>E6*D6</f>
        <v>14000000</v>
      </c>
    </row>
    <row r="7" spans="1:6" ht="15" thickBot="1">
      <c r="A7" s="62">
        <v>1.2</v>
      </c>
      <c r="B7" s="9" t="s">
        <v>13</v>
      </c>
      <c r="C7" s="47"/>
      <c r="D7" s="47"/>
      <c r="E7" s="12"/>
      <c r="F7" s="48">
        <f>SUM(F8:F11)</f>
        <v>72299500</v>
      </c>
    </row>
    <row r="8" spans="1:6">
      <c r="A8" s="63" t="s">
        <v>14</v>
      </c>
      <c r="B8" s="3" t="s">
        <v>15</v>
      </c>
      <c r="C8" s="33" t="s">
        <v>31</v>
      </c>
      <c r="D8" s="33">
        <v>1059</v>
      </c>
      <c r="E8" s="15">
        <v>13500</v>
      </c>
      <c r="F8" s="49">
        <f>E8*D8</f>
        <v>14296500</v>
      </c>
    </row>
    <row r="9" spans="1:6">
      <c r="A9" s="65" t="s">
        <v>19</v>
      </c>
      <c r="B9" s="1" t="s">
        <v>16</v>
      </c>
      <c r="C9" s="33" t="s">
        <v>31</v>
      </c>
      <c r="D9" s="32">
        <v>1059</v>
      </c>
      <c r="E9" s="17">
        <v>17000</v>
      </c>
      <c r="F9" s="49">
        <f>E9*D9</f>
        <v>18003000</v>
      </c>
    </row>
    <row r="10" spans="1:6">
      <c r="A10" s="65" t="s">
        <v>20</v>
      </c>
      <c r="B10" s="1" t="s">
        <v>17</v>
      </c>
      <c r="C10" s="32" t="s">
        <v>33</v>
      </c>
      <c r="D10" s="32">
        <v>1</v>
      </c>
      <c r="E10" s="17">
        <v>22500000</v>
      </c>
      <c r="F10" s="49">
        <f>E10*D10</f>
        <v>22500000</v>
      </c>
    </row>
    <row r="11" spans="1:6" ht="15" thickBot="1">
      <c r="A11" s="65" t="s">
        <v>21</v>
      </c>
      <c r="B11" s="1" t="s">
        <v>18</v>
      </c>
      <c r="C11" s="32" t="s">
        <v>33</v>
      </c>
      <c r="D11" s="32">
        <v>1</v>
      </c>
      <c r="E11" s="17">
        <v>17500000</v>
      </c>
      <c r="F11" s="50">
        <f>E11*D11</f>
        <v>17500000</v>
      </c>
    </row>
    <row r="12" spans="1:6" ht="15" thickBot="1">
      <c r="A12" s="62">
        <v>1.3</v>
      </c>
      <c r="B12" s="9" t="s">
        <v>22</v>
      </c>
      <c r="C12" s="47"/>
      <c r="D12" s="47"/>
      <c r="E12" s="12"/>
      <c r="F12" s="48">
        <f>SUM(F13:F16)</f>
        <v>18489839</v>
      </c>
    </row>
    <row r="13" spans="1:6">
      <c r="A13" s="65" t="s">
        <v>27</v>
      </c>
      <c r="B13" s="1" t="s">
        <v>41</v>
      </c>
      <c r="C13" s="32" t="s">
        <v>33</v>
      </c>
      <c r="D13" s="32">
        <v>1</v>
      </c>
      <c r="E13" s="17">
        <v>3000000</v>
      </c>
      <c r="F13" s="51">
        <f t="shared" ref="F13:F16" si="0">E13*D13</f>
        <v>3000000</v>
      </c>
    </row>
    <row r="14" spans="1:6">
      <c r="A14" s="65" t="s">
        <v>28</v>
      </c>
      <c r="B14" s="1" t="s">
        <v>23</v>
      </c>
      <c r="C14" s="32" t="s">
        <v>33</v>
      </c>
      <c r="D14" s="32">
        <v>1</v>
      </c>
      <c r="E14" s="17">
        <v>5000000</v>
      </c>
      <c r="F14" s="51">
        <f t="shared" si="0"/>
        <v>5000000</v>
      </c>
    </row>
    <row r="15" spans="1:6">
      <c r="A15" s="65" t="s">
        <v>29</v>
      </c>
      <c r="B15" s="1" t="s">
        <v>24</v>
      </c>
      <c r="C15" s="32" t="s">
        <v>33</v>
      </c>
      <c r="D15" s="32">
        <v>1</v>
      </c>
      <c r="E15" s="17">
        <v>4000000</v>
      </c>
      <c r="F15" s="51">
        <f t="shared" si="0"/>
        <v>4000000</v>
      </c>
    </row>
    <row r="16" spans="1:6" ht="15" thickBot="1">
      <c r="A16" s="64" t="s">
        <v>30</v>
      </c>
      <c r="B16" s="8" t="s">
        <v>25</v>
      </c>
      <c r="C16" s="32" t="s">
        <v>33</v>
      </c>
      <c r="D16" s="34">
        <v>1</v>
      </c>
      <c r="E16" s="16">
        <f>6000000+489839</f>
        <v>6489839</v>
      </c>
      <c r="F16" s="51">
        <f t="shared" si="0"/>
        <v>6489839</v>
      </c>
    </row>
    <row r="17" spans="1:9" ht="15" thickBot="1">
      <c r="A17" s="187" t="s">
        <v>34</v>
      </c>
      <c r="B17" s="188"/>
      <c r="C17" s="188"/>
      <c r="D17" s="188"/>
      <c r="E17" s="189"/>
      <c r="F17" s="60">
        <f>F4+F7+F12</f>
        <v>112289339</v>
      </c>
    </row>
    <row r="18" spans="1:9" ht="15" thickBot="1">
      <c r="A18" s="187" t="s">
        <v>35</v>
      </c>
      <c r="B18" s="188"/>
      <c r="C18" s="188"/>
      <c r="D18" s="188"/>
      <c r="E18" s="189"/>
      <c r="F18" s="60">
        <f>F17*0.19</f>
        <v>21334974.41</v>
      </c>
      <c r="I18" s="27">
        <f>+F17-H19</f>
        <v>-0.2800000011920929</v>
      </c>
    </row>
    <row r="19" spans="1:9" ht="15" thickBot="1">
      <c r="A19" s="187" t="s">
        <v>36</v>
      </c>
      <c r="B19" s="188"/>
      <c r="C19" s="188"/>
      <c r="D19" s="188"/>
      <c r="E19" s="189"/>
      <c r="F19" s="60">
        <f>F17+F18</f>
        <v>133624313.41</v>
      </c>
      <c r="H19">
        <v>112289339.28</v>
      </c>
    </row>
    <row r="20" spans="1:9">
      <c r="F20" s="59"/>
    </row>
  </sheetData>
  <mergeCells count="4">
    <mergeCell ref="A1:F1"/>
    <mergeCell ref="A17:E17"/>
    <mergeCell ref="A18:E18"/>
    <mergeCell ref="A19:E1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14</vt:i4>
      </vt:variant>
      <vt:variant>
        <vt:lpstr>Rangos con nombre</vt:lpstr>
      </vt:variant>
      <vt:variant>
        <vt:i4>1</vt:i4>
      </vt:variant>
    </vt:vector>
  </HeadingPairs>
  <TitlesOfParts>
    <vt:vector size="15" baseType="lpstr">
      <vt:lpstr>Igual a otra cot</vt:lpstr>
      <vt:lpstr>Edificio Casa Maya</vt:lpstr>
      <vt:lpstr>TOPO</vt:lpstr>
      <vt:lpstr>SUELOS</vt:lpstr>
      <vt:lpstr>ARQ</vt:lpstr>
      <vt:lpstr>ESTR</vt:lpstr>
      <vt:lpstr>ELECTRICO</vt:lpstr>
      <vt:lpstr>HIDRO</vt:lpstr>
      <vt:lpstr>ANALISIS DE RIESGO</vt:lpstr>
      <vt:lpstr>PMA</vt:lpstr>
      <vt:lpstr>ESPECIFICACIONES TECNICAS</vt:lpstr>
      <vt:lpstr>P. SOSTENIBILIDAD</vt:lpstr>
      <vt:lpstr>PRESUPUESTO</vt:lpstr>
      <vt:lpstr>Palacio</vt:lpstr>
      <vt:lpstr>SUELOS!Área_de_impresión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Jhon Jairo Arango Gaviria</dc:creator>
  <cp:lastModifiedBy>Usuario</cp:lastModifiedBy>
  <cp:lastPrinted>2024-03-14T18:19:51Z</cp:lastPrinted>
  <dcterms:created xsi:type="dcterms:W3CDTF">2024-02-19T21:10:32Z</dcterms:created>
  <dcterms:modified xsi:type="dcterms:W3CDTF">2025-01-30T15:24:51Z</dcterms:modified>
</cp:coreProperties>
</file>