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431"/>
  <workbookPr defaultThemeVersion="124226"/>
  <mc:AlternateContent xmlns:mc="http://schemas.openxmlformats.org/markup-compatibility/2006">
    <mc:Choice Requires="x15">
      <x15ac:absPath xmlns:x15ac="http://schemas.microsoft.com/office/spreadsheetml/2010/11/ac" url="C:\Users\dpaba\Desktop\INSUMOS 2018\LICITACIONES PUBLICAS\INSUMO 0612 MODELOS FLEXIBLES\ADENDAS\DOCUMENTOS PARA PUBLICAR\"/>
    </mc:Choice>
  </mc:AlternateContent>
  <bookViews>
    <workbookView xWindow="0" yWindow="0" windowWidth="28800" windowHeight="12225"/>
  </bookViews>
  <sheets>
    <sheet name="ANALI VR PRESUPUESTO" sheetId="15" r:id="rId1"/>
    <sheet name="FORMATO" sheetId="20" state="hidden" r:id="rId2"/>
    <sheet name="Comparativo honorarios - tabla" sheetId="21" state="hidden" r:id="rId3"/>
  </sheets>
  <calcPr calcId="171027"/>
</workbook>
</file>

<file path=xl/calcChain.xml><?xml version="1.0" encoding="utf-8"?>
<calcChain xmlns="http://schemas.openxmlformats.org/spreadsheetml/2006/main">
  <c r="H65" i="15" l="1"/>
  <c r="G67" i="15" s="1"/>
  <c r="H70" i="15" s="1"/>
  <c r="G64" i="15"/>
  <c r="H63" i="15"/>
  <c r="G62" i="15"/>
  <c r="G60" i="15"/>
  <c r="H59" i="15"/>
  <c r="H56" i="15"/>
  <c r="H15" i="15"/>
  <c r="H13" i="15"/>
  <c r="H12" i="15"/>
  <c r="H11" i="15"/>
  <c r="H10" i="15"/>
  <c r="H9" i="15"/>
  <c r="H8" i="15"/>
  <c r="H52" i="15" l="1"/>
  <c r="H51" i="15"/>
  <c r="H50" i="15"/>
  <c r="H49" i="15"/>
  <c r="H54" i="15" s="1"/>
  <c r="H46" i="15"/>
  <c r="H45" i="15"/>
  <c r="H44" i="15"/>
  <c r="H43" i="15"/>
  <c r="H48" i="15" s="1"/>
  <c r="H40" i="15"/>
  <c r="H39" i="15"/>
  <c r="H38" i="15"/>
  <c r="H37" i="15"/>
  <c r="H42" i="15" s="1"/>
  <c r="H34" i="15"/>
  <c r="H33" i="15"/>
  <c r="H32" i="15"/>
  <c r="H31" i="15"/>
  <c r="H36" i="15" s="1"/>
  <c r="H28" i="15"/>
  <c r="H27" i="15"/>
  <c r="H26" i="15"/>
  <c r="H25" i="15"/>
  <c r="H30" i="15" s="1"/>
  <c r="H22" i="15"/>
  <c r="H21" i="15"/>
  <c r="H20" i="15"/>
  <c r="H19" i="15"/>
  <c r="H24" i="15" l="1"/>
  <c r="H36" i="20"/>
  <c r="H35" i="20"/>
  <c r="H34" i="20"/>
  <c r="H33" i="20"/>
  <c r="H32" i="20"/>
  <c r="H31" i="20"/>
  <c r="H37" i="20" s="1"/>
  <c r="H29" i="20"/>
  <c r="H28" i="20"/>
  <c r="H27" i="20"/>
  <c r="H26" i="20"/>
  <c r="H25" i="20"/>
  <c r="H24" i="20"/>
  <c r="H30" i="20" s="1"/>
  <c r="H22" i="20"/>
  <c r="H21" i="20"/>
  <c r="H20" i="20"/>
  <c r="H18" i="20"/>
  <c r="H17" i="20"/>
  <c r="H16" i="20"/>
  <c r="H19" i="20" s="1"/>
  <c r="H12" i="20"/>
  <c r="H11" i="20"/>
  <c r="H10" i="20"/>
  <c r="H9" i="20"/>
  <c r="H8" i="20"/>
  <c r="H7" i="20"/>
  <c r="H6" i="20"/>
  <c r="H13" i="20" s="1"/>
  <c r="D14" i="15"/>
  <c r="H23" i="20" l="1"/>
  <c r="H38" i="20"/>
  <c r="G39" i="20" s="1"/>
  <c r="H40" i="20" l="1"/>
  <c r="G41" i="20" s="1"/>
  <c r="H42" i="20" l="1"/>
  <c r="G43" i="20" s="1"/>
  <c r="H61" i="15" l="1"/>
  <c r="H44" i="20"/>
  <c r="G45" i="20" s="1"/>
</calcChain>
</file>

<file path=xl/sharedStrings.xml><?xml version="1.0" encoding="utf-8"?>
<sst xmlns="http://schemas.openxmlformats.org/spreadsheetml/2006/main" count="236" uniqueCount="111">
  <si>
    <t>MINISTERIO DE EDUCACION NACIONAL</t>
  </si>
  <si>
    <t>A. COSTOS FIJOS DEL PERSONAL CLAVE - APOYO [A]</t>
  </si>
  <si>
    <t>CARGO</t>
  </si>
  <si>
    <t>N° PERSONAS</t>
  </si>
  <si>
    <t>N° MESES</t>
  </si>
  <si>
    <t>DEDICACION (%)</t>
  </si>
  <si>
    <t>REMUNERACION BASICA MENSUAL</t>
  </si>
  <si>
    <t>VR TOTAL</t>
  </si>
  <si>
    <t>TOTAL COSTOS DEL PERSONAL CLAVE - APOYO</t>
  </si>
  <si>
    <t>DESCRIPCION</t>
  </si>
  <si>
    <t>CANTIDAD</t>
  </si>
  <si>
    <t>VALOR TOTAL</t>
  </si>
  <si>
    <t>VALOR UNITARIO</t>
  </si>
  <si>
    <t xml:space="preserve">* GASTOS DE ADMINISTRACION </t>
  </si>
  <si>
    <t>IVA</t>
  </si>
  <si>
    <t>TOTAL PROYECTO</t>
  </si>
  <si>
    <t>Profesional coordinador</t>
  </si>
  <si>
    <t>Profesionales de interventoria</t>
  </si>
  <si>
    <t>Asesor jurídico</t>
  </si>
  <si>
    <t>Profesional financiero</t>
  </si>
  <si>
    <t>Profesional administrativo</t>
  </si>
  <si>
    <t xml:space="preserve">Viáticos Personal </t>
  </si>
  <si>
    <t xml:space="preserve">Transporte Aéreo Personal </t>
  </si>
  <si>
    <t>Transporte Terrestre Personal</t>
  </si>
  <si>
    <t>SUBTOTAL = [A+B]</t>
  </si>
  <si>
    <t>GRAN SUBTOTAL = [A+B+GAST ADMON]</t>
  </si>
  <si>
    <t>GRAN SUBTOTAL = [A+B+GAST ADMON+UTI]</t>
  </si>
  <si>
    <t>SUBDIRECCIÓN DE PERMANENCIA</t>
  </si>
  <si>
    <t xml:space="preserve">TOTAL GASTOS REEMBOLSABLES </t>
  </si>
  <si>
    <t>PERSONAS</t>
  </si>
  <si>
    <t xml:space="preserve">SUBTOTAL </t>
  </si>
  <si>
    <t>SUBTOTAL</t>
  </si>
  <si>
    <t xml:space="preserve">Profesional sistematización de la información </t>
  </si>
  <si>
    <r>
      <rPr>
        <b/>
        <sz val="10"/>
        <rFont val="Arial"/>
        <family val="2"/>
      </rPr>
      <t>PLANES ESCOLARES PARA LA GESTIÓN DEL RIESGO</t>
    </r>
    <r>
      <rPr>
        <sz val="10"/>
        <rFont val="Arial"/>
        <family val="2"/>
      </rPr>
      <t xml:space="preserve"> 
Visita a las 95 entidades territoriales durante 2 días y muestra de 50 establecimientos educativos</t>
    </r>
  </si>
  <si>
    <r>
      <rPr>
        <b/>
        <sz val="10"/>
        <rFont val="Arial"/>
        <family val="2"/>
      </rPr>
      <t xml:space="preserve">INTERNADOS
</t>
    </r>
    <r>
      <rPr>
        <sz val="10"/>
        <rFont val="Arial"/>
        <family val="2"/>
      </rPr>
      <t xml:space="preserve">Visita a 11 secretarías de educación y a 11 internados </t>
    </r>
  </si>
  <si>
    <r>
      <rPr>
        <b/>
        <sz val="10"/>
        <rFont val="Arial"/>
        <family val="2"/>
      </rPr>
      <t>JORNADA ESCOLAR COMPLEMETARIA - CARVAJAL:</t>
    </r>
    <r>
      <rPr>
        <sz val="10"/>
        <rFont val="Arial"/>
        <family val="2"/>
      </rPr>
      <t xml:space="preserve">
Visita a 3 entidades territoriales </t>
    </r>
  </si>
  <si>
    <t>N° DIAS</t>
  </si>
  <si>
    <t>Auxiliar de archivo</t>
  </si>
  <si>
    <t>Jornada Escolar Complementaria – visitas a 18 sedes rurales en antiguos territotios nacionales</t>
  </si>
  <si>
    <r>
      <t xml:space="preserve">OBJETO: </t>
    </r>
    <r>
      <rPr>
        <sz val="10"/>
        <rFont val="Arial"/>
        <family val="2"/>
      </rPr>
      <t>REALIZAR LA INTERVENTORIA ADMINISTRATIVA, FINANCIERA, JURÍDICA Y TÉCNICA A LOS CONVENIOS Y CONTRATOS QUE SE SUSCRIBAN DURANTE LA VIGENCIA 2015 POR PARTE DEL MINISTERIO DE EDUCACIÓN NACIONAL A TRAVÉS DE LA SUBDIRECCIÓN DE PERMANENCIA, ESPECÍFICAMENTE LOS RELACIONADOS CON PROGRAMAS GENERALES DE PERMANENCIA Y  ATENCIÓN A POBLACIÓN VULNERABLE Y VÍCTIMA DEL CONFLICTO</t>
    </r>
  </si>
  <si>
    <t>UTIILIDAD (moderada)</t>
  </si>
  <si>
    <r>
      <rPr>
        <b/>
        <sz val="10"/>
        <rFont val="Arial"/>
        <family val="2"/>
      </rPr>
      <t xml:space="preserve">CONVENIO CONSEJO NORUEGO. CAMINAR EN SECUNDARIA.   </t>
    </r>
    <r>
      <rPr>
        <sz val="10"/>
        <rFont val="Arial"/>
        <family val="2"/>
      </rPr>
      <t xml:space="preserve"> entidades territoriales durante 3 días</t>
    </r>
  </si>
  <si>
    <r>
      <rPr>
        <b/>
        <sz val="10"/>
        <rFont val="Arial"/>
        <family val="2"/>
      </rPr>
      <t xml:space="preserve">OBSERVATORIO PARA LA PAZ. BACHILLERATO PACICULTOR.  </t>
    </r>
    <r>
      <rPr>
        <sz val="10"/>
        <rFont val="Arial"/>
        <family val="2"/>
      </rPr>
      <t xml:space="preserve"> entidades territoriales. Visitas a establecimientos educativos, 3 días</t>
    </r>
  </si>
  <si>
    <t xml:space="preserve">B. GASTOS REEMBOLSABLES </t>
  </si>
  <si>
    <t>FORMATO OFERTA ECONOMICA</t>
  </si>
  <si>
    <t>Grupo 2 – Perfil A</t>
  </si>
  <si>
    <t>Grupo 2 – Perfil C</t>
  </si>
  <si>
    <t>Cargo</t>
  </si>
  <si>
    <t>Grupo - Perfil</t>
  </si>
  <si>
    <t>Título</t>
  </si>
  <si>
    <t>Posgrado</t>
  </si>
  <si>
    <t>Experiencia</t>
  </si>
  <si>
    <t>Rango de honorarios</t>
  </si>
  <si>
    <t>Titulo Profesional,
tarjeta o matrícula
profesional en los
casos de Ley</t>
  </si>
  <si>
    <t>Título de posgrado
en la modalidad de
Especialización</t>
  </si>
  <si>
    <t>De 29 - 34 Meses de
Experiencia profesional
relacionada</t>
  </si>
  <si>
    <t>De 17 - 22 Meses de
Experiencia profesional
relacionada</t>
  </si>
  <si>
    <t>$6.435.000 a $6.855.000</t>
  </si>
  <si>
    <t>$4.905.000 a $5.155.000</t>
  </si>
  <si>
    <t>Tabla de honorarios - Resolución 126 de 2016</t>
  </si>
  <si>
    <t>Acreditar 4 años de experiencia en dirección, gerencia o coordinación de interventoría o supervisión a programas o proyectos educativos</t>
  </si>
  <si>
    <t>Honorarios</t>
  </si>
  <si>
    <t>Presupuesto interventoría</t>
  </si>
  <si>
    <t xml:space="preserve">Profesional en áreas administrativas, o económicas, o contables, o en ciencias de la educación.
Postgrado en áreas de gerencia, o gestión de proyectos, o en ciencias de la educación
</t>
  </si>
  <si>
    <t>Acreditar 2 años de experiencia en interventoría o supervisión a programas o proyectos educativos; o 4 años en coordinación de proyectos o programas educativos. (no se aceptará docencia)</t>
  </si>
  <si>
    <t xml:space="preserve">Profesionales en ciencias de la educación.
Posgrado en ciencias de la educación, o en gerencia de proyectos, o en gerencia social o en administración financiera
</t>
  </si>
  <si>
    <t xml:space="preserve">Profesional en ciencias de la educación.
Posgrado en temas relacionados con educación inclusiva o en educación especial.
</t>
  </si>
  <si>
    <t>Experto en Discapacidad</t>
  </si>
  <si>
    <t>Acreditar 4 años de experiencia de coordinación en educación inclusiva o en educación especial o en coordinación de proyectos con población con discapacidad.</t>
  </si>
  <si>
    <t>De 23 - 28 Meses de
Experiencia profesional
relacionada</t>
  </si>
  <si>
    <t>$5.555.000 a $5.980.000</t>
  </si>
  <si>
    <t>Grupo 2 – Perfil B</t>
  </si>
  <si>
    <t xml:space="preserve">Título profesional en administración de empresas; o administración pública; o administración financiera; o contaduría o economía.
Posgrado en administración financiera o en gestión de proyectos
</t>
  </si>
  <si>
    <t>Acreditar 2 años de experiencia en funciones relacionadas con el cargo</t>
  </si>
  <si>
    <t>Coordinador de interventoría</t>
  </si>
  <si>
    <t>Líderes de contrato</t>
  </si>
  <si>
    <t>Profesional en sistemas de la información</t>
  </si>
  <si>
    <t xml:space="preserve">Coordinador General </t>
  </si>
  <si>
    <t>Experto en MEF</t>
  </si>
  <si>
    <t>Talleristas</t>
  </si>
  <si>
    <t>Auxiliar de archivo y apoyo logístico</t>
  </si>
  <si>
    <t>NA</t>
  </si>
  <si>
    <t>NÚMERO DE DÍAS</t>
  </si>
  <si>
    <t xml:space="preserve">CANTIDAD DE EVENTOS </t>
  </si>
  <si>
    <t>PROFESIONALES</t>
  </si>
  <si>
    <t>Material didáctico taller</t>
  </si>
  <si>
    <t>Arauca</t>
  </si>
  <si>
    <t>Visitas a EE</t>
  </si>
  <si>
    <t>B. GASTOS REEMBOLSABLES [B]</t>
  </si>
  <si>
    <t>Transporte aéreo, Transporte Terrestre, Viáticos</t>
  </si>
  <si>
    <t>B.1 TALLERES Y ASISTENCIA TECNICA</t>
  </si>
  <si>
    <t>IVA (Iva no incluye valor de gastos reembosables (B.), se entienden incluidos en ellos mismos)</t>
  </si>
  <si>
    <t>C. CANASTA EDUCATIVA REEMBOLSABLE</t>
  </si>
  <si>
    <t>B.1 TALLERES Y ASISTENCIA TECNICA.  TOTAL</t>
  </si>
  <si>
    <t>Profesional administrativo y financiero.</t>
  </si>
  <si>
    <t>SUB-TOTAL PROYECTO</t>
  </si>
  <si>
    <t>*  En los gastos administrativos se incluyen: Costo de Oficinas, Comunicaciones, papelería, impresión, fotocopias, mensajería, impuestos, scanner, fax, servicios generales y otros apoyos administrativos)</t>
  </si>
  <si>
    <t>**El recurso de los gastos reembolsables podrán reorientarse al interior del proyecto de acuerdo a las condiciones dadas en cada ET. El comité técnico aprobará dicha redistribución previa justificación presentada por la firma contratista o cualquiera de los miembros del comité.</t>
  </si>
  <si>
    <t>Tumaco</t>
  </si>
  <si>
    <t xml:space="preserve">B.2 TRANSPORTE, ALOJAMIENTO Y ALIMENTACIÓN PARA LOS DOCENTES Y DIRECTIVOS DOCENTES </t>
  </si>
  <si>
    <t>Nariño</t>
  </si>
  <si>
    <t xml:space="preserve">Norte de Santander </t>
  </si>
  <si>
    <t>B.3 LOGISTICA Y ALIMENTACIÓN TALLERES</t>
  </si>
  <si>
    <t>TOTAL GASTOS REEMBOLSABLES B1 + B2 + B3</t>
  </si>
  <si>
    <t>Cesar</t>
  </si>
  <si>
    <t>Córdoba</t>
  </si>
  <si>
    <t>VALOR TOTAL PROPUESTA ECONOMICA A+B+C</t>
  </si>
  <si>
    <t>El IVA podrá ser cero, solo en caso de que el oferente no sea responsable del IVA.</t>
  </si>
  <si>
    <t xml:space="preserve">OBJETO: PRESTAR SERVICIOS PARA FORTALECER LA PERMANENCIA DE LOS ESTUDIANTES EN EL SISTEMA EDUCATIVO A TRAVÉS DE LA IMPLEMENTACIÓN DE MODELOS EDUCATIVOS FLEXIBLES Y DOTACIÓN DE LA CANASTA EDUCATIVA PROPIA DE CADA MODELO EN LAS ENTIDADES TERRITORIALES CERTIFICADAS CON MUNICIPIOS FOCALIZADOS POR EL POSCONFLICTO Y ENTIDADES TERRITORIALES CON POBLACIÓN VULNERABLE Y VÍCTIMA DE LA ZONA RURAL, CON FORMACIÓN Y ASISTENCIA TÉCNICA A DOCENTES, DIRECTIVOS DOCENTES Y PROFESIONALES DE LAS SECRETARIAS DE EDUCACIÓN. </t>
  </si>
  <si>
    <r>
      <rPr>
        <b/>
        <sz val="10"/>
        <rFont val="Arial"/>
        <family val="2"/>
      </rPr>
      <t>NOTA N° 1:</t>
    </r>
    <r>
      <rPr>
        <sz val="10"/>
        <rFont val="Arial"/>
        <family val="2"/>
      </rPr>
      <t xml:space="preserve"> Las ofertas se presentarán en pesos colombianos.
</t>
    </r>
    <r>
      <rPr>
        <b/>
        <sz val="10"/>
        <rFont val="Arial"/>
        <family val="2"/>
      </rPr>
      <t xml:space="preserve">NOTA N° 2: </t>
    </r>
    <r>
      <rPr>
        <sz val="10"/>
        <rFont val="Arial"/>
        <family val="2"/>
      </rPr>
      <t xml:space="preserve">El presente formato debe diligenciarse por el proponente, de conformidad con las condiciones establecidas en el pliego de condiciones definitivo.
</t>
    </r>
    <r>
      <rPr>
        <b/>
        <sz val="10"/>
        <rFont val="Arial"/>
        <family val="2"/>
      </rPr>
      <t>NOTA N° 3</t>
    </r>
    <r>
      <rPr>
        <sz val="10"/>
        <rFont val="Arial"/>
        <family val="2"/>
      </rPr>
      <t xml:space="preserve">: el valor ofertado no podra superar el valor estimado por la entidad ni tampoco podra superar los precios unitarios so pena de rechazo. 
</t>
    </r>
    <r>
      <rPr>
        <b/>
        <sz val="10"/>
        <rFont val="Arial"/>
        <family val="2"/>
      </rPr>
      <t>NOTA N° 4:</t>
    </r>
    <r>
      <rPr>
        <sz val="10"/>
        <rFont val="Arial"/>
        <family val="2"/>
      </rPr>
      <t xml:space="preserve"> 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Los valores de los precios unitarios deben diligenciarse sin decimales. 
</t>
    </r>
    <r>
      <rPr>
        <b/>
        <sz val="10"/>
        <rFont val="Arial"/>
        <family val="2"/>
      </rPr>
      <t>NOTA N° 5:</t>
    </r>
    <r>
      <rPr>
        <sz val="10"/>
        <rFont val="Arial"/>
        <family val="2"/>
      </rPr>
      <t xml:space="preserve"> En caso de presentarse cualquier discrepancia entre los diferentes valores presentados, el MEN podrá hacer correcciones aritméticas y para ello tomará como valor inmodificable el valor unitario base (antes de IVA) del bien  incluido en su propuesta económica. Lo anterior sin perjuicio de los efectos contemplados para la oferta que sobrepase el presupuesto oficial estimado por la entidad, será calificada como rechazada.
</t>
    </r>
    <r>
      <rPr>
        <b/>
        <sz val="10"/>
        <rFont val="Arial"/>
        <family val="2"/>
      </rPr>
      <t>NOTA N° 6:</t>
    </r>
    <r>
      <rPr>
        <sz val="10"/>
        <rFont val="Arial"/>
        <family val="2"/>
      </rPr>
      <t xml:space="preserve"> La oferta económica debera presentarse diligenciando el presente formato para el grupo. El valor total de su oferta económica (formato diligenciado) deberá ser igual al resgistrado en la parte de oferta económica de la plataforma SECOP II. 
</t>
    </r>
    <r>
      <rPr>
        <b/>
        <sz val="10"/>
        <rFont val="Arial"/>
        <family val="2"/>
      </rPr>
      <t>NOTA N° 7:</t>
    </r>
    <r>
      <rPr>
        <sz val="10"/>
        <rFont val="Arial"/>
        <family val="2"/>
      </rPr>
      <t xml:space="preserve"> El valor  de los rubros de: Canasta educativa y Gastos reembolsables son fijos e inmodificables e incluyen el IVA correspondiente. </t>
    </r>
  </si>
  <si>
    <t>FORMATO 8 DE OFERTA ECONOMICA  - GRUPO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</si>
</sst>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 #,##0_-;\-&quot;$&quot;\ * #,##0_-;_-&quot;$&quot;\ * &quot;-&quot;_-;_-@_-"/>
    <numFmt numFmtId="44" formatCode="_-&quot;$&quot;\ * #,##0.00_-;\-&quot;$&quot;\ * #,##0.00_-;_-&quot;$&quot;\ * &quot;-&quot;??_-;_-@_-"/>
    <numFmt numFmtId="164" formatCode="&quot;$&quot;\ #,##0_);[Red]\(&quot;$&quot;\ #,##0\)"/>
    <numFmt numFmtId="165" formatCode="&quot;$&quot;\ #,##0.00_);[Red]\(&quot;$&quot;\ #,##0.00\)"/>
    <numFmt numFmtId="166" formatCode="_(&quot;$&quot;\ * #,##0.00_);_(&quot;$&quot;\ * \(#,##0.00\);_(&quot;$&quot;\ * &quot;-&quot;??_);_(@_)"/>
    <numFmt numFmtId="167" formatCode="_(* #,##0.00_);_(* \(#,##0.00\);_(* &quot;-&quot;??_);_(@_)"/>
    <numFmt numFmtId="168" formatCode="[$$-240A]\ #,##0"/>
    <numFmt numFmtId="169" formatCode="_(&quot;$&quot;\ * #,##0_);_(&quot;$&quot;\ * \(#,##0\);_(&quot;$&quot;\ * &quot;-&quot;??_);_(@_)"/>
    <numFmt numFmtId="170" formatCode="_-* #,##0.00\ _€_-;\-* #,##0.00\ _€_-;_-* &quot;-&quot;??\ _€_-;_-@_-"/>
    <numFmt numFmtId="171" formatCode="_ * #,##0.00_ ;_ * \-#,##0.00_ ;_ * &quot;-&quot;??_ ;_ @_ "/>
    <numFmt numFmtId="172" formatCode="_ &quot;$&quot;\ * #,##0.00_ ;_ &quot;$&quot;\ * \-#,##0.00_ ;_ &quot;$&quot;\ * &quot;-&quot;??_ ;_ @_ "/>
    <numFmt numFmtId="173" formatCode="_ &quot;$&quot;\ * #,##0_ ;_ &quot;$&quot;\ * \-#,##0_ ;_ &quot;$&quot;\ * &quot;-&quot;??_ ;_ @_ "/>
    <numFmt numFmtId="174" formatCode="_ * #,##0_ ;_ * \-#,##0_ ;_ * &quot;-&quot;??_ ;_ @_ "/>
    <numFmt numFmtId="175" formatCode="_(&quot;$&quot;\ * #,##0.0_);_(&quot;$&quot;\ * \(#,##0.0\);_(&quot;$&quot;\ * &quot;-&quot;??_);_(@_)"/>
    <numFmt numFmtId="176" formatCode="_([$$-240A]\ * #,##0.00_);_([$$-240A]\ * \(#,##0.00\);_([$$-240A]\ * &quot;-&quot;??_);_(@_)"/>
    <numFmt numFmtId="177" formatCode="_-&quot;$&quot;* #,##0.00_-;\-&quot;$&quot;* #,##0.00_-;_-&quot;$&quot;* &quot;-&quot;??_-;_-@_-"/>
    <numFmt numFmtId="178" formatCode="_-[$$-240A]\ * #,##0.00_-;\-[$$-240A]\ * #,##0.00_-;_-[$$-240A]\ * &quot;-&quot;??_-;_-@_-"/>
  </numFmts>
  <fonts count="15">
    <font>
      <sz val="11"/>
      <color theme="1"/>
      <name val="Calibri"/>
      <family val="2"/>
      <scheme val="minor"/>
    </font>
    <font>
      <sz val="11"/>
      <color theme="1"/>
      <name val="Calibri"/>
      <family val="2"/>
      <scheme val="minor"/>
    </font>
    <font>
      <sz val="9"/>
      <color indexed="10"/>
      <name val="Geneva"/>
      <family val="2"/>
    </font>
    <font>
      <sz val="10"/>
      <name val="Arial"/>
      <family val="2"/>
    </font>
    <font>
      <sz val="11"/>
      <color indexed="8"/>
      <name val="Calibri"/>
      <family val="2"/>
    </font>
    <font>
      <sz val="11"/>
      <color theme="0"/>
      <name val="Calibri"/>
      <family val="2"/>
      <scheme val="minor"/>
    </font>
    <font>
      <b/>
      <sz val="10"/>
      <name val="Arial"/>
      <family val="2"/>
    </font>
    <font>
      <b/>
      <sz val="12"/>
      <name val="Arial"/>
      <family val="2"/>
    </font>
    <font>
      <b/>
      <sz val="14"/>
      <name val="Arial"/>
      <family val="2"/>
    </font>
    <font>
      <b/>
      <sz val="16"/>
      <name val="Arial"/>
      <family val="2"/>
    </font>
    <font>
      <b/>
      <sz val="11"/>
      <color theme="1"/>
      <name val="Calibri"/>
      <family val="2"/>
      <scheme val="minor"/>
    </font>
    <font>
      <sz val="9"/>
      <color theme="1"/>
      <name val="Arial"/>
      <family val="2"/>
    </font>
    <font>
      <b/>
      <sz val="12"/>
      <color theme="1"/>
      <name val="Calibri"/>
      <family val="2"/>
      <scheme val="minor"/>
    </font>
    <font>
      <sz val="8"/>
      <name val="Arial"/>
      <family val="2"/>
    </font>
    <font>
      <b/>
      <sz val="9"/>
      <color rgb="FF000000"/>
      <name val="Arial"/>
      <family val="2"/>
    </font>
  </fonts>
  <fills count="13">
    <fill>
      <patternFill patternType="none"/>
    </fill>
    <fill>
      <patternFill patternType="gray125"/>
    </fill>
    <fill>
      <patternFill patternType="solid">
        <fgColor theme="4" tint="0.39997558519241921"/>
        <bgColor indexed="65"/>
      </patternFill>
    </fill>
    <fill>
      <patternFill patternType="solid">
        <fgColor theme="0"/>
        <bgColor indexed="64"/>
      </patternFill>
    </fill>
    <fill>
      <patternFill patternType="solid">
        <fgColor theme="4" tint="0.59999389629810485"/>
        <bgColor indexed="64"/>
      </patternFill>
    </fill>
    <fill>
      <patternFill patternType="solid">
        <fgColor rgb="FFCCFFCC"/>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rgb="FFFFFF00"/>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0" tint="-0.249977111117893"/>
        <bgColor indexed="64"/>
      </patternFill>
    </fill>
  </fills>
  <borders count="24">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diagonal/>
    </border>
    <border>
      <left/>
      <right/>
      <top/>
      <bottom style="thin">
        <color indexed="64"/>
      </bottom>
      <diagonal/>
    </border>
  </borders>
  <cellStyleXfs count="22">
    <xf numFmtId="0" fontId="0" fillId="0" borderId="0"/>
    <xf numFmtId="0" fontId="2" fillId="0" borderId="0"/>
    <xf numFmtId="0" fontId="1" fillId="0" borderId="0"/>
    <xf numFmtId="0" fontId="3" fillId="0" borderId="0"/>
    <xf numFmtId="0" fontId="1" fillId="0" borderId="0"/>
    <xf numFmtId="0" fontId="4" fillId="0" borderId="0"/>
    <xf numFmtId="167" fontId="1" fillId="0" borderId="0" applyFont="0" applyFill="0" applyBorder="0" applyAlignment="0" applyProtection="0"/>
    <xf numFmtId="0" fontId="3" fillId="0" borderId="0"/>
    <xf numFmtId="168" fontId="3" fillId="0" borderId="0"/>
    <xf numFmtId="166" fontId="1" fillId="0" borderId="0" applyFont="0" applyFill="0" applyBorder="0" applyAlignment="0" applyProtection="0"/>
    <xf numFmtId="170" fontId="1" fillId="0" borderId="0" applyFont="0" applyFill="0" applyBorder="0" applyAlignment="0" applyProtection="0"/>
    <xf numFmtId="171" fontId="3" fillId="0" borderId="0" applyFont="0" applyFill="0" applyBorder="0" applyAlignment="0" applyProtection="0"/>
    <xf numFmtId="9" fontId="1" fillId="0" borderId="0" applyFont="0" applyFill="0" applyBorder="0" applyAlignment="0" applyProtection="0"/>
    <xf numFmtId="0" fontId="5" fillId="2" borderId="0" applyNumberFormat="0" applyBorder="0" applyAlignment="0" applyProtection="0"/>
    <xf numFmtId="172" fontId="3" fillId="0" borderId="0" applyFont="0" applyFill="0" applyBorder="0" applyAlignment="0" applyProtection="0"/>
    <xf numFmtId="0" fontId="3" fillId="0" borderId="0"/>
    <xf numFmtId="171" fontId="3" fillId="0" borderId="0" applyFont="0" applyFill="0" applyBorder="0" applyAlignment="0" applyProtection="0"/>
    <xf numFmtId="177"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166" fontId="1" fillId="0" borderId="0" applyFont="0" applyFill="0" applyBorder="0" applyAlignment="0" applyProtection="0"/>
    <xf numFmtId="167" fontId="3" fillId="0" borderId="0" applyFont="0" applyFill="0" applyBorder="0" applyAlignment="0" applyProtection="0"/>
  </cellStyleXfs>
  <cellXfs count="148">
    <xf numFmtId="0" fontId="0" fillId="0" borderId="0" xfId="0"/>
    <xf numFmtId="0" fontId="3" fillId="0" borderId="2" xfId="0" applyFont="1" applyBorder="1" applyAlignment="1">
      <alignment horizontal="center" vertical="center" wrapText="1"/>
    </xf>
    <xf numFmtId="9" fontId="3" fillId="0" borderId="2" xfId="0" applyNumberFormat="1" applyFont="1" applyBorder="1" applyAlignment="1">
      <alignment horizontal="center" vertical="center" wrapText="1"/>
    </xf>
    <xf numFmtId="1" fontId="3" fillId="0" borderId="0" xfId="6" applyNumberFormat="1" applyFont="1" applyFill="1" applyBorder="1" applyAlignment="1">
      <alignment horizontal="center" vertical="center" wrapText="1"/>
    </xf>
    <xf numFmtId="173" fontId="3" fillId="0" borderId="0" xfId="14" applyNumberFormat="1" applyFont="1" applyFill="1" applyBorder="1" applyAlignment="1">
      <alignment horizontal="center" vertical="center" wrapText="1"/>
    </xf>
    <xf numFmtId="173" fontId="3" fillId="0" borderId="0" xfId="9" applyNumberFormat="1" applyFont="1" applyBorder="1" applyAlignment="1">
      <alignment horizontal="center" vertical="center" wrapText="1"/>
    </xf>
    <xf numFmtId="0" fontId="3" fillId="0" borderId="0" xfId="0" applyFont="1" applyAlignment="1">
      <alignment horizontal="center" vertical="center" wrapText="1"/>
    </xf>
    <xf numFmtId="169" fontId="3" fillId="0" borderId="0" xfId="0" applyNumberFormat="1" applyFont="1" applyAlignment="1">
      <alignment horizontal="center" vertical="center" wrapText="1"/>
    </xf>
    <xf numFmtId="1" fontId="3" fillId="0" borderId="0" xfId="0" applyNumberFormat="1" applyFont="1" applyAlignment="1">
      <alignment horizontal="center" vertical="center" wrapText="1"/>
    </xf>
    <xf numFmtId="0" fontId="3" fillId="0" borderId="0" xfId="0" applyFont="1" applyBorder="1" applyAlignment="1">
      <alignment horizontal="center" vertical="center" wrapText="1"/>
    </xf>
    <xf numFmtId="173" fontId="3" fillId="0" borderId="0" xfId="0" applyNumberFormat="1" applyFont="1" applyAlignment="1">
      <alignment horizontal="center" vertical="center" wrapText="1"/>
    </xf>
    <xf numFmtId="0" fontId="6" fillId="0" borderId="0" xfId="15" applyFont="1" applyBorder="1" applyAlignment="1">
      <alignment horizontal="center" vertical="center" wrapText="1"/>
    </xf>
    <xf numFmtId="167" fontId="3" fillId="0" borderId="0" xfId="6" applyFont="1" applyAlignment="1">
      <alignment horizontal="center" vertical="center" wrapText="1"/>
    </xf>
    <xf numFmtId="175" fontId="3" fillId="0" borderId="2" xfId="9" applyNumberFormat="1" applyFont="1" applyBorder="1" applyAlignment="1">
      <alignment horizontal="center" vertical="center" wrapText="1"/>
    </xf>
    <xf numFmtId="173" fontId="3" fillId="0" borderId="2" xfId="9" applyNumberFormat="1" applyFont="1" applyFill="1" applyBorder="1" applyAlignment="1">
      <alignment horizontal="center" vertical="center" wrapText="1"/>
    </xf>
    <xf numFmtId="174" fontId="6" fillId="4" borderId="2" xfId="13" applyNumberFormat="1" applyFont="1" applyFill="1" applyBorder="1" applyAlignment="1">
      <alignment horizontal="center" vertical="center" wrapText="1"/>
    </xf>
    <xf numFmtId="3" fontId="3" fillId="0" borderId="2" xfId="15" applyNumberFormat="1" applyFont="1" applyBorder="1" applyAlignment="1">
      <alignment horizontal="center" vertical="center" wrapText="1"/>
    </xf>
    <xf numFmtId="164" fontId="3" fillId="0" borderId="2" xfId="0" applyNumberFormat="1" applyFont="1" applyBorder="1" applyAlignment="1">
      <alignment horizontal="center" vertical="center" wrapText="1"/>
    </xf>
    <xf numFmtId="9" fontId="3" fillId="0" borderId="2" xfId="12" applyNumberFormat="1" applyFont="1" applyBorder="1" applyAlignment="1">
      <alignment horizontal="center" vertical="center" wrapText="1"/>
    </xf>
    <xf numFmtId="172" fontId="3" fillId="0" borderId="2" xfId="14" applyNumberFormat="1" applyFont="1" applyBorder="1" applyAlignment="1">
      <alignment vertical="center" wrapText="1"/>
    </xf>
    <xf numFmtId="172" fontId="7" fillId="4" borderId="2" xfId="9" applyNumberFormat="1" applyFont="1" applyFill="1" applyBorder="1" applyAlignment="1">
      <alignment horizontal="center" vertical="center" wrapText="1"/>
    </xf>
    <xf numFmtId="172" fontId="7" fillId="5" borderId="2" xfId="9" applyNumberFormat="1" applyFont="1" applyFill="1" applyBorder="1" applyAlignment="1">
      <alignment horizontal="left" vertical="center" wrapText="1"/>
    </xf>
    <xf numFmtId="172" fontId="7" fillId="4" borderId="2" xfId="9" applyNumberFormat="1" applyFont="1" applyFill="1" applyBorder="1" applyAlignment="1">
      <alignment horizontal="left" vertical="center" wrapText="1"/>
    </xf>
    <xf numFmtId="172" fontId="3" fillId="0" borderId="0" xfId="0" applyNumberFormat="1" applyFont="1" applyAlignment="1">
      <alignment horizontal="center" vertical="center" wrapText="1"/>
    </xf>
    <xf numFmtId="0" fontId="6" fillId="4" borderId="2" xfId="13" applyFont="1" applyFill="1" applyBorder="1" applyAlignment="1">
      <alignment horizontal="center" vertical="center" wrapText="1"/>
    </xf>
    <xf numFmtId="0" fontId="3" fillId="0" borderId="2" xfId="0" applyFont="1" applyFill="1" applyBorder="1" applyAlignment="1">
      <alignment horizontal="center" vertical="center" wrapText="1"/>
    </xf>
    <xf numFmtId="175" fontId="3" fillId="5" borderId="2" xfId="9" applyNumberFormat="1" applyFont="1" applyFill="1" applyBorder="1" applyAlignment="1">
      <alignment horizontal="center" vertical="center" wrapText="1"/>
    </xf>
    <xf numFmtId="164" fontId="3" fillId="5" borderId="2" xfId="0" applyNumberFormat="1" applyFont="1" applyFill="1" applyBorder="1" applyAlignment="1">
      <alignment horizontal="center" vertical="center" wrapText="1"/>
    </xf>
    <xf numFmtId="10" fontId="3" fillId="5" borderId="2" xfId="12" applyNumberFormat="1" applyFont="1" applyFill="1" applyBorder="1" applyAlignment="1">
      <alignment horizontal="center" vertical="center" wrapText="1"/>
    </xf>
    <xf numFmtId="9" fontId="3" fillId="5" borderId="2" xfId="12" applyNumberFormat="1" applyFont="1" applyFill="1" applyBorder="1" applyAlignment="1">
      <alignment horizontal="center" vertical="center" wrapText="1"/>
    </xf>
    <xf numFmtId="166" fontId="3" fillId="0" borderId="0" xfId="0" applyNumberFormat="1" applyFont="1" applyAlignment="1">
      <alignment horizontal="center" vertical="center" wrapText="1"/>
    </xf>
    <xf numFmtId="166" fontId="3" fillId="0" borderId="0" xfId="9" applyFont="1" applyAlignment="1">
      <alignment horizontal="center" vertical="center" wrapText="1"/>
    </xf>
    <xf numFmtId="0" fontId="0" fillId="0" borderId="2" xfId="0" applyBorder="1" applyAlignment="1">
      <alignment horizontal="justify" vertical="center" wrapText="1"/>
    </xf>
    <xf numFmtId="0" fontId="0" fillId="0" borderId="2" xfId="0" applyBorder="1" applyAlignment="1">
      <alignment vertical="center" wrapText="1"/>
    </xf>
    <xf numFmtId="0" fontId="0" fillId="0" borderId="14" xfId="0" applyBorder="1" applyAlignment="1">
      <alignment vertical="center" wrapText="1"/>
    </xf>
    <xf numFmtId="0" fontId="0" fillId="0" borderId="14" xfId="0" applyBorder="1" applyAlignment="1">
      <alignment horizontal="justify" vertical="center" wrapText="1"/>
    </xf>
    <xf numFmtId="0" fontId="10" fillId="8" borderId="11" xfId="0" applyFont="1" applyFill="1" applyBorder="1" applyAlignment="1">
      <alignment horizontal="center" vertical="center" wrapText="1"/>
    </xf>
    <xf numFmtId="0" fontId="10" fillId="8" borderId="2" xfId="0" applyFont="1" applyFill="1" applyBorder="1" applyAlignment="1">
      <alignment horizontal="center" vertical="center" wrapText="1"/>
    </xf>
    <xf numFmtId="0" fontId="10" fillId="8" borderId="12" xfId="0" applyFont="1" applyFill="1" applyBorder="1" applyAlignment="1">
      <alignment horizontal="center" vertical="center" wrapText="1"/>
    </xf>
    <xf numFmtId="0" fontId="0" fillId="0" borderId="11" xfId="0" applyBorder="1" applyAlignment="1">
      <alignment vertical="center" wrapText="1"/>
    </xf>
    <xf numFmtId="0" fontId="0" fillId="0" borderId="13" xfId="0" applyBorder="1" applyAlignment="1">
      <alignment vertical="center" wrapText="1"/>
    </xf>
    <xf numFmtId="166" fontId="0" fillId="0" borderId="12" xfId="9" applyFont="1" applyBorder="1" applyAlignment="1">
      <alignment vertical="center"/>
    </xf>
    <xf numFmtId="166" fontId="0" fillId="0" borderId="15" xfId="9" applyFont="1" applyBorder="1" applyAlignment="1">
      <alignment vertical="center"/>
    </xf>
    <xf numFmtId="0" fontId="11" fillId="0" borderId="16" xfId="0" applyFont="1" applyBorder="1" applyAlignment="1">
      <alignment horizontal="justify" vertical="center" wrapText="1"/>
    </xf>
    <xf numFmtId="0" fontId="10" fillId="8" borderId="1" xfId="0" applyFont="1" applyFill="1" applyBorder="1" applyAlignment="1">
      <alignment horizontal="center" vertical="center" wrapText="1"/>
    </xf>
    <xf numFmtId="0" fontId="11" fillId="0" borderId="1" xfId="0" applyFont="1" applyBorder="1" applyAlignment="1">
      <alignment horizontal="justify" vertical="center"/>
    </xf>
    <xf numFmtId="0" fontId="11" fillId="0" borderId="18" xfId="0" applyFont="1" applyBorder="1" applyAlignment="1">
      <alignment horizontal="justify" vertical="center"/>
    </xf>
    <xf numFmtId="0" fontId="0" fillId="0" borderId="12" xfId="0" applyBorder="1" applyAlignment="1">
      <alignment horizontal="justify" vertical="center" wrapText="1"/>
    </xf>
    <xf numFmtId="0" fontId="0" fillId="0" borderId="15" xfId="0" applyBorder="1" applyAlignment="1">
      <alignment horizontal="justify" vertical="center" wrapText="1"/>
    </xf>
    <xf numFmtId="0" fontId="6" fillId="4" borderId="2" xfId="13" applyFont="1" applyFill="1" applyBorder="1" applyAlignment="1">
      <alignment horizontal="center" vertical="center" wrapText="1"/>
    </xf>
    <xf numFmtId="0" fontId="3" fillId="0" borderId="2" xfId="0" applyFont="1" applyFill="1" applyBorder="1" applyAlignment="1">
      <alignment horizontal="center" vertical="center" wrapText="1"/>
    </xf>
    <xf numFmtId="164" fontId="13" fillId="0" borderId="2" xfId="0" applyNumberFormat="1" applyFont="1" applyBorder="1" applyAlignment="1">
      <alignment horizontal="center" vertical="center" wrapText="1"/>
    </xf>
    <xf numFmtId="176" fontId="3" fillId="0" borderId="0" xfId="0" applyNumberFormat="1" applyFont="1" applyAlignment="1">
      <alignment horizontal="center" vertical="center" wrapText="1"/>
    </xf>
    <xf numFmtId="0" fontId="6" fillId="3" borderId="0" xfId="0" applyFont="1" applyFill="1" applyBorder="1" applyAlignment="1">
      <alignment horizontal="center" vertical="center" wrapText="1"/>
    </xf>
    <xf numFmtId="176" fontId="6" fillId="3" borderId="0" xfId="0" applyNumberFormat="1" applyFont="1" applyFill="1" applyBorder="1" applyAlignment="1">
      <alignment horizontal="center" vertical="center" wrapText="1"/>
    </xf>
    <xf numFmtId="176" fontId="7" fillId="3" borderId="0" xfId="0" applyNumberFormat="1" applyFont="1" applyFill="1" applyBorder="1" applyAlignment="1">
      <alignment horizontal="center" vertical="center" wrapText="1"/>
    </xf>
    <xf numFmtId="0" fontId="3" fillId="3" borderId="0" xfId="0" applyFont="1" applyFill="1" applyBorder="1" applyAlignment="1">
      <alignment horizontal="center" vertical="center" wrapText="1"/>
    </xf>
    <xf numFmtId="166" fontId="3" fillId="3" borderId="0" xfId="9" applyFont="1" applyFill="1" applyBorder="1" applyAlignment="1">
      <alignment horizontal="center" vertical="center" wrapText="1"/>
    </xf>
    <xf numFmtId="172" fontId="7" fillId="10" borderId="2" xfId="9" applyNumberFormat="1" applyFont="1" applyFill="1" applyBorder="1" applyAlignment="1">
      <alignment horizontal="left" vertical="center" wrapText="1"/>
    </xf>
    <xf numFmtId="172" fontId="7" fillId="11" borderId="2" xfId="9" applyNumberFormat="1" applyFont="1" applyFill="1" applyBorder="1" applyAlignment="1">
      <alignment horizontal="left" vertical="center" wrapText="1"/>
    </xf>
    <xf numFmtId="164" fontId="14" fillId="0" borderId="0" xfId="0" applyNumberFormat="1" applyFont="1"/>
    <xf numFmtId="165" fontId="3" fillId="0" borderId="0" xfId="0" applyNumberFormat="1" applyFont="1" applyAlignment="1">
      <alignment horizontal="center" vertical="center" wrapText="1"/>
    </xf>
    <xf numFmtId="0" fontId="3" fillId="0" borderId="2" xfId="0" applyFont="1" applyBorder="1" applyAlignment="1">
      <alignment horizontal="center" vertical="center" wrapText="1"/>
    </xf>
    <xf numFmtId="0" fontId="7" fillId="5" borderId="19"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0" borderId="2" xfId="0" applyFont="1" applyBorder="1" applyAlignment="1">
      <alignment horizontal="center" vertical="center" wrapText="1"/>
    </xf>
    <xf numFmtId="173" fontId="7" fillId="5" borderId="2" xfId="0" applyNumberFormat="1" applyFont="1" applyFill="1" applyBorder="1" applyAlignment="1">
      <alignment vertical="center" wrapText="1"/>
    </xf>
    <xf numFmtId="0" fontId="3" fillId="0" borderId="2" xfId="0" applyFont="1" applyBorder="1" applyAlignment="1">
      <alignment horizontal="center" vertical="center" wrapText="1"/>
    </xf>
    <xf numFmtId="178" fontId="3" fillId="0" borderId="0" xfId="0" applyNumberFormat="1" applyFont="1" applyAlignment="1">
      <alignment horizontal="center" vertical="center" wrapText="1"/>
    </xf>
    <xf numFmtId="42" fontId="3" fillId="0" borderId="0" xfId="18" applyFont="1" applyAlignment="1">
      <alignment horizontal="center" vertical="center" wrapText="1"/>
    </xf>
    <xf numFmtId="0" fontId="6" fillId="4" borderId="3" xfId="13" applyFont="1" applyFill="1" applyBorder="1" applyAlignment="1">
      <alignment horizontal="center" vertical="center" wrapText="1"/>
    </xf>
    <xf numFmtId="0" fontId="6" fillId="3" borderId="0" xfId="13" applyFont="1" applyFill="1" applyBorder="1" applyAlignment="1">
      <alignment horizontal="center" vertical="center" wrapText="1"/>
    </xf>
    <xf numFmtId="169" fontId="3" fillId="3" borderId="0" xfId="0" applyNumberFormat="1" applyFont="1" applyFill="1" applyAlignment="1">
      <alignment horizontal="center" vertical="center" wrapText="1"/>
    </xf>
    <xf numFmtId="166" fontId="6" fillId="3" borderId="0" xfId="9" applyFont="1" applyFill="1" applyAlignment="1">
      <alignment horizontal="center" vertical="center" wrapText="1"/>
    </xf>
    <xf numFmtId="172" fontId="7" fillId="3" borderId="0" xfId="9" applyNumberFormat="1" applyFont="1" applyFill="1" applyBorder="1" applyAlignment="1">
      <alignment horizontal="left" vertical="center" wrapText="1"/>
    </xf>
    <xf numFmtId="175" fontId="3" fillId="9" borderId="2" xfId="9" applyNumberFormat="1" applyFont="1" applyFill="1" applyBorder="1" applyAlignment="1" applyProtection="1">
      <alignment horizontal="center" vertical="center" wrapText="1"/>
      <protection locked="0"/>
    </xf>
    <xf numFmtId="9" fontId="3" fillId="9" borderId="2" xfId="12" applyFont="1" applyFill="1" applyBorder="1" applyAlignment="1" applyProtection="1">
      <alignment horizontal="center" vertical="center" wrapText="1"/>
      <protection locked="0"/>
    </xf>
    <xf numFmtId="9" fontId="3" fillId="9" borderId="2" xfId="12" applyNumberFormat="1" applyFont="1" applyFill="1" applyBorder="1" applyAlignment="1" applyProtection="1">
      <alignment horizontal="center" vertical="center" wrapText="1"/>
      <protection locked="0"/>
    </xf>
    <xf numFmtId="0" fontId="7" fillId="4" borderId="3"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3" fillId="0" borderId="22" xfId="0" applyFont="1" applyBorder="1" applyAlignment="1">
      <alignment horizontal="center" vertical="center" wrapText="1"/>
    </xf>
    <xf numFmtId="0" fontId="3" fillId="0" borderId="0" xfId="0" applyFont="1" applyBorder="1" applyAlignment="1">
      <alignment horizontal="center" vertical="center" wrapText="1"/>
    </xf>
    <xf numFmtId="0" fontId="3" fillId="0" borderId="22" xfId="0" quotePrefix="1" applyFont="1" applyBorder="1" applyAlignment="1">
      <alignment horizontal="center" vertical="center" wrapText="1"/>
    </xf>
    <xf numFmtId="0" fontId="3" fillId="0" borderId="0" xfId="0" quotePrefix="1" applyFont="1" applyBorder="1" applyAlignment="1">
      <alignment horizontal="center" vertical="center" wrapText="1"/>
    </xf>
    <xf numFmtId="0" fontId="3" fillId="0" borderId="23" xfId="0" quotePrefix="1" applyFont="1" applyBorder="1" applyAlignment="1">
      <alignment horizontal="center" vertical="center" wrapText="1"/>
    </xf>
    <xf numFmtId="0" fontId="7" fillId="5" borderId="2" xfId="0" applyFont="1" applyFill="1" applyBorder="1" applyAlignment="1">
      <alignment horizontal="center" vertical="center" wrapText="1"/>
    </xf>
    <xf numFmtId="0" fontId="3" fillId="9" borderId="19" xfId="0" applyFont="1" applyFill="1" applyBorder="1" applyAlignment="1">
      <alignment horizontal="center" vertical="center" wrapText="1"/>
    </xf>
    <xf numFmtId="0" fontId="3" fillId="9" borderId="20" xfId="0" applyFont="1" applyFill="1" applyBorder="1" applyAlignment="1">
      <alignment horizontal="center" vertical="center" wrapText="1"/>
    </xf>
    <xf numFmtId="0" fontId="7" fillId="11" borderId="2"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7" fillId="11" borderId="3" xfId="0" applyFont="1" applyFill="1" applyBorder="1" applyAlignment="1">
      <alignment horizontal="center" vertical="center" wrapText="1"/>
    </xf>
    <xf numFmtId="0" fontId="7" fillId="11" borderId="4"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7" fillId="5" borderId="3" xfId="0" applyFont="1" applyFill="1" applyBorder="1" applyAlignment="1">
      <alignment horizontal="left" vertical="center" wrapText="1"/>
    </xf>
    <xf numFmtId="0" fontId="7" fillId="5" borderId="4" xfId="0" applyFont="1" applyFill="1" applyBorder="1" applyAlignment="1">
      <alignment horizontal="left" vertical="center" wrapText="1"/>
    </xf>
    <xf numFmtId="0" fontId="7" fillId="5" borderId="1" xfId="0" applyFont="1" applyFill="1" applyBorder="1" applyAlignment="1">
      <alignment horizontal="left" vertical="center" wrapText="1"/>
    </xf>
    <xf numFmtId="0" fontId="3" fillId="0" borderId="2" xfId="15" applyNumberFormat="1" applyFont="1" applyBorder="1" applyAlignment="1">
      <alignment horizontal="left" vertical="center" wrapText="1"/>
    </xf>
    <xf numFmtId="0" fontId="3" fillId="0" borderId="3" xfId="15" applyNumberFormat="1" applyFont="1" applyBorder="1" applyAlignment="1">
      <alignment horizontal="left" vertical="center" wrapText="1"/>
    </xf>
    <xf numFmtId="0" fontId="3" fillId="0" borderId="4" xfId="15" applyNumberFormat="1" applyFont="1" applyBorder="1" applyAlignment="1">
      <alignment horizontal="left" vertical="center" wrapText="1"/>
    </xf>
    <xf numFmtId="0" fontId="3" fillId="0" borderId="1" xfId="15" applyNumberFormat="1" applyFont="1" applyBorder="1" applyAlignment="1">
      <alignment horizontal="left" vertical="center" wrapText="1"/>
    </xf>
    <xf numFmtId="172" fontId="7" fillId="12" borderId="3" xfId="14" applyNumberFormat="1" applyFont="1" applyFill="1" applyBorder="1" applyAlignment="1">
      <alignment horizontal="center" vertical="center" wrapText="1"/>
    </xf>
    <xf numFmtId="172" fontId="7" fillId="12" borderId="1" xfId="14" applyNumberFormat="1" applyFont="1" applyFill="1" applyBorder="1" applyAlignment="1">
      <alignment horizontal="center" vertical="center" wrapText="1"/>
    </xf>
    <xf numFmtId="172" fontId="8" fillId="6" borderId="2" xfId="14" applyFont="1" applyFill="1" applyBorder="1" applyAlignment="1">
      <alignment horizontal="center" vertical="center" wrapText="1"/>
    </xf>
    <xf numFmtId="172" fontId="7" fillId="12" borderId="2" xfId="14" applyFont="1" applyFill="1" applyBorder="1" applyAlignment="1">
      <alignment horizontal="center" vertical="center" wrapText="1"/>
    </xf>
    <xf numFmtId="0" fontId="8" fillId="5" borderId="2" xfId="0" applyFont="1" applyFill="1" applyBorder="1" applyAlignment="1">
      <alignment horizontal="center" vertical="center" wrapText="1"/>
    </xf>
    <xf numFmtId="0" fontId="6" fillId="4" borderId="2" xfId="13" applyFont="1" applyFill="1" applyBorder="1" applyAlignment="1">
      <alignment horizontal="center" vertical="center" wrapText="1"/>
    </xf>
    <xf numFmtId="0" fontId="3" fillId="9" borderId="21" xfId="0" applyFont="1" applyFill="1" applyBorder="1" applyAlignment="1">
      <alignment horizontal="center" vertical="center" wrapText="1"/>
    </xf>
    <xf numFmtId="172" fontId="7" fillId="5" borderId="3" xfId="14" applyNumberFormat="1" applyFont="1" applyFill="1" applyBorder="1" applyAlignment="1">
      <alignment horizontal="center" vertical="center" wrapText="1"/>
    </xf>
    <xf numFmtId="172" fontId="7" fillId="5" borderId="1" xfId="14" applyNumberFormat="1" applyFont="1" applyFill="1" applyBorder="1" applyAlignment="1">
      <alignment horizontal="center" vertical="center" wrapText="1"/>
    </xf>
    <xf numFmtId="172" fontId="7" fillId="6" borderId="3" xfId="14" applyNumberFormat="1" applyFont="1" applyFill="1" applyBorder="1" applyAlignment="1">
      <alignment horizontal="center" vertical="center" wrapText="1"/>
    </xf>
    <xf numFmtId="172" fontId="7" fillId="6" borderId="1" xfId="14" applyNumberFormat="1" applyFont="1" applyFill="1" applyBorder="1" applyAlignment="1">
      <alignment horizontal="center" vertical="center" wrapText="1"/>
    </xf>
    <xf numFmtId="172" fontId="9" fillId="5" borderId="3" xfId="14" applyFont="1" applyFill="1" applyBorder="1" applyAlignment="1">
      <alignment horizontal="center" vertical="center" wrapText="1"/>
    </xf>
    <xf numFmtId="172" fontId="9" fillId="5" borderId="4" xfId="14" applyFont="1" applyFill="1" applyBorder="1" applyAlignment="1">
      <alignment horizontal="center" vertical="center" wrapText="1"/>
    </xf>
    <xf numFmtId="172" fontId="9" fillId="5" borderId="1" xfId="14" applyFont="1" applyFill="1" applyBorder="1" applyAlignment="1">
      <alignment horizontal="center"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7" fillId="4" borderId="2" xfId="0" applyFont="1" applyFill="1" applyBorder="1" applyAlignment="1">
      <alignment horizontal="center" vertical="center" wrapText="1"/>
    </xf>
    <xf numFmtId="0" fontId="7" fillId="9" borderId="2" xfId="0" applyFont="1" applyFill="1" applyBorder="1" applyAlignment="1">
      <alignment horizontal="center" vertical="center" wrapText="1"/>
    </xf>
    <xf numFmtId="0" fontId="6" fillId="4" borderId="3" xfId="0" applyFont="1" applyFill="1" applyBorder="1" applyAlignment="1">
      <alignment horizontal="justify" vertical="center" wrapText="1"/>
    </xf>
    <xf numFmtId="0" fontId="3" fillId="4" borderId="4" xfId="0" applyFont="1" applyFill="1" applyBorder="1" applyAlignment="1">
      <alignment horizontal="justify" vertical="center" wrapText="1"/>
    </xf>
    <xf numFmtId="0" fontId="3" fillId="4" borderId="1" xfId="0" applyFont="1" applyFill="1" applyBorder="1" applyAlignment="1">
      <alignment horizontal="justify" vertical="center" wrapText="1"/>
    </xf>
    <xf numFmtId="0" fontId="8" fillId="5" borderId="3" xfId="0" applyFont="1" applyFill="1" applyBorder="1" applyAlignment="1">
      <alignment horizontal="left" vertical="center" wrapText="1"/>
    </xf>
    <xf numFmtId="0" fontId="8" fillId="5" borderId="4" xfId="0" applyFont="1" applyFill="1" applyBorder="1" applyAlignment="1">
      <alignment horizontal="left" vertical="center" wrapText="1"/>
    </xf>
    <xf numFmtId="0" fontId="8" fillId="5" borderId="1" xfId="0" applyFont="1" applyFill="1" applyBorder="1" applyAlignment="1">
      <alignment horizontal="left" vertical="center" wrapText="1"/>
    </xf>
    <xf numFmtId="0" fontId="3" fillId="0" borderId="3" xfId="0" applyFont="1" applyBorder="1" applyAlignment="1">
      <alignment horizontal="left" wrapText="1"/>
    </xf>
    <xf numFmtId="0" fontId="3" fillId="0" borderId="1" xfId="0" applyFont="1" applyBorder="1" applyAlignment="1">
      <alignment horizontal="left" wrapText="1"/>
    </xf>
    <xf numFmtId="0" fontId="3" fillId="0" borderId="2" xfId="0" applyFont="1" applyBorder="1" applyAlignment="1">
      <alignment horizontal="left" wrapText="1"/>
    </xf>
    <xf numFmtId="0" fontId="3" fillId="0" borderId="2" xfId="0" applyFont="1" applyBorder="1" applyAlignment="1">
      <alignment horizontal="left" vertical="center" wrapText="1"/>
    </xf>
    <xf numFmtId="0" fontId="7" fillId="10"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172" fontId="7" fillId="5" borderId="2" xfId="14" applyFont="1" applyFill="1" applyBorder="1" applyAlignment="1">
      <alignment horizontal="center" vertical="center" wrapText="1"/>
    </xf>
    <xf numFmtId="172" fontId="7" fillId="5" borderId="2" xfId="14" applyNumberFormat="1" applyFont="1" applyFill="1" applyBorder="1" applyAlignment="1">
      <alignment horizontal="center" vertical="center" wrapText="1"/>
    </xf>
    <xf numFmtId="172" fontId="9" fillId="5" borderId="2" xfId="14" applyFont="1" applyFill="1" applyBorder="1" applyAlignment="1">
      <alignment horizontal="center" vertical="center" wrapText="1"/>
    </xf>
    <xf numFmtId="172" fontId="9" fillId="5" borderId="2" xfId="14" applyNumberFormat="1" applyFont="1" applyFill="1" applyBorder="1" applyAlignment="1">
      <alignment horizontal="center" vertical="center" wrapText="1"/>
    </xf>
    <xf numFmtId="172" fontId="8" fillId="6" borderId="2" xfId="14" applyNumberFormat="1" applyFont="1" applyFill="1" applyBorder="1" applyAlignment="1">
      <alignment horizontal="center" vertical="center" wrapText="1"/>
    </xf>
    <xf numFmtId="0" fontId="12" fillId="7" borderId="8" xfId="0" applyFont="1" applyFill="1" applyBorder="1" applyAlignment="1">
      <alignment horizontal="center"/>
    </xf>
    <xf numFmtId="0" fontId="12" fillId="7" borderId="9" xfId="0" applyFont="1" applyFill="1" applyBorder="1" applyAlignment="1">
      <alignment horizontal="center"/>
    </xf>
    <xf numFmtId="0" fontId="12" fillId="7" borderId="10" xfId="0" applyFont="1" applyFill="1" applyBorder="1" applyAlignment="1">
      <alignment horizontal="center"/>
    </xf>
    <xf numFmtId="0" fontId="12" fillId="7" borderId="17" xfId="0" applyFont="1" applyFill="1" applyBorder="1" applyAlignment="1">
      <alignment horizontal="center"/>
    </xf>
  </cellXfs>
  <cellStyles count="22">
    <cellStyle name="60% - Énfasis1" xfId="13" builtinId="32"/>
    <cellStyle name="Estilo 1" xfId="1"/>
    <cellStyle name="Millares" xfId="6" builtinId="3"/>
    <cellStyle name="Millares 2" xfId="16"/>
    <cellStyle name="Millares 2 2" xfId="21"/>
    <cellStyle name="Millares 3" xfId="10"/>
    <cellStyle name="Millares 3 2" xfId="11"/>
    <cellStyle name="Moneda" xfId="9" builtinId="4"/>
    <cellStyle name="Moneda [0]" xfId="18" builtinId="7"/>
    <cellStyle name="Moneda 2" xfId="14"/>
    <cellStyle name="Moneda 2 2" xfId="20"/>
    <cellStyle name="Moneda 3" xfId="17"/>
    <cellStyle name="Moneda 4" xfId="19"/>
    <cellStyle name="Normal" xfId="0" builtinId="0"/>
    <cellStyle name="Normal 2" xfId="3"/>
    <cellStyle name="Normal 2 2" xfId="2"/>
    <cellStyle name="Normal 2 3" xfId="15"/>
    <cellStyle name="Normal 23 2" xfId="8"/>
    <cellStyle name="Normal 23 2 2" xfId="7"/>
    <cellStyle name="Normal 3" xfId="4"/>
    <cellStyle name="Normal 3 2 7" xfId="5"/>
    <cellStyle name="Porcentaje" xfId="12" builtinId="5"/>
  </cellStyles>
  <dxfs count="0"/>
  <tableStyles count="0" defaultTableStyle="TableStyleMedium2" defaultPivotStyle="PivotStyleLight16"/>
  <colors>
    <mruColors>
      <color rgb="FFCCFFCC"/>
      <color rgb="FFFFDD71"/>
      <color rgb="FFCBB9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2:M79"/>
  <sheetViews>
    <sheetView tabSelected="1" zoomScaleNormal="100" workbookViewId="0">
      <selection activeCell="B3" sqref="B3:H3"/>
    </sheetView>
  </sheetViews>
  <sheetFormatPr baseColWidth="10" defaultColWidth="11.42578125" defaultRowHeight="12.75"/>
  <cols>
    <col min="1" max="1" width="4" style="6" customWidth="1"/>
    <col min="2" max="2" width="14.5703125" style="6" customWidth="1"/>
    <col min="3" max="3" width="30.5703125" style="6" customWidth="1"/>
    <col min="4" max="4" width="12.28515625" style="6" customWidth="1"/>
    <col min="5" max="5" width="11.42578125" style="6"/>
    <col min="6" max="6" width="15.7109375" style="6" customWidth="1"/>
    <col min="7" max="7" width="19.28515625" style="6" customWidth="1"/>
    <col min="8" max="8" width="25.42578125" style="6" customWidth="1"/>
    <col min="9" max="9" width="21.140625" style="6" customWidth="1"/>
    <col min="10" max="10" width="25.85546875" style="6" customWidth="1"/>
    <col min="11" max="11" width="22" style="6" customWidth="1"/>
    <col min="12" max="12" width="21" style="6" customWidth="1"/>
    <col min="13" max="13" width="15" style="6" customWidth="1"/>
    <col min="14" max="14" width="16.85546875" style="6" customWidth="1"/>
    <col min="15" max="15" width="15.42578125" style="6" customWidth="1"/>
    <col min="16" max="16" width="17.85546875" style="6" customWidth="1"/>
    <col min="17" max="16384" width="11.42578125" style="6"/>
  </cols>
  <sheetData>
    <row r="2" spans="2:9" ht="15.95" customHeight="1">
      <c r="B2" s="122" t="s">
        <v>0</v>
      </c>
      <c r="C2" s="122"/>
      <c r="D2" s="122"/>
      <c r="E2" s="122"/>
      <c r="F2" s="122"/>
      <c r="G2" s="122"/>
      <c r="H2" s="122"/>
    </row>
    <row r="3" spans="2:9" ht="15.95" customHeight="1">
      <c r="B3" s="123" t="s">
        <v>110</v>
      </c>
      <c r="C3" s="123"/>
      <c r="D3" s="123"/>
      <c r="E3" s="123"/>
      <c r="F3" s="123"/>
      <c r="G3" s="123"/>
      <c r="H3" s="123"/>
    </row>
    <row r="4" spans="2:9" ht="15.95" customHeight="1">
      <c r="B4" s="122" t="s">
        <v>27</v>
      </c>
      <c r="C4" s="122"/>
      <c r="D4" s="122"/>
      <c r="E4" s="122"/>
      <c r="F4" s="122"/>
      <c r="G4" s="122"/>
      <c r="H4" s="122"/>
    </row>
    <row r="5" spans="2:9" ht="78" customHeight="1">
      <c r="B5" s="124" t="s">
        <v>108</v>
      </c>
      <c r="C5" s="125"/>
      <c r="D5" s="125"/>
      <c r="E5" s="125"/>
      <c r="F5" s="125"/>
      <c r="G5" s="125"/>
      <c r="H5" s="126"/>
    </row>
    <row r="6" spans="2:9" ht="15.95" customHeight="1">
      <c r="B6" s="109" t="s">
        <v>1</v>
      </c>
      <c r="C6" s="109"/>
      <c r="D6" s="109"/>
      <c r="E6" s="109"/>
      <c r="F6" s="109"/>
      <c r="G6" s="109"/>
      <c r="H6" s="109"/>
    </row>
    <row r="7" spans="2:9" ht="29.25" customHeight="1">
      <c r="B7" s="110" t="s">
        <v>2</v>
      </c>
      <c r="C7" s="110"/>
      <c r="D7" s="49" t="s">
        <v>3</v>
      </c>
      <c r="E7" s="49" t="s">
        <v>4</v>
      </c>
      <c r="F7" s="49" t="s">
        <v>5</v>
      </c>
      <c r="G7" s="49" t="s">
        <v>6</v>
      </c>
      <c r="H7" s="73" t="s">
        <v>7</v>
      </c>
      <c r="I7" s="74"/>
    </row>
    <row r="8" spans="2:9" ht="15.95" customHeight="1">
      <c r="B8" s="132" t="s">
        <v>77</v>
      </c>
      <c r="C8" s="132"/>
      <c r="D8" s="1">
        <v>1</v>
      </c>
      <c r="E8" s="50">
        <v>6</v>
      </c>
      <c r="F8" s="2">
        <v>1</v>
      </c>
      <c r="G8" s="78"/>
      <c r="H8" s="14">
        <f t="shared" ref="H8:H13" si="0">+D8*E8*F8*G8</f>
        <v>0</v>
      </c>
    </row>
    <row r="9" spans="2:9" ht="15.95" customHeight="1">
      <c r="B9" s="132" t="s">
        <v>78</v>
      </c>
      <c r="C9" s="132"/>
      <c r="D9" s="1">
        <v>1</v>
      </c>
      <c r="E9" s="50">
        <v>6</v>
      </c>
      <c r="F9" s="2">
        <v>1</v>
      </c>
      <c r="G9" s="78"/>
      <c r="H9" s="14">
        <f t="shared" si="0"/>
        <v>0</v>
      </c>
    </row>
    <row r="10" spans="2:9" ht="17.25" customHeight="1">
      <c r="B10" s="130" t="s">
        <v>79</v>
      </c>
      <c r="C10" s="131"/>
      <c r="D10" s="1">
        <v>10</v>
      </c>
      <c r="E10" s="50">
        <v>6</v>
      </c>
      <c r="F10" s="2">
        <v>1</v>
      </c>
      <c r="G10" s="78"/>
      <c r="H10" s="14">
        <f t="shared" si="0"/>
        <v>0</v>
      </c>
    </row>
    <row r="11" spans="2:9">
      <c r="B11" s="132" t="s">
        <v>94</v>
      </c>
      <c r="C11" s="132"/>
      <c r="D11" s="1">
        <v>1</v>
      </c>
      <c r="E11" s="50">
        <v>6</v>
      </c>
      <c r="F11" s="2">
        <v>1</v>
      </c>
      <c r="G11" s="78"/>
      <c r="H11" s="14">
        <f t="shared" si="0"/>
        <v>0</v>
      </c>
    </row>
    <row r="12" spans="2:9" ht="15.95" customHeight="1">
      <c r="B12" s="132" t="s">
        <v>32</v>
      </c>
      <c r="C12" s="132"/>
      <c r="D12" s="1">
        <v>1</v>
      </c>
      <c r="E12" s="50">
        <v>6</v>
      </c>
      <c r="F12" s="2">
        <v>1</v>
      </c>
      <c r="G12" s="78"/>
      <c r="H12" s="14">
        <f t="shared" si="0"/>
        <v>0</v>
      </c>
    </row>
    <row r="13" spans="2:9" ht="15.95" customHeight="1">
      <c r="B13" s="132" t="s">
        <v>80</v>
      </c>
      <c r="C13" s="132"/>
      <c r="D13" s="1">
        <v>1</v>
      </c>
      <c r="E13" s="50">
        <v>6</v>
      </c>
      <c r="F13" s="2">
        <v>1</v>
      </c>
      <c r="G13" s="78"/>
      <c r="H13" s="14">
        <f t="shared" si="0"/>
        <v>0</v>
      </c>
    </row>
    <row r="14" spans="2:9" ht="15.95" customHeight="1">
      <c r="B14" s="133"/>
      <c r="C14" s="133"/>
      <c r="D14" s="1">
        <f>SUM(D8:D13)</f>
        <v>15</v>
      </c>
      <c r="E14" s="50"/>
      <c r="F14" s="2"/>
      <c r="G14" s="13"/>
      <c r="H14" s="14"/>
      <c r="I14" s="7"/>
    </row>
    <row r="15" spans="2:9" ht="15.95" customHeight="1">
      <c r="B15" s="134" t="s">
        <v>8</v>
      </c>
      <c r="C15" s="134"/>
      <c r="D15" s="134"/>
      <c r="E15" s="134"/>
      <c r="F15" s="134"/>
      <c r="G15" s="134"/>
      <c r="H15" s="58">
        <f>SUM(H8:H13)</f>
        <v>0</v>
      </c>
      <c r="I15" s="7"/>
    </row>
    <row r="16" spans="2:9" ht="15.95" customHeight="1">
      <c r="B16" s="109" t="s">
        <v>88</v>
      </c>
      <c r="C16" s="109"/>
      <c r="D16" s="109"/>
      <c r="E16" s="109"/>
      <c r="F16" s="109"/>
      <c r="G16" s="109"/>
      <c r="H16" s="109"/>
      <c r="I16" s="7"/>
    </row>
    <row r="17" spans="2:13" ht="15.95" customHeight="1">
      <c r="B17" s="127" t="s">
        <v>90</v>
      </c>
      <c r="C17" s="128"/>
      <c r="D17" s="128"/>
      <c r="E17" s="128"/>
      <c r="F17" s="128"/>
      <c r="G17" s="128"/>
      <c r="H17" s="129"/>
      <c r="I17" s="7"/>
    </row>
    <row r="18" spans="2:13" ht="39" customHeight="1">
      <c r="B18" s="110" t="s">
        <v>9</v>
      </c>
      <c r="C18" s="110"/>
      <c r="D18" s="49" t="s">
        <v>84</v>
      </c>
      <c r="E18" s="49" t="s">
        <v>83</v>
      </c>
      <c r="F18" s="15" t="s">
        <v>82</v>
      </c>
      <c r="G18" s="15" t="s">
        <v>12</v>
      </c>
      <c r="H18" s="15" t="s">
        <v>11</v>
      </c>
      <c r="I18" s="7"/>
    </row>
    <row r="19" spans="2:13" ht="15.95" customHeight="1">
      <c r="B19" s="89" t="s">
        <v>86</v>
      </c>
      <c r="C19" s="1" t="s">
        <v>21</v>
      </c>
      <c r="D19" s="16" t="s">
        <v>81</v>
      </c>
      <c r="E19" s="1">
        <v>10</v>
      </c>
      <c r="F19" s="1">
        <v>37</v>
      </c>
      <c r="G19" s="17">
        <v>200000</v>
      </c>
      <c r="H19" s="14">
        <f>+F19*G19</f>
        <v>7400000</v>
      </c>
      <c r="I19" s="7"/>
      <c r="M19" s="8"/>
    </row>
    <row r="20" spans="2:13" ht="15.95" customHeight="1">
      <c r="B20" s="90"/>
      <c r="C20" s="1" t="s">
        <v>22</v>
      </c>
      <c r="D20" s="16" t="s">
        <v>81</v>
      </c>
      <c r="E20" s="1">
        <v>10</v>
      </c>
      <c r="F20" s="1" t="s">
        <v>81</v>
      </c>
      <c r="G20" s="17">
        <v>600000</v>
      </c>
      <c r="H20" s="14">
        <f>+E20*G20</f>
        <v>6000000</v>
      </c>
      <c r="I20" s="7"/>
      <c r="M20" s="8"/>
    </row>
    <row r="21" spans="2:13" ht="15.95" customHeight="1">
      <c r="B21" s="90"/>
      <c r="C21" s="1" t="s">
        <v>23</v>
      </c>
      <c r="D21" s="16" t="s">
        <v>81</v>
      </c>
      <c r="E21" s="1">
        <v>8</v>
      </c>
      <c r="F21" s="1" t="s">
        <v>81</v>
      </c>
      <c r="G21" s="17">
        <v>80000</v>
      </c>
      <c r="H21" s="14">
        <f>+E21*G21</f>
        <v>640000</v>
      </c>
      <c r="I21" s="7"/>
      <c r="M21" s="8"/>
    </row>
    <row r="22" spans="2:13" ht="15.95" customHeight="1">
      <c r="B22" s="90"/>
      <c r="C22" s="1" t="s">
        <v>85</v>
      </c>
      <c r="D22" s="16" t="s">
        <v>81</v>
      </c>
      <c r="E22" s="1">
        <v>8</v>
      </c>
      <c r="F22" s="1" t="s">
        <v>81</v>
      </c>
      <c r="G22" s="17">
        <v>200000</v>
      </c>
      <c r="H22" s="14">
        <f>+E22*G22</f>
        <v>1600000</v>
      </c>
      <c r="I22" s="75"/>
      <c r="M22" s="8"/>
    </row>
    <row r="23" spans="2:13" ht="21.75" customHeight="1">
      <c r="B23" s="111"/>
      <c r="C23" s="1" t="s">
        <v>87</v>
      </c>
      <c r="D23" s="16">
        <v>3</v>
      </c>
      <c r="E23" s="1">
        <v>9</v>
      </c>
      <c r="F23" s="1">
        <v>15</v>
      </c>
      <c r="G23" s="51" t="s">
        <v>89</v>
      </c>
      <c r="H23" s="14">
        <v>5100000</v>
      </c>
      <c r="I23" s="7"/>
      <c r="M23" s="8"/>
    </row>
    <row r="24" spans="2:13" ht="15.95" customHeight="1">
      <c r="B24" s="88" t="s">
        <v>30</v>
      </c>
      <c r="C24" s="88"/>
      <c r="D24" s="88"/>
      <c r="E24" s="88"/>
      <c r="F24" s="88"/>
      <c r="G24" s="88"/>
      <c r="H24" s="21">
        <f>SUM(H19:H23)</f>
        <v>20740000</v>
      </c>
      <c r="I24" s="7"/>
      <c r="M24" s="8"/>
    </row>
    <row r="25" spans="2:13" ht="15.95" customHeight="1">
      <c r="B25" s="89" t="s">
        <v>104</v>
      </c>
      <c r="C25" s="62" t="s">
        <v>21</v>
      </c>
      <c r="D25" s="16" t="s">
        <v>81</v>
      </c>
      <c r="E25" s="68">
        <v>12</v>
      </c>
      <c r="F25" s="68">
        <v>46</v>
      </c>
      <c r="G25" s="17">
        <v>200000</v>
      </c>
      <c r="H25" s="14">
        <f>+F25*G25</f>
        <v>9200000</v>
      </c>
      <c r="I25" s="7"/>
      <c r="M25" s="8"/>
    </row>
    <row r="26" spans="2:13" ht="15.95" customHeight="1">
      <c r="B26" s="90"/>
      <c r="C26" s="62" t="s">
        <v>22</v>
      </c>
      <c r="D26" s="16" t="s">
        <v>81</v>
      </c>
      <c r="E26" s="68">
        <v>12</v>
      </c>
      <c r="F26" s="68" t="s">
        <v>81</v>
      </c>
      <c r="G26" s="17">
        <v>600000</v>
      </c>
      <c r="H26" s="14">
        <f>+E26*G26</f>
        <v>7200000</v>
      </c>
      <c r="I26" s="7"/>
      <c r="M26" s="8"/>
    </row>
    <row r="27" spans="2:13" ht="15.95" customHeight="1">
      <c r="B27" s="90"/>
      <c r="C27" s="62" t="s">
        <v>23</v>
      </c>
      <c r="D27" s="16" t="s">
        <v>81</v>
      </c>
      <c r="E27" s="68">
        <v>12</v>
      </c>
      <c r="F27" s="68" t="s">
        <v>81</v>
      </c>
      <c r="G27" s="17">
        <v>80000</v>
      </c>
      <c r="H27" s="14">
        <f>+E27*G27</f>
        <v>960000</v>
      </c>
      <c r="I27" s="7"/>
      <c r="M27" s="8"/>
    </row>
    <row r="28" spans="2:13" ht="15.95" customHeight="1">
      <c r="B28" s="90"/>
      <c r="C28" s="62" t="s">
        <v>85</v>
      </c>
      <c r="D28" s="16" t="s">
        <v>81</v>
      </c>
      <c r="E28" s="68">
        <v>10</v>
      </c>
      <c r="F28" s="68" t="s">
        <v>81</v>
      </c>
      <c r="G28" s="17">
        <v>200000</v>
      </c>
      <c r="H28" s="14">
        <f>+E28*G28</f>
        <v>2000000</v>
      </c>
      <c r="I28" s="7"/>
      <c r="M28" s="8"/>
    </row>
    <row r="29" spans="2:13" ht="15.95" customHeight="1">
      <c r="B29" s="111"/>
      <c r="C29" s="62" t="s">
        <v>87</v>
      </c>
      <c r="D29" s="67">
        <v>3</v>
      </c>
      <c r="E29" s="68">
        <v>14</v>
      </c>
      <c r="F29" s="68">
        <v>15</v>
      </c>
      <c r="G29" s="51" t="s">
        <v>89</v>
      </c>
      <c r="H29" s="14">
        <v>8400000</v>
      </c>
      <c r="I29" s="7"/>
      <c r="M29" s="8"/>
    </row>
    <row r="30" spans="2:13" ht="15.95" customHeight="1">
      <c r="B30" s="63"/>
      <c r="C30" s="92" t="s">
        <v>30</v>
      </c>
      <c r="D30" s="93"/>
      <c r="E30" s="93"/>
      <c r="F30" s="93"/>
      <c r="G30" s="94"/>
      <c r="H30" s="69">
        <f>SUM(H25:H29)</f>
        <v>27760000</v>
      </c>
      <c r="I30" s="7"/>
      <c r="M30" s="8"/>
    </row>
    <row r="31" spans="2:13" ht="15.95" customHeight="1">
      <c r="B31" s="89" t="s">
        <v>105</v>
      </c>
      <c r="C31" s="70" t="s">
        <v>21</v>
      </c>
      <c r="D31" s="16" t="s">
        <v>81</v>
      </c>
      <c r="E31" s="70">
        <v>14</v>
      </c>
      <c r="F31" s="70">
        <v>56</v>
      </c>
      <c r="G31" s="17">
        <v>200000</v>
      </c>
      <c r="H31" s="14">
        <f>+F31*G31</f>
        <v>11200000</v>
      </c>
      <c r="I31" s="7"/>
    </row>
    <row r="32" spans="2:13" ht="15.95" customHeight="1">
      <c r="B32" s="90"/>
      <c r="C32" s="70" t="s">
        <v>22</v>
      </c>
      <c r="D32" s="16" t="s">
        <v>81</v>
      </c>
      <c r="E32" s="70">
        <v>14</v>
      </c>
      <c r="F32" s="70" t="s">
        <v>81</v>
      </c>
      <c r="G32" s="17">
        <v>600000</v>
      </c>
      <c r="H32" s="14">
        <f>+E32*G32</f>
        <v>8400000</v>
      </c>
      <c r="I32" s="7"/>
    </row>
    <row r="33" spans="2:12" ht="15.95" customHeight="1">
      <c r="B33" s="90"/>
      <c r="C33" s="70" t="s">
        <v>23</v>
      </c>
      <c r="D33" s="16" t="s">
        <v>81</v>
      </c>
      <c r="E33" s="70">
        <v>12</v>
      </c>
      <c r="F33" s="70" t="s">
        <v>81</v>
      </c>
      <c r="G33" s="17">
        <v>80000</v>
      </c>
      <c r="H33" s="14">
        <f>+E33*G33</f>
        <v>960000</v>
      </c>
      <c r="I33" s="7"/>
    </row>
    <row r="34" spans="2:12" ht="15.95" customHeight="1">
      <c r="B34" s="90"/>
      <c r="C34" s="70" t="s">
        <v>85</v>
      </c>
      <c r="D34" s="16" t="s">
        <v>81</v>
      </c>
      <c r="E34" s="70">
        <v>12</v>
      </c>
      <c r="F34" s="70" t="s">
        <v>81</v>
      </c>
      <c r="G34" s="17">
        <v>200000</v>
      </c>
      <c r="H34" s="14">
        <f>+E34*G34</f>
        <v>2400000</v>
      </c>
      <c r="I34" s="7"/>
    </row>
    <row r="35" spans="2:12" ht="29.25" customHeight="1">
      <c r="B35" s="90"/>
      <c r="C35" s="70" t="s">
        <v>87</v>
      </c>
      <c r="D35" s="16">
        <v>3</v>
      </c>
      <c r="E35" s="70">
        <v>21</v>
      </c>
      <c r="F35" s="70">
        <v>22</v>
      </c>
      <c r="G35" s="51" t="s">
        <v>89</v>
      </c>
      <c r="H35" s="14">
        <v>9400000</v>
      </c>
      <c r="I35" s="7"/>
    </row>
    <row r="36" spans="2:12" ht="15.95" customHeight="1">
      <c r="B36" s="88" t="s">
        <v>30</v>
      </c>
      <c r="C36" s="88"/>
      <c r="D36" s="88"/>
      <c r="E36" s="88"/>
      <c r="F36" s="88"/>
      <c r="G36" s="88"/>
      <c r="H36" s="21">
        <f>SUM(H31:H35)</f>
        <v>32360000</v>
      </c>
    </row>
    <row r="37" spans="2:12" ht="15.95" customHeight="1">
      <c r="B37" s="89" t="s">
        <v>100</v>
      </c>
      <c r="C37" s="1" t="s">
        <v>21</v>
      </c>
      <c r="D37" s="16" t="s">
        <v>81</v>
      </c>
      <c r="E37" s="1">
        <v>12</v>
      </c>
      <c r="F37" s="1">
        <v>54</v>
      </c>
      <c r="G37" s="17">
        <v>200000</v>
      </c>
      <c r="H37" s="14">
        <f>+F37*G37</f>
        <v>10800000</v>
      </c>
      <c r="J37" s="31"/>
      <c r="K37" s="30"/>
    </row>
    <row r="38" spans="2:12" ht="15.95" customHeight="1">
      <c r="B38" s="90"/>
      <c r="C38" s="1" t="s">
        <v>22</v>
      </c>
      <c r="D38" s="16" t="s">
        <v>81</v>
      </c>
      <c r="E38" s="1">
        <v>12</v>
      </c>
      <c r="F38" s="1" t="s">
        <v>81</v>
      </c>
      <c r="G38" s="17">
        <v>600000</v>
      </c>
      <c r="H38" s="14">
        <f>+E38*G38</f>
        <v>7200000</v>
      </c>
      <c r="K38" s="30"/>
    </row>
    <row r="39" spans="2:12" ht="15.95" customHeight="1">
      <c r="B39" s="90"/>
      <c r="C39" s="1" t="s">
        <v>23</v>
      </c>
      <c r="D39" s="16" t="s">
        <v>81</v>
      </c>
      <c r="E39" s="1">
        <v>12</v>
      </c>
      <c r="F39" s="1" t="s">
        <v>81</v>
      </c>
      <c r="G39" s="17">
        <v>80000</v>
      </c>
      <c r="H39" s="14">
        <f>+E39*G39</f>
        <v>960000</v>
      </c>
      <c r="J39" s="9"/>
      <c r="K39" s="60"/>
    </row>
    <row r="40" spans="2:12" ht="18" customHeight="1">
      <c r="B40" s="90"/>
      <c r="C40" s="1" t="s">
        <v>85</v>
      </c>
      <c r="D40" s="16" t="s">
        <v>81</v>
      </c>
      <c r="E40" s="1">
        <v>12</v>
      </c>
      <c r="F40" s="1" t="s">
        <v>81</v>
      </c>
      <c r="G40" s="17">
        <v>200000</v>
      </c>
      <c r="H40" s="14">
        <f>+E40*G40</f>
        <v>2400000</v>
      </c>
      <c r="I40" s="7"/>
      <c r="J40" s="53"/>
    </row>
    <row r="41" spans="2:12" ht="35.25" customHeight="1">
      <c r="B41" s="111"/>
      <c r="C41" s="1" t="s">
        <v>87</v>
      </c>
      <c r="D41" s="16">
        <v>3</v>
      </c>
      <c r="E41" s="1">
        <v>17</v>
      </c>
      <c r="F41" s="1">
        <v>22</v>
      </c>
      <c r="G41" s="51" t="s">
        <v>89</v>
      </c>
      <c r="H41" s="14">
        <v>12000000</v>
      </c>
      <c r="J41" s="55"/>
      <c r="K41" s="61"/>
      <c r="L41" s="30"/>
    </row>
    <row r="42" spans="2:12" ht="15.95" customHeight="1">
      <c r="B42" s="88" t="s">
        <v>30</v>
      </c>
      <c r="C42" s="88"/>
      <c r="D42" s="88"/>
      <c r="E42" s="88"/>
      <c r="F42" s="88"/>
      <c r="G42" s="88"/>
      <c r="H42" s="21">
        <f>SUM(H37:H41)</f>
        <v>33360000</v>
      </c>
      <c r="J42" s="57"/>
      <c r="K42" s="31"/>
      <c r="L42" s="52"/>
    </row>
    <row r="43" spans="2:12" ht="15.95" customHeight="1">
      <c r="B43" s="89" t="s">
        <v>101</v>
      </c>
      <c r="C43" s="70" t="s">
        <v>21</v>
      </c>
      <c r="D43" s="16" t="s">
        <v>81</v>
      </c>
      <c r="E43" s="70">
        <v>12</v>
      </c>
      <c r="F43" s="70">
        <v>48</v>
      </c>
      <c r="G43" s="17">
        <v>200000</v>
      </c>
      <c r="H43" s="14">
        <f>+F43*G43</f>
        <v>9600000</v>
      </c>
      <c r="J43" s="57"/>
      <c r="K43" s="61"/>
      <c r="L43" s="52"/>
    </row>
    <row r="44" spans="2:12" ht="15.95" customHeight="1">
      <c r="B44" s="90"/>
      <c r="C44" s="70" t="s">
        <v>22</v>
      </c>
      <c r="D44" s="16" t="s">
        <v>81</v>
      </c>
      <c r="E44" s="70">
        <v>12</v>
      </c>
      <c r="F44" s="70" t="s">
        <v>81</v>
      </c>
      <c r="G44" s="17">
        <v>600000</v>
      </c>
      <c r="H44" s="14">
        <f>+E44*G44</f>
        <v>7200000</v>
      </c>
      <c r="J44" s="57"/>
      <c r="K44" s="23"/>
      <c r="L44" s="52"/>
    </row>
    <row r="45" spans="2:12" ht="15.95" customHeight="1">
      <c r="B45" s="90"/>
      <c r="C45" s="70" t="s">
        <v>23</v>
      </c>
      <c r="D45" s="16" t="s">
        <v>81</v>
      </c>
      <c r="E45" s="70">
        <v>12</v>
      </c>
      <c r="F45" s="70" t="s">
        <v>81</v>
      </c>
      <c r="G45" s="17">
        <v>80000</v>
      </c>
      <c r="H45" s="14">
        <f>+E45*G45</f>
        <v>960000</v>
      </c>
      <c r="I45" s="9"/>
      <c r="J45" s="57"/>
      <c r="L45" s="52"/>
    </row>
    <row r="46" spans="2:12" ht="15.95" customHeight="1">
      <c r="B46" s="90"/>
      <c r="C46" s="70" t="s">
        <v>85</v>
      </c>
      <c r="D46" s="16" t="s">
        <v>81</v>
      </c>
      <c r="E46" s="70">
        <v>10</v>
      </c>
      <c r="F46" s="70" t="s">
        <v>81</v>
      </c>
      <c r="G46" s="17">
        <v>200000</v>
      </c>
      <c r="H46" s="14">
        <f>+E46*G46</f>
        <v>2000000</v>
      </c>
      <c r="I46" s="10"/>
      <c r="J46" s="57"/>
      <c r="L46" s="52"/>
    </row>
    <row r="47" spans="2:12" ht="34.5" customHeight="1">
      <c r="B47" s="111"/>
      <c r="C47" s="70" t="s">
        <v>87</v>
      </c>
      <c r="D47" s="16">
        <v>2</v>
      </c>
      <c r="E47" s="70">
        <v>16</v>
      </c>
      <c r="F47" s="70">
        <v>20</v>
      </c>
      <c r="G47" s="51" t="s">
        <v>89</v>
      </c>
      <c r="H47" s="14">
        <v>10000000</v>
      </c>
      <c r="I47" s="54"/>
      <c r="J47" s="57"/>
      <c r="L47" s="52"/>
    </row>
    <row r="48" spans="2:12" ht="20.25" customHeight="1">
      <c r="B48" s="88" t="s">
        <v>30</v>
      </c>
      <c r="C48" s="88"/>
      <c r="D48" s="88"/>
      <c r="E48" s="88"/>
      <c r="F48" s="88"/>
      <c r="G48" s="88"/>
      <c r="H48" s="21">
        <f>SUM(H43:H47)</f>
        <v>29760000</v>
      </c>
      <c r="I48" s="56"/>
    </row>
    <row r="49" spans="2:11">
      <c r="B49" s="89" t="s">
        <v>98</v>
      </c>
      <c r="C49" s="70" t="s">
        <v>21</v>
      </c>
      <c r="D49" s="16" t="s">
        <v>81</v>
      </c>
      <c r="E49" s="70">
        <v>10</v>
      </c>
      <c r="F49" s="70">
        <v>37</v>
      </c>
      <c r="G49" s="17">
        <v>200000</v>
      </c>
      <c r="H49" s="14">
        <f>+F49*G49</f>
        <v>7400000</v>
      </c>
    </row>
    <row r="50" spans="2:11">
      <c r="B50" s="90"/>
      <c r="C50" s="70" t="s">
        <v>22</v>
      </c>
      <c r="D50" s="16" t="s">
        <v>81</v>
      </c>
      <c r="E50" s="70">
        <v>10</v>
      </c>
      <c r="F50" s="70" t="s">
        <v>81</v>
      </c>
      <c r="G50" s="17">
        <v>600000</v>
      </c>
      <c r="H50" s="14">
        <f>+E50*G50</f>
        <v>6000000</v>
      </c>
    </row>
    <row r="51" spans="2:11">
      <c r="B51" s="90"/>
      <c r="C51" s="70" t="s">
        <v>23</v>
      </c>
      <c r="D51" s="16" t="s">
        <v>81</v>
      </c>
      <c r="E51" s="70">
        <v>0</v>
      </c>
      <c r="F51" s="70" t="s">
        <v>81</v>
      </c>
      <c r="G51" s="17">
        <v>80000</v>
      </c>
      <c r="H51" s="14">
        <f>+E51*G51</f>
        <v>0</v>
      </c>
    </row>
    <row r="52" spans="2:11">
      <c r="B52" s="90"/>
      <c r="C52" s="70" t="s">
        <v>85</v>
      </c>
      <c r="D52" s="16" t="s">
        <v>81</v>
      </c>
      <c r="E52" s="70">
        <v>8</v>
      </c>
      <c r="F52" s="70" t="s">
        <v>81</v>
      </c>
      <c r="G52" s="17">
        <v>200000</v>
      </c>
      <c r="H52" s="14">
        <f>+E52*G52</f>
        <v>1600000</v>
      </c>
      <c r="I52" s="10"/>
    </row>
    <row r="53" spans="2:11" ht="33.75">
      <c r="B53" s="111"/>
      <c r="C53" s="70" t="s">
        <v>87</v>
      </c>
      <c r="D53" s="16">
        <v>2</v>
      </c>
      <c r="E53" s="70">
        <v>7</v>
      </c>
      <c r="F53" s="70">
        <v>15</v>
      </c>
      <c r="G53" s="51" t="s">
        <v>89</v>
      </c>
      <c r="H53" s="14">
        <v>9000000</v>
      </c>
    </row>
    <row r="54" spans="2:11" ht="15.75">
      <c r="B54" s="88" t="s">
        <v>30</v>
      </c>
      <c r="C54" s="88"/>
      <c r="D54" s="88"/>
      <c r="E54" s="88"/>
      <c r="F54" s="88"/>
      <c r="G54" s="88"/>
      <c r="H54" s="21">
        <f>SUM(H49:H53)</f>
        <v>24000000</v>
      </c>
    </row>
    <row r="55" spans="2:11" ht="15.75">
      <c r="B55" s="64"/>
      <c r="C55" s="65"/>
      <c r="D55" s="65"/>
      <c r="E55" s="65"/>
      <c r="F55" s="65"/>
      <c r="G55" s="66"/>
      <c r="H55" s="21"/>
    </row>
    <row r="56" spans="2:11" ht="15.75">
      <c r="B56" s="95" t="s">
        <v>93</v>
      </c>
      <c r="C56" s="96"/>
      <c r="D56" s="96"/>
      <c r="E56" s="96"/>
      <c r="F56" s="96"/>
      <c r="G56" s="97"/>
      <c r="H56" s="21">
        <f>H24+H30+H36+H42+H48+H54</f>
        <v>167980000</v>
      </c>
      <c r="I56" s="9"/>
    </row>
    <row r="57" spans="2:11" ht="15.75">
      <c r="B57" s="98" t="s">
        <v>99</v>
      </c>
      <c r="C57" s="99"/>
      <c r="D57" s="99"/>
      <c r="E57" s="99"/>
      <c r="F57" s="99"/>
      <c r="G57" s="100"/>
      <c r="H57" s="21">
        <v>507195000</v>
      </c>
      <c r="I57" s="77"/>
      <c r="J57" s="31"/>
      <c r="K57" s="31"/>
    </row>
    <row r="58" spans="2:11" ht="15.75">
      <c r="B58" s="92" t="s">
        <v>102</v>
      </c>
      <c r="C58" s="93"/>
      <c r="D58" s="93"/>
      <c r="E58" s="93"/>
      <c r="F58" s="93"/>
      <c r="G58" s="94"/>
      <c r="H58" s="21">
        <v>231300008</v>
      </c>
      <c r="I58" s="77"/>
      <c r="J58" s="30"/>
    </row>
    <row r="59" spans="2:11" ht="15.75">
      <c r="B59" s="91" t="s">
        <v>103</v>
      </c>
      <c r="C59" s="91"/>
      <c r="D59" s="91"/>
      <c r="E59" s="91"/>
      <c r="F59" s="91"/>
      <c r="G59" s="91"/>
      <c r="H59" s="59">
        <f>+H56+H57+H58</f>
        <v>906475008</v>
      </c>
    </row>
    <row r="60" spans="2:11" ht="15.75">
      <c r="B60" s="108" t="s">
        <v>24</v>
      </c>
      <c r="C60" s="108"/>
      <c r="D60" s="108"/>
      <c r="E60" s="108"/>
      <c r="F60" s="108"/>
      <c r="G60" s="105">
        <f>H59+H15</f>
        <v>906475008</v>
      </c>
      <c r="H60" s="106"/>
    </row>
    <row r="61" spans="2:11">
      <c r="B61" s="101" t="s">
        <v>13</v>
      </c>
      <c r="C61" s="101"/>
      <c r="D61" s="101"/>
      <c r="E61" s="101"/>
      <c r="F61" s="101"/>
      <c r="G61" s="79">
        <v>0</v>
      </c>
      <c r="H61" s="19">
        <f>ROUND(G60*G61,2)</f>
        <v>0</v>
      </c>
    </row>
    <row r="62" spans="2:11" ht="18">
      <c r="B62" s="107" t="s">
        <v>25</v>
      </c>
      <c r="C62" s="107"/>
      <c r="D62" s="107"/>
      <c r="E62" s="107"/>
      <c r="F62" s="107"/>
      <c r="G62" s="114">
        <f>+G60+H61</f>
        <v>906475008</v>
      </c>
      <c r="H62" s="115"/>
    </row>
    <row r="63" spans="2:11">
      <c r="B63" s="102" t="s">
        <v>40</v>
      </c>
      <c r="C63" s="103"/>
      <c r="D63" s="103"/>
      <c r="E63" s="103"/>
      <c r="F63" s="104"/>
      <c r="G63" s="79">
        <v>0</v>
      </c>
      <c r="H63" s="19">
        <f>G62*G63</f>
        <v>0</v>
      </c>
    </row>
    <row r="64" spans="2:11" ht="18">
      <c r="B64" s="107" t="s">
        <v>26</v>
      </c>
      <c r="C64" s="107"/>
      <c r="D64" s="107"/>
      <c r="E64" s="107"/>
      <c r="F64" s="107"/>
      <c r="G64" s="114">
        <f>+G62+H63</f>
        <v>906475008</v>
      </c>
      <c r="H64" s="115"/>
    </row>
    <row r="65" spans="2:12">
      <c r="B65" s="102" t="s">
        <v>91</v>
      </c>
      <c r="C65" s="103"/>
      <c r="D65" s="103"/>
      <c r="E65" s="103"/>
      <c r="F65" s="104"/>
      <c r="G65" s="80">
        <v>0.19</v>
      </c>
      <c r="H65" s="19">
        <f>ROUND((H15+H61+H63)*G65,0)</f>
        <v>0</v>
      </c>
    </row>
    <row r="66" spans="2:12">
      <c r="B66" s="102" t="s">
        <v>107</v>
      </c>
      <c r="C66" s="103"/>
      <c r="D66" s="103"/>
      <c r="E66" s="103"/>
      <c r="F66" s="103"/>
      <c r="G66" s="104"/>
      <c r="H66" s="19"/>
    </row>
    <row r="67" spans="2:12" ht="20.25">
      <c r="B67" s="116" t="s">
        <v>95</v>
      </c>
      <c r="C67" s="117"/>
      <c r="D67" s="117"/>
      <c r="E67" s="117"/>
      <c r="F67" s="118"/>
      <c r="G67" s="112">
        <f>SUM(G64+H65)</f>
        <v>906475008</v>
      </c>
      <c r="H67" s="113"/>
    </row>
    <row r="68" spans="2:12">
      <c r="B68" s="11"/>
      <c r="C68" s="9"/>
      <c r="D68" s="3"/>
      <c r="E68" s="3"/>
      <c r="F68" s="3"/>
      <c r="G68" s="4"/>
      <c r="H68" s="5"/>
    </row>
    <row r="69" spans="2:12" ht="15.75">
      <c r="B69" s="88" t="s">
        <v>92</v>
      </c>
      <c r="C69" s="88"/>
      <c r="D69" s="88"/>
      <c r="E69" s="88"/>
      <c r="F69" s="88"/>
      <c r="G69" s="88"/>
      <c r="H69" s="21">
        <v>2851988309</v>
      </c>
    </row>
    <row r="70" spans="2:12" ht="15.75" customHeight="1">
      <c r="B70" s="81" t="s">
        <v>106</v>
      </c>
      <c r="C70" s="82"/>
      <c r="D70" s="82"/>
      <c r="E70" s="82"/>
      <c r="F70" s="82"/>
      <c r="G70" s="82"/>
      <c r="H70" s="22">
        <f>G67+H69</f>
        <v>3758463317</v>
      </c>
      <c r="J70" s="76"/>
      <c r="K70" s="71"/>
      <c r="L70" s="72"/>
    </row>
    <row r="71" spans="2:12" ht="13.5" thickBot="1">
      <c r="B71" s="11"/>
      <c r="C71" s="9"/>
      <c r="D71" s="3"/>
      <c r="E71" s="3"/>
      <c r="F71" s="3"/>
      <c r="G71" s="4"/>
      <c r="H71" s="5"/>
      <c r="J71" s="30"/>
    </row>
    <row r="72" spans="2:12" ht="13.5" customHeight="1">
      <c r="B72" s="83" t="s">
        <v>96</v>
      </c>
      <c r="C72" s="83"/>
      <c r="D72" s="83"/>
      <c r="E72" s="83"/>
      <c r="F72" s="83"/>
      <c r="G72" s="83"/>
      <c r="H72" s="83"/>
    </row>
    <row r="73" spans="2:12">
      <c r="B73" s="84"/>
      <c r="C73" s="84"/>
      <c r="D73" s="84"/>
      <c r="E73" s="84"/>
      <c r="F73" s="84"/>
      <c r="G73" s="84"/>
      <c r="H73" s="84"/>
    </row>
    <row r="74" spans="2:12" ht="13.5" thickBot="1">
      <c r="B74" s="84"/>
      <c r="C74" s="84"/>
      <c r="D74" s="84"/>
      <c r="E74" s="84"/>
      <c r="F74" s="84"/>
      <c r="G74" s="84"/>
      <c r="H74" s="84"/>
      <c r="J74" s="30"/>
    </row>
    <row r="75" spans="2:12" ht="13.5" customHeight="1">
      <c r="B75" s="85" t="s">
        <v>97</v>
      </c>
      <c r="C75" s="85"/>
      <c r="D75" s="85"/>
      <c r="E75" s="85"/>
      <c r="F75" s="85"/>
      <c r="G75" s="85"/>
      <c r="H75" s="85"/>
    </row>
    <row r="76" spans="2:12">
      <c r="B76" s="86"/>
      <c r="C76" s="86"/>
      <c r="D76" s="86"/>
      <c r="E76" s="86"/>
      <c r="F76" s="86"/>
      <c r="G76" s="86"/>
      <c r="H76" s="86"/>
    </row>
    <row r="77" spans="2:12">
      <c r="B77" s="87"/>
      <c r="C77" s="87"/>
      <c r="D77" s="87"/>
      <c r="E77" s="87"/>
      <c r="F77" s="87"/>
      <c r="G77" s="87"/>
      <c r="H77" s="87"/>
    </row>
    <row r="78" spans="2:12" ht="13.5" thickBot="1">
      <c r="D78" s="10"/>
      <c r="J78" s="76"/>
    </row>
    <row r="79" spans="2:12" ht="174" customHeight="1" thickBot="1">
      <c r="B79" s="119" t="s">
        <v>109</v>
      </c>
      <c r="C79" s="120"/>
      <c r="D79" s="120"/>
      <c r="E79" s="120"/>
      <c r="F79" s="120"/>
      <c r="G79" s="120"/>
      <c r="H79" s="121"/>
    </row>
  </sheetData>
  <mergeCells count="50">
    <mergeCell ref="B79:H79"/>
    <mergeCell ref="B2:H2"/>
    <mergeCell ref="B3:H3"/>
    <mergeCell ref="B4:H4"/>
    <mergeCell ref="B5:H5"/>
    <mergeCell ref="B6:H6"/>
    <mergeCell ref="B7:C7"/>
    <mergeCell ref="B17:H17"/>
    <mergeCell ref="B10:C10"/>
    <mergeCell ref="B11:C11"/>
    <mergeCell ref="B12:C12"/>
    <mergeCell ref="B13:C13"/>
    <mergeCell ref="B14:C14"/>
    <mergeCell ref="B8:C8"/>
    <mergeCell ref="B9:C9"/>
    <mergeCell ref="B15:G15"/>
    <mergeCell ref="B16:H16"/>
    <mergeCell ref="B24:G24"/>
    <mergeCell ref="B18:C18"/>
    <mergeCell ref="B19:B23"/>
    <mergeCell ref="G67:H67"/>
    <mergeCell ref="G64:H64"/>
    <mergeCell ref="G62:H62"/>
    <mergeCell ref="B65:F65"/>
    <mergeCell ref="B42:G42"/>
    <mergeCell ref="B43:B47"/>
    <mergeCell ref="B48:G48"/>
    <mergeCell ref="B67:F67"/>
    <mergeCell ref="B37:B41"/>
    <mergeCell ref="B49:B53"/>
    <mergeCell ref="B54:G54"/>
    <mergeCell ref="B25:B29"/>
    <mergeCell ref="C30:G30"/>
    <mergeCell ref="B61:F61"/>
    <mergeCell ref="B63:F63"/>
    <mergeCell ref="G60:H60"/>
    <mergeCell ref="B69:G69"/>
    <mergeCell ref="B66:G66"/>
    <mergeCell ref="B62:F62"/>
    <mergeCell ref="B64:F64"/>
    <mergeCell ref="B60:F60"/>
    <mergeCell ref="B70:G70"/>
    <mergeCell ref="B72:H74"/>
    <mergeCell ref="B75:H77"/>
    <mergeCell ref="B36:G36"/>
    <mergeCell ref="B31:B35"/>
    <mergeCell ref="B59:G59"/>
    <mergeCell ref="B58:G58"/>
    <mergeCell ref="B56:G56"/>
    <mergeCell ref="B57:G57"/>
  </mergeCells>
  <pageMargins left="0.7" right="0.7" top="0.75" bottom="0.75" header="0.3" footer="0.3"/>
  <pageSetup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2:M51"/>
  <sheetViews>
    <sheetView topLeftCell="A16" zoomScaleNormal="100" workbookViewId="0">
      <selection activeCell="B27" sqref="B27:B29"/>
    </sheetView>
  </sheetViews>
  <sheetFormatPr baseColWidth="10" defaultColWidth="11.42578125" defaultRowHeight="12.75"/>
  <cols>
    <col min="1" max="1" width="4" style="6" customWidth="1"/>
    <col min="2" max="2" width="31.7109375" style="6" customWidth="1"/>
    <col min="3" max="3" width="25.7109375" style="6" bestFit="1" customWidth="1"/>
    <col min="4" max="4" width="11.85546875" style="6" customWidth="1"/>
    <col min="5" max="5" width="9" style="6" customWidth="1"/>
    <col min="6" max="6" width="12.42578125" style="6" customWidth="1"/>
    <col min="7" max="7" width="17.5703125" style="6" bestFit="1" customWidth="1"/>
    <col min="8" max="8" width="20.140625" style="6" bestFit="1" customWidth="1"/>
    <col min="9" max="9" width="15.5703125" style="6" customWidth="1"/>
    <col min="10" max="10" width="15.28515625" style="6" customWidth="1"/>
    <col min="11" max="11" width="14.42578125" style="6" customWidth="1"/>
    <col min="12" max="12" width="17.140625" style="6" customWidth="1"/>
    <col min="13" max="13" width="15" style="6" customWidth="1"/>
    <col min="14" max="14" width="16.85546875" style="6" customWidth="1"/>
    <col min="15" max="15" width="15.42578125" style="6" customWidth="1"/>
    <col min="16" max="16" width="17.85546875" style="6" customWidth="1"/>
    <col min="17" max="16384" width="11.42578125" style="6"/>
  </cols>
  <sheetData>
    <row r="2" spans="2:10" ht="15.75">
      <c r="B2" s="122" t="s">
        <v>44</v>
      </c>
      <c r="C2" s="122"/>
      <c r="D2" s="122"/>
      <c r="E2" s="122"/>
      <c r="F2" s="122"/>
      <c r="G2" s="122"/>
      <c r="H2" s="122"/>
    </row>
    <row r="3" spans="2:10" ht="61.5" customHeight="1">
      <c r="B3" s="135" t="s">
        <v>39</v>
      </c>
      <c r="C3" s="136"/>
      <c r="D3" s="136"/>
      <c r="E3" s="136"/>
      <c r="F3" s="136"/>
      <c r="G3" s="136"/>
      <c r="H3" s="136"/>
    </row>
    <row r="4" spans="2:10" ht="21" customHeight="1">
      <c r="B4" s="109" t="s">
        <v>1</v>
      </c>
      <c r="C4" s="109"/>
      <c r="D4" s="109"/>
      <c r="E4" s="109"/>
      <c r="F4" s="109"/>
      <c r="G4" s="109"/>
      <c r="H4" s="109"/>
    </row>
    <row r="5" spans="2:10" ht="38.25">
      <c r="B5" s="110" t="s">
        <v>2</v>
      </c>
      <c r="C5" s="110"/>
      <c r="D5" s="24" t="s">
        <v>3</v>
      </c>
      <c r="E5" s="24" t="s">
        <v>4</v>
      </c>
      <c r="F5" s="24" t="s">
        <v>5</v>
      </c>
      <c r="G5" s="24" t="s">
        <v>6</v>
      </c>
      <c r="H5" s="24" t="s">
        <v>7</v>
      </c>
    </row>
    <row r="6" spans="2:10">
      <c r="B6" s="133" t="s">
        <v>16</v>
      </c>
      <c r="C6" s="133"/>
      <c r="D6" s="1">
        <v>1</v>
      </c>
      <c r="E6" s="25">
        <v>3</v>
      </c>
      <c r="F6" s="2">
        <v>1</v>
      </c>
      <c r="G6" s="26"/>
      <c r="H6" s="14">
        <f>+D6*E6*F6*G6</f>
        <v>0</v>
      </c>
    </row>
    <row r="7" spans="2:10">
      <c r="B7" s="133" t="s">
        <v>17</v>
      </c>
      <c r="C7" s="133"/>
      <c r="D7" s="1">
        <v>11</v>
      </c>
      <c r="E7" s="25">
        <v>3</v>
      </c>
      <c r="F7" s="2">
        <v>1</v>
      </c>
      <c r="G7" s="26"/>
      <c r="H7" s="14">
        <f t="shared" ref="H7:H12" si="0">+D7*E7*F7*G7</f>
        <v>0</v>
      </c>
    </row>
    <row r="8" spans="2:10">
      <c r="B8" s="133" t="s">
        <v>18</v>
      </c>
      <c r="C8" s="133"/>
      <c r="D8" s="1">
        <v>1</v>
      </c>
      <c r="E8" s="25">
        <v>3</v>
      </c>
      <c r="F8" s="2">
        <v>1</v>
      </c>
      <c r="G8" s="26"/>
      <c r="H8" s="14">
        <f t="shared" si="0"/>
        <v>0</v>
      </c>
    </row>
    <row r="9" spans="2:10">
      <c r="B9" s="133" t="s">
        <v>32</v>
      </c>
      <c r="C9" s="133"/>
      <c r="D9" s="1">
        <v>1</v>
      </c>
      <c r="E9" s="25">
        <v>3</v>
      </c>
      <c r="F9" s="2">
        <v>1</v>
      </c>
      <c r="G9" s="26"/>
      <c r="H9" s="14">
        <f t="shared" si="0"/>
        <v>0</v>
      </c>
    </row>
    <row r="10" spans="2:10">
      <c r="B10" s="133" t="s">
        <v>19</v>
      </c>
      <c r="C10" s="133"/>
      <c r="D10" s="1">
        <v>1</v>
      </c>
      <c r="E10" s="25">
        <v>3</v>
      </c>
      <c r="F10" s="2">
        <v>1</v>
      </c>
      <c r="G10" s="26"/>
      <c r="H10" s="14">
        <f t="shared" si="0"/>
        <v>0</v>
      </c>
      <c r="I10" s="7"/>
    </row>
    <row r="11" spans="2:10">
      <c r="B11" s="133" t="s">
        <v>20</v>
      </c>
      <c r="C11" s="133"/>
      <c r="D11" s="1">
        <v>1</v>
      </c>
      <c r="E11" s="25">
        <v>3</v>
      </c>
      <c r="F11" s="2">
        <v>1</v>
      </c>
      <c r="G11" s="26"/>
      <c r="H11" s="14">
        <f t="shared" si="0"/>
        <v>0</v>
      </c>
      <c r="I11" s="7"/>
    </row>
    <row r="12" spans="2:10">
      <c r="B12" s="133" t="s">
        <v>37</v>
      </c>
      <c r="C12" s="133"/>
      <c r="D12" s="1">
        <v>1</v>
      </c>
      <c r="E12" s="25">
        <v>3</v>
      </c>
      <c r="F12" s="2">
        <v>1</v>
      </c>
      <c r="G12" s="26"/>
      <c r="H12" s="14">
        <f t="shared" si="0"/>
        <v>0</v>
      </c>
      <c r="I12" s="7"/>
    </row>
    <row r="13" spans="2:10" ht="15.75">
      <c r="B13" s="122" t="s">
        <v>8</v>
      </c>
      <c r="C13" s="122"/>
      <c r="D13" s="122"/>
      <c r="E13" s="122"/>
      <c r="F13" s="122"/>
      <c r="G13" s="122"/>
      <c r="H13" s="22">
        <f>SUM(H6:H12)</f>
        <v>0</v>
      </c>
      <c r="I13" s="7"/>
    </row>
    <row r="14" spans="2:10" ht="18">
      <c r="B14" s="109" t="s">
        <v>43</v>
      </c>
      <c r="C14" s="109"/>
      <c r="D14" s="109"/>
      <c r="E14" s="109"/>
      <c r="F14" s="109"/>
      <c r="G14" s="109"/>
      <c r="H14" s="109"/>
      <c r="I14" s="7"/>
    </row>
    <row r="15" spans="2:10" ht="38.25" customHeight="1">
      <c r="B15" s="110" t="s">
        <v>9</v>
      </c>
      <c r="C15" s="110"/>
      <c r="D15" s="24" t="s">
        <v>10</v>
      </c>
      <c r="E15" s="24" t="s">
        <v>36</v>
      </c>
      <c r="F15" s="15" t="s">
        <v>29</v>
      </c>
      <c r="G15" s="15" t="s">
        <v>12</v>
      </c>
      <c r="H15" s="15" t="s">
        <v>11</v>
      </c>
      <c r="I15" s="7"/>
    </row>
    <row r="16" spans="2:10">
      <c r="B16" s="137" t="s">
        <v>33</v>
      </c>
      <c r="C16" s="1" t="s">
        <v>21</v>
      </c>
      <c r="D16" s="16">
        <v>95</v>
      </c>
      <c r="E16" s="1">
        <v>3</v>
      </c>
      <c r="F16" s="1">
        <v>1</v>
      </c>
      <c r="G16" s="27"/>
      <c r="H16" s="14">
        <f>+D16*E16*F16*G16</f>
        <v>0</v>
      </c>
      <c r="I16" s="7"/>
      <c r="J16" s="7"/>
    </row>
    <row r="17" spans="2:13">
      <c r="B17" s="137"/>
      <c r="C17" s="1" t="s">
        <v>22</v>
      </c>
      <c r="D17" s="16">
        <v>95</v>
      </c>
      <c r="E17" s="1">
        <v>1</v>
      </c>
      <c r="F17" s="1">
        <v>1</v>
      </c>
      <c r="G17" s="27"/>
      <c r="H17" s="14">
        <f>+D17*E17*F17*G17</f>
        <v>0</v>
      </c>
      <c r="I17" s="7"/>
      <c r="J17" s="7"/>
      <c r="M17" s="8"/>
    </row>
    <row r="18" spans="2:13">
      <c r="B18" s="137"/>
      <c r="C18" s="1" t="s">
        <v>23</v>
      </c>
      <c r="D18" s="16">
        <v>95</v>
      </c>
      <c r="E18" s="1">
        <v>1</v>
      </c>
      <c r="F18" s="1">
        <v>1</v>
      </c>
      <c r="G18" s="27"/>
      <c r="H18" s="14">
        <f>+D18*E18*F18*G18</f>
        <v>0</v>
      </c>
      <c r="I18" s="7"/>
      <c r="M18" s="8"/>
    </row>
    <row r="19" spans="2:13" ht="15.75">
      <c r="B19" s="88" t="s">
        <v>30</v>
      </c>
      <c r="C19" s="88"/>
      <c r="D19" s="88"/>
      <c r="E19" s="88"/>
      <c r="F19" s="88"/>
      <c r="G19" s="88"/>
      <c r="H19" s="21">
        <f>SUM(H16:H18)</f>
        <v>0</v>
      </c>
      <c r="I19" s="7"/>
      <c r="M19" s="8"/>
    </row>
    <row r="20" spans="2:13">
      <c r="B20" s="138" t="s">
        <v>34</v>
      </c>
      <c r="C20" s="1" t="s">
        <v>21</v>
      </c>
      <c r="D20" s="16">
        <v>30</v>
      </c>
      <c r="E20" s="1">
        <v>4</v>
      </c>
      <c r="F20" s="1">
        <v>1</v>
      </c>
      <c r="G20" s="27"/>
      <c r="H20" s="14">
        <f>+D20*E20*F20*G20</f>
        <v>0</v>
      </c>
      <c r="I20" s="7"/>
      <c r="M20" s="8"/>
    </row>
    <row r="21" spans="2:13">
      <c r="B21" s="138"/>
      <c r="C21" s="1" t="s">
        <v>22</v>
      </c>
      <c r="D21" s="16">
        <v>30</v>
      </c>
      <c r="E21" s="1">
        <v>1</v>
      </c>
      <c r="F21" s="1">
        <v>1</v>
      </c>
      <c r="G21" s="27"/>
      <c r="H21" s="14">
        <f>+D21*E21*F21*G21</f>
        <v>0</v>
      </c>
      <c r="I21" s="7"/>
      <c r="M21" s="8"/>
    </row>
    <row r="22" spans="2:13">
      <c r="B22" s="138"/>
      <c r="C22" s="1" t="s">
        <v>23</v>
      </c>
      <c r="D22" s="16">
        <v>30</v>
      </c>
      <c r="E22" s="1">
        <v>1</v>
      </c>
      <c r="F22" s="1">
        <v>1</v>
      </c>
      <c r="G22" s="27"/>
      <c r="H22" s="14">
        <f>+D22*E22*F22*G22</f>
        <v>0</v>
      </c>
      <c r="I22" s="7"/>
      <c r="M22" s="8"/>
    </row>
    <row r="23" spans="2:13" ht="15.75">
      <c r="B23" s="88" t="s">
        <v>31</v>
      </c>
      <c r="C23" s="88"/>
      <c r="D23" s="88"/>
      <c r="E23" s="88"/>
      <c r="F23" s="88"/>
      <c r="G23" s="88"/>
      <c r="H23" s="21">
        <f>SUM(H20:H22)</f>
        <v>0</v>
      </c>
      <c r="I23" s="7"/>
      <c r="M23" s="8"/>
    </row>
    <row r="24" spans="2:13">
      <c r="B24" s="138" t="s">
        <v>35</v>
      </c>
      <c r="C24" s="1" t="s">
        <v>21</v>
      </c>
      <c r="D24" s="16">
        <v>12</v>
      </c>
      <c r="E24" s="1">
        <v>3</v>
      </c>
      <c r="F24" s="1">
        <v>1</v>
      </c>
      <c r="G24" s="27"/>
      <c r="H24" s="14">
        <f t="shared" ref="H24:H29" si="1">+D24*E24*F24*G24</f>
        <v>0</v>
      </c>
      <c r="I24" s="7"/>
      <c r="M24" s="8"/>
    </row>
    <row r="25" spans="2:13">
      <c r="B25" s="138"/>
      <c r="C25" s="1" t="s">
        <v>22</v>
      </c>
      <c r="D25" s="16">
        <v>12</v>
      </c>
      <c r="E25" s="1">
        <v>1</v>
      </c>
      <c r="F25" s="1">
        <v>1</v>
      </c>
      <c r="G25" s="27"/>
      <c r="H25" s="14">
        <f t="shared" si="1"/>
        <v>0</v>
      </c>
      <c r="I25" s="7"/>
      <c r="M25" s="8"/>
    </row>
    <row r="26" spans="2:13">
      <c r="B26" s="138"/>
      <c r="C26" s="1" t="s">
        <v>23</v>
      </c>
      <c r="D26" s="16">
        <v>12</v>
      </c>
      <c r="E26" s="1">
        <v>1</v>
      </c>
      <c r="F26" s="1">
        <v>1</v>
      </c>
      <c r="G26" s="27"/>
      <c r="H26" s="14">
        <f t="shared" si="1"/>
        <v>0</v>
      </c>
      <c r="I26" s="7"/>
      <c r="M26" s="8"/>
    </row>
    <row r="27" spans="2:13" ht="12.75" customHeight="1">
      <c r="B27" s="138" t="s">
        <v>38</v>
      </c>
      <c r="C27" s="1" t="s">
        <v>21</v>
      </c>
      <c r="D27" s="16">
        <v>18</v>
      </c>
      <c r="E27" s="1">
        <v>3</v>
      </c>
      <c r="F27" s="1">
        <v>1</v>
      </c>
      <c r="G27" s="27"/>
      <c r="H27" s="14">
        <f t="shared" si="1"/>
        <v>0</v>
      </c>
      <c r="I27" s="7"/>
      <c r="M27" s="8"/>
    </row>
    <row r="28" spans="2:13">
      <c r="B28" s="138"/>
      <c r="C28" s="1" t="s">
        <v>22</v>
      </c>
      <c r="D28" s="16">
        <v>18</v>
      </c>
      <c r="E28" s="1">
        <v>1</v>
      </c>
      <c r="F28" s="1">
        <v>1</v>
      </c>
      <c r="G28" s="27"/>
      <c r="H28" s="14">
        <f t="shared" si="1"/>
        <v>0</v>
      </c>
      <c r="I28" s="7"/>
      <c r="M28" s="8"/>
    </row>
    <row r="29" spans="2:13">
      <c r="B29" s="138"/>
      <c r="C29" s="1" t="s">
        <v>23</v>
      </c>
      <c r="D29" s="16">
        <v>18</v>
      </c>
      <c r="E29" s="1">
        <v>1</v>
      </c>
      <c r="F29" s="1">
        <v>1</v>
      </c>
      <c r="G29" s="27"/>
      <c r="H29" s="14">
        <f t="shared" si="1"/>
        <v>0</v>
      </c>
      <c r="I29" s="7"/>
      <c r="M29" s="8"/>
    </row>
    <row r="30" spans="2:13" ht="15.75">
      <c r="B30" s="92" t="s">
        <v>31</v>
      </c>
      <c r="C30" s="93"/>
      <c r="D30" s="93"/>
      <c r="E30" s="93"/>
      <c r="F30" s="93"/>
      <c r="G30" s="94"/>
      <c r="H30" s="21">
        <f>SUM(H24:H29)</f>
        <v>0</v>
      </c>
      <c r="I30" s="7"/>
      <c r="M30" s="8"/>
    </row>
    <row r="31" spans="2:13">
      <c r="B31" s="138" t="s">
        <v>41</v>
      </c>
      <c r="C31" s="1" t="s">
        <v>21</v>
      </c>
      <c r="D31" s="16">
        <v>26</v>
      </c>
      <c r="E31" s="1">
        <v>3</v>
      </c>
      <c r="F31" s="1">
        <v>1</v>
      </c>
      <c r="G31" s="27"/>
      <c r="H31" s="14">
        <f t="shared" ref="H31:H36" si="2">+D31*E31*F31*G31</f>
        <v>0</v>
      </c>
      <c r="I31" s="7"/>
      <c r="M31" s="8"/>
    </row>
    <row r="32" spans="2:13">
      <c r="B32" s="138"/>
      <c r="C32" s="1" t="s">
        <v>22</v>
      </c>
      <c r="D32" s="16">
        <v>26</v>
      </c>
      <c r="E32" s="1">
        <v>1</v>
      </c>
      <c r="F32" s="1">
        <v>1</v>
      </c>
      <c r="G32" s="27"/>
      <c r="H32" s="14">
        <f t="shared" si="2"/>
        <v>0</v>
      </c>
      <c r="I32" s="7"/>
      <c r="M32" s="8"/>
    </row>
    <row r="33" spans="2:13">
      <c r="B33" s="138"/>
      <c r="C33" s="1" t="s">
        <v>23</v>
      </c>
      <c r="D33" s="16">
        <v>26</v>
      </c>
      <c r="E33" s="1">
        <v>1</v>
      </c>
      <c r="F33" s="1">
        <v>1</v>
      </c>
      <c r="G33" s="27"/>
      <c r="H33" s="14">
        <f t="shared" si="2"/>
        <v>0</v>
      </c>
      <c r="I33" s="7"/>
      <c r="M33" s="8"/>
    </row>
    <row r="34" spans="2:13">
      <c r="B34" s="138" t="s">
        <v>42</v>
      </c>
      <c r="C34" s="1" t="s">
        <v>21</v>
      </c>
      <c r="D34" s="16">
        <v>18</v>
      </c>
      <c r="E34" s="1">
        <v>3</v>
      </c>
      <c r="F34" s="1">
        <v>1</v>
      </c>
      <c r="G34" s="27"/>
      <c r="H34" s="14">
        <f t="shared" si="2"/>
        <v>0</v>
      </c>
      <c r="I34" s="7"/>
      <c r="M34" s="8"/>
    </row>
    <row r="35" spans="2:13">
      <c r="B35" s="138"/>
      <c r="C35" s="1" t="s">
        <v>22</v>
      </c>
      <c r="D35" s="16">
        <v>18</v>
      </c>
      <c r="E35" s="1">
        <v>1</v>
      </c>
      <c r="F35" s="1">
        <v>1</v>
      </c>
      <c r="G35" s="27"/>
      <c r="H35" s="14">
        <f t="shared" si="2"/>
        <v>0</v>
      </c>
      <c r="I35" s="7"/>
      <c r="M35" s="8"/>
    </row>
    <row r="36" spans="2:13" ht="30.75" customHeight="1">
      <c r="B36" s="138"/>
      <c r="C36" s="1" t="s">
        <v>23</v>
      </c>
      <c r="D36" s="16">
        <v>18</v>
      </c>
      <c r="E36" s="1">
        <v>1</v>
      </c>
      <c r="F36" s="1">
        <v>1</v>
      </c>
      <c r="G36" s="27"/>
      <c r="H36" s="14">
        <f t="shared" si="2"/>
        <v>0</v>
      </c>
      <c r="I36" s="7"/>
      <c r="M36" s="8"/>
    </row>
    <row r="37" spans="2:13" ht="15.75">
      <c r="B37" s="88" t="s">
        <v>31</v>
      </c>
      <c r="C37" s="88"/>
      <c r="D37" s="88"/>
      <c r="E37" s="88"/>
      <c r="F37" s="88"/>
      <c r="G37" s="88"/>
      <c r="H37" s="21">
        <f>SUM(H31:H36)</f>
        <v>0</v>
      </c>
      <c r="I37" s="7"/>
      <c r="J37" s="10"/>
      <c r="M37" s="8"/>
    </row>
    <row r="38" spans="2:13" ht="22.5" customHeight="1">
      <c r="B38" s="122" t="s">
        <v>28</v>
      </c>
      <c r="C38" s="122"/>
      <c r="D38" s="122"/>
      <c r="E38" s="122"/>
      <c r="F38" s="122"/>
      <c r="G38" s="122"/>
      <c r="H38" s="20">
        <f>SUM(H37,H30,H23,H19)</f>
        <v>0</v>
      </c>
      <c r="I38" s="7"/>
    </row>
    <row r="39" spans="2:13" ht="20.25" customHeight="1">
      <c r="B39" s="139" t="s">
        <v>24</v>
      </c>
      <c r="C39" s="139"/>
      <c r="D39" s="139"/>
      <c r="E39" s="139"/>
      <c r="F39" s="139"/>
      <c r="G39" s="140">
        <f>H13+H38</f>
        <v>0</v>
      </c>
      <c r="H39" s="140"/>
    </row>
    <row r="40" spans="2:13">
      <c r="B40" s="101" t="s">
        <v>13</v>
      </c>
      <c r="C40" s="101"/>
      <c r="D40" s="101"/>
      <c r="E40" s="101"/>
      <c r="F40" s="101"/>
      <c r="G40" s="28"/>
      <c r="H40" s="19">
        <f>ROUND(SUM(G39*G40),0)</f>
        <v>0</v>
      </c>
    </row>
    <row r="41" spans="2:13" ht="18.75" customHeight="1">
      <c r="B41" s="107" t="s">
        <v>25</v>
      </c>
      <c r="C41" s="107"/>
      <c r="D41" s="107"/>
      <c r="E41" s="107"/>
      <c r="F41" s="107"/>
      <c r="G41" s="143">
        <f>+G39+H40</f>
        <v>0</v>
      </c>
      <c r="H41" s="143"/>
    </row>
    <row r="42" spans="2:13">
      <c r="B42" s="102" t="s">
        <v>40</v>
      </c>
      <c r="C42" s="103"/>
      <c r="D42" s="103"/>
      <c r="E42" s="103"/>
      <c r="F42" s="104"/>
      <c r="G42" s="29"/>
      <c r="H42" s="19">
        <f>ROUND((G41*G42),0)</f>
        <v>0</v>
      </c>
    </row>
    <row r="43" spans="2:13" ht="24.75" customHeight="1">
      <c r="B43" s="107" t="s">
        <v>26</v>
      </c>
      <c r="C43" s="107"/>
      <c r="D43" s="107"/>
      <c r="E43" s="107"/>
      <c r="F43" s="107"/>
      <c r="G43" s="143">
        <f>+G41+H42</f>
        <v>0</v>
      </c>
      <c r="H43" s="143"/>
    </row>
    <row r="44" spans="2:13">
      <c r="B44" s="101" t="s">
        <v>14</v>
      </c>
      <c r="C44" s="101"/>
      <c r="D44" s="101"/>
      <c r="E44" s="101"/>
      <c r="F44" s="101"/>
      <c r="G44" s="18">
        <v>0.16</v>
      </c>
      <c r="H44" s="19">
        <f>ROUND((G43*G44),0)</f>
        <v>0</v>
      </c>
    </row>
    <row r="45" spans="2:13" ht="23.25" customHeight="1">
      <c r="B45" s="141" t="s">
        <v>15</v>
      </c>
      <c r="C45" s="141"/>
      <c r="D45" s="141"/>
      <c r="E45" s="141"/>
      <c r="F45" s="141"/>
      <c r="G45" s="142">
        <f>SUM(G43+H44)</f>
        <v>0</v>
      </c>
      <c r="H45" s="142"/>
    </row>
    <row r="46" spans="2:13" ht="3.75" customHeight="1">
      <c r="B46" s="11"/>
      <c r="C46" s="9"/>
      <c r="D46" s="3"/>
      <c r="E46" s="3"/>
      <c r="F46" s="3"/>
      <c r="G46" s="4"/>
      <c r="H46" s="5"/>
    </row>
    <row r="48" spans="2:13">
      <c r="G48" s="7"/>
      <c r="H48" s="10"/>
    </row>
    <row r="49" spans="2:4">
      <c r="B49" s="12"/>
      <c r="D49" s="10"/>
    </row>
    <row r="50" spans="2:4">
      <c r="B50" s="12"/>
      <c r="D50" s="10"/>
    </row>
    <row r="51" spans="2:4">
      <c r="D51" s="10"/>
    </row>
  </sheetData>
  <mergeCells count="36">
    <mergeCell ref="B45:F45"/>
    <mergeCell ref="G45:H45"/>
    <mergeCell ref="B41:F41"/>
    <mergeCell ref="G41:H41"/>
    <mergeCell ref="B42:F42"/>
    <mergeCell ref="B43:F43"/>
    <mergeCell ref="G43:H43"/>
    <mergeCell ref="B44:F44"/>
    <mergeCell ref="B40:F40"/>
    <mergeCell ref="B20:B22"/>
    <mergeCell ref="B23:G23"/>
    <mergeCell ref="B24:B26"/>
    <mergeCell ref="B27:B29"/>
    <mergeCell ref="B30:G30"/>
    <mergeCell ref="B31:B33"/>
    <mergeCell ref="B34:B36"/>
    <mergeCell ref="B37:G37"/>
    <mergeCell ref="B38:G38"/>
    <mergeCell ref="B39:F39"/>
    <mergeCell ref="G39:H39"/>
    <mergeCell ref="B2:H2"/>
    <mergeCell ref="B3:H3"/>
    <mergeCell ref="B4:H4"/>
    <mergeCell ref="B5:C5"/>
    <mergeCell ref="B19:G19"/>
    <mergeCell ref="B6:C6"/>
    <mergeCell ref="B7:C7"/>
    <mergeCell ref="B8:C8"/>
    <mergeCell ref="B9:C9"/>
    <mergeCell ref="B10:C10"/>
    <mergeCell ref="B11:C11"/>
    <mergeCell ref="B12:C12"/>
    <mergeCell ref="B13:G13"/>
    <mergeCell ref="B14:H14"/>
    <mergeCell ref="B15:C15"/>
    <mergeCell ref="B16:B18"/>
  </mergeCells>
  <pageMargins left="0.7" right="0.7" top="0.75" bottom="0.75" header="0.3" footer="0.3"/>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
  <sheetViews>
    <sheetView workbookViewId="0">
      <selection activeCell="E3" sqref="E3"/>
    </sheetView>
  </sheetViews>
  <sheetFormatPr baseColWidth="10" defaultRowHeight="15"/>
  <cols>
    <col min="2" max="3" width="17.42578125" customWidth="1"/>
    <col min="4" max="4" width="22.5703125" customWidth="1"/>
    <col min="5" max="5" width="22" customWidth="1"/>
    <col min="6" max="6" width="13.140625" customWidth="1"/>
    <col min="7" max="7" width="34.28515625" customWidth="1"/>
    <col min="8" max="8" width="25.140625" customWidth="1"/>
    <col min="9" max="9" width="14.7109375" customWidth="1"/>
  </cols>
  <sheetData>
    <row r="1" spans="1:9" ht="15.75">
      <c r="A1" s="144" t="s">
        <v>59</v>
      </c>
      <c r="B1" s="145"/>
      <c r="C1" s="145"/>
      <c r="D1" s="145"/>
      <c r="E1" s="146"/>
      <c r="F1" s="147" t="s">
        <v>62</v>
      </c>
      <c r="G1" s="145"/>
      <c r="H1" s="145"/>
      <c r="I1" s="146"/>
    </row>
    <row r="2" spans="1:9" ht="30">
      <c r="A2" s="36" t="s">
        <v>48</v>
      </c>
      <c r="B2" s="37" t="s">
        <v>49</v>
      </c>
      <c r="C2" s="37" t="s">
        <v>50</v>
      </c>
      <c r="D2" s="37" t="s">
        <v>51</v>
      </c>
      <c r="E2" s="38" t="s">
        <v>52</v>
      </c>
      <c r="F2" s="44" t="s">
        <v>47</v>
      </c>
      <c r="G2" s="37" t="s">
        <v>49</v>
      </c>
      <c r="H2" s="37" t="s">
        <v>51</v>
      </c>
      <c r="I2" s="38" t="s">
        <v>61</v>
      </c>
    </row>
    <row r="3" spans="1:9" ht="101.25" customHeight="1">
      <c r="A3" s="39" t="s">
        <v>45</v>
      </c>
      <c r="B3" s="32" t="s">
        <v>53</v>
      </c>
      <c r="C3" s="33" t="s">
        <v>54</v>
      </c>
      <c r="D3" s="32" t="s">
        <v>55</v>
      </c>
      <c r="E3" s="47" t="s">
        <v>57</v>
      </c>
      <c r="F3" s="45" t="s">
        <v>74</v>
      </c>
      <c r="G3" s="32" t="s">
        <v>63</v>
      </c>
      <c r="H3" s="32" t="s">
        <v>60</v>
      </c>
      <c r="I3" s="41">
        <v>6500000</v>
      </c>
    </row>
    <row r="4" spans="1:9" ht="60" customHeight="1">
      <c r="A4" s="39" t="s">
        <v>46</v>
      </c>
      <c r="B4" s="33" t="s">
        <v>53</v>
      </c>
      <c r="C4" s="33" t="s">
        <v>54</v>
      </c>
      <c r="D4" s="32" t="s">
        <v>56</v>
      </c>
      <c r="E4" s="47" t="s">
        <v>58</v>
      </c>
      <c r="F4" s="45" t="s">
        <v>75</v>
      </c>
      <c r="G4" s="32" t="s">
        <v>65</v>
      </c>
      <c r="H4" s="32" t="s">
        <v>64</v>
      </c>
      <c r="I4" s="41">
        <v>5000000</v>
      </c>
    </row>
    <row r="5" spans="1:9" ht="111.75" customHeight="1">
      <c r="A5" s="39" t="s">
        <v>71</v>
      </c>
      <c r="B5" s="33" t="s">
        <v>53</v>
      </c>
      <c r="C5" s="33" t="s">
        <v>54</v>
      </c>
      <c r="D5" s="32" t="s">
        <v>69</v>
      </c>
      <c r="E5" s="47" t="s">
        <v>70</v>
      </c>
      <c r="F5" s="45" t="s">
        <v>67</v>
      </c>
      <c r="G5" s="33" t="s">
        <v>66</v>
      </c>
      <c r="H5" s="32" t="s">
        <v>68</v>
      </c>
      <c r="I5" s="41">
        <v>5800000</v>
      </c>
    </row>
    <row r="6" spans="1:9" ht="98.25" customHeight="1" thickBot="1">
      <c r="A6" s="40" t="s">
        <v>46</v>
      </c>
      <c r="B6" s="34" t="s">
        <v>53</v>
      </c>
      <c r="C6" s="34" t="s">
        <v>54</v>
      </c>
      <c r="D6" s="35" t="s">
        <v>56</v>
      </c>
      <c r="E6" s="48" t="s">
        <v>58</v>
      </c>
      <c r="F6" s="46" t="s">
        <v>76</v>
      </c>
      <c r="G6" s="35" t="s">
        <v>72</v>
      </c>
      <c r="H6" s="43" t="s">
        <v>73</v>
      </c>
      <c r="I6" s="42">
        <v>5000000</v>
      </c>
    </row>
  </sheetData>
  <mergeCells count="2">
    <mergeCell ref="A1:E1"/>
    <mergeCell ref="F1:I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ANALI VR PRESUPUESTO</vt:lpstr>
      <vt:lpstr>FORMATO</vt:lpstr>
      <vt:lpstr>Comparativo honorarios - tabla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Damaris Isabel Paba Torres</cp:lastModifiedBy>
  <cp:lastPrinted>2018-02-15T16:52:59Z</cp:lastPrinted>
  <dcterms:created xsi:type="dcterms:W3CDTF">2013-01-14T22:30:12Z</dcterms:created>
  <dcterms:modified xsi:type="dcterms:W3CDTF">2018-04-24T19:59:48Z</dcterms:modified>
</cp:coreProperties>
</file>