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E:\GOBERNACION 2024\3. LICITACION\LPO POLIDERPORTIVOS IBAGUE\PUBLICAR\"/>
    </mc:Choice>
  </mc:AlternateContent>
  <xr:revisionPtr revIDLastSave="0" documentId="8_{68359973-FFA5-41E0-97C3-23254085E79F}" xr6:coauthVersionLast="47" xr6:coauthVersionMax="47" xr10:uidLastSave="{00000000-0000-0000-0000-000000000000}"/>
  <bookViews>
    <workbookView xWindow="390" yWindow="390" windowWidth="16230" windowHeight="10530" tabRatio="906" xr2:uid="{00000000-000D-0000-FFFF-FFFF00000000}"/>
  </bookViews>
  <sheets>
    <sheet name="PRESUPUESTO OFICIAL (Entidad)" sheetId="265" r:id="rId1"/>
    <sheet name="01" sheetId="269" state="hidden" r:id="rId2"/>
    <sheet name="PROPUESTA ECONOMICA(Proponente)" sheetId="270"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3">#REF!</definedName>
    <definedName name="_APU221">#REF!</definedName>
    <definedName name="_APU465" localSheetId="1">[21]!absc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1" hidden="1">'01'!$I$11:$I$40</definedName>
    <definedName name="_xlnm._FilterDatabase" localSheetId="0" hidden="1">'PRESUPUESTO OFICIAL (Entidad)'!$I$11:$I$87</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'01'!$A$1:$M$61</definedName>
    <definedName name="_xlnm.Print_Area" localSheetId="3">'INDICAR CÓDIGO DEL ITEM DE PAGO'!$A$1:$Q$91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'INDICAR CÓDIGO DEL ITEM DE PAGO'!ERR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'01'!$K$42</definedName>
    <definedName name="solver_adj" localSheetId="3" hidden="1">'INDICAR CÓDIGO DEL ITEM DE PAGO'!#REF!</definedName>
    <definedName name="solver_adj" localSheetId="0" hidden="1">'PRESUPUESTO OFICIAL (Entidad)'!$K$89</definedName>
    <definedName name="solver_cvg" localSheetId="1" hidden="1">0.0001</definedName>
    <definedName name="solver_cvg" localSheetId="3" hidden="1">0.0001</definedName>
    <definedName name="solver_cvg" localSheetId="0" hidden="1">0.0001</definedName>
    <definedName name="solver_drv" localSheetId="1" hidden="1">1</definedName>
    <definedName name="solver_drv" localSheetId="3" hidden="1">1</definedName>
    <definedName name="solver_drv" localSheetId="0" hidden="1">1</definedName>
    <definedName name="solver_est" localSheetId="1" hidden="1">1</definedName>
    <definedName name="solver_est" localSheetId="3" hidden="1">1</definedName>
    <definedName name="solver_est" localSheetId="0" hidden="1">1</definedName>
    <definedName name="solver_itr" localSheetId="1" hidden="1">100</definedName>
    <definedName name="solver_itr" localSheetId="3" hidden="1">100</definedName>
    <definedName name="solver_itr" localSheetId="0" hidden="1">100</definedName>
    <definedName name="solver_lhs1" localSheetId="1" hidden="1">'01'!$K$54</definedName>
    <definedName name="solver_lhs1" localSheetId="3" hidden="1">'INDICAR CÓDIGO DEL ITEM DE PAGO'!#REF!</definedName>
    <definedName name="solver_lhs1" localSheetId="0" hidden="1">'PRESUPUESTO OFICIAL (Entidad)'!$K$101</definedName>
    <definedName name="solver_lin" localSheetId="1" hidden="1">2</definedName>
    <definedName name="solver_lin" localSheetId="3" hidden="1">2</definedName>
    <definedName name="solver_lin" localSheetId="0" hidden="1">2</definedName>
    <definedName name="solver_neg" localSheetId="1" hidden="1">2</definedName>
    <definedName name="solver_neg" localSheetId="3" hidden="1">2</definedName>
    <definedName name="solver_neg" localSheetId="0" hidden="1">2</definedName>
    <definedName name="solver_num" localSheetId="1" hidden="1">1</definedName>
    <definedName name="solver_num" localSheetId="3" hidden="1">1</definedName>
    <definedName name="solver_num" localSheetId="0" hidden="1">1</definedName>
    <definedName name="solver_nwt" localSheetId="1" hidden="1">1</definedName>
    <definedName name="solver_nwt" localSheetId="3" hidden="1">1</definedName>
    <definedName name="solver_nwt" localSheetId="0" hidden="1">1</definedName>
    <definedName name="solver_opt" localSheetId="1" hidden="1">'01'!$K$54</definedName>
    <definedName name="solver_opt" localSheetId="3" hidden="1">'INDICAR CÓDIGO DEL ITEM DE PAGO'!#REF!</definedName>
    <definedName name="solver_opt" localSheetId="0" hidden="1">'PRESUPUESTO OFICIAL (Entidad)'!$K$101</definedName>
    <definedName name="solver_pre" localSheetId="1" hidden="1">0.000001</definedName>
    <definedName name="solver_pre" localSheetId="3" hidden="1">0.000001</definedName>
    <definedName name="solver_pre" localSheetId="0" hidden="1">0.000001</definedName>
    <definedName name="solver_rel1" localSheetId="1" hidden="1">2</definedName>
    <definedName name="solver_rel1" localSheetId="3" hidden="1">2</definedName>
    <definedName name="solver_rel1" localSheetId="0" hidden="1">2</definedName>
    <definedName name="solver_rhs1" localSheetId="1" hidden="1">'01'!$K$55</definedName>
    <definedName name="solver_rhs1" localSheetId="3" hidden="1">'INDICAR CÓDIGO DEL ITEM DE PAGO'!#REF!</definedName>
    <definedName name="solver_rhs1" localSheetId="0" hidden="1">'PRESUPUESTO OFICIAL (Entidad)'!$K$102</definedName>
    <definedName name="solver_scl" localSheetId="1" hidden="1">2</definedName>
    <definedName name="solver_scl" localSheetId="3" hidden="1">2</definedName>
    <definedName name="solver_scl" localSheetId="0" hidden="1">2</definedName>
    <definedName name="solver_sho" localSheetId="1" hidden="1">2</definedName>
    <definedName name="solver_sho" localSheetId="3" hidden="1">2</definedName>
    <definedName name="solver_sho" localSheetId="0" hidden="1">2</definedName>
    <definedName name="solver_tim" localSheetId="1" hidden="1">100</definedName>
    <definedName name="solver_tim" localSheetId="3" hidden="1">100</definedName>
    <definedName name="solver_tim" localSheetId="0" hidden="1">100</definedName>
    <definedName name="solver_tol" localSheetId="1" hidden="1">0.05</definedName>
    <definedName name="solver_tol" localSheetId="3" hidden="1">0.05</definedName>
    <definedName name="solver_tol" localSheetId="0" hidden="1">0.05</definedName>
    <definedName name="solver_typ" localSheetId="1" hidden="1">3</definedName>
    <definedName name="solver_typ" localSheetId="3" hidden="1">3</definedName>
    <definedName name="solver_typ" localSheetId="0" hidden="1">3</definedName>
    <definedName name="solver_val" localSheetId="1" hidden="1">63899000000</definedName>
    <definedName name="solver_val" localSheetId="3" hidden="1">490454</definedName>
    <definedName name="solver_val" localSheetId="0"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7" i="265" l="1"/>
  <c r="K92" i="265"/>
  <c r="K96" i="265" s="1"/>
  <c r="K86" i="265"/>
  <c r="K78" i="265"/>
  <c r="K72" i="265"/>
  <c r="K69" i="265"/>
  <c r="K61" i="265"/>
  <c r="K53" i="265"/>
  <c r="K50" i="265"/>
  <c r="K39" i="265"/>
  <c r="K35" i="265"/>
  <c r="K25" i="265"/>
  <c r="K81" i="265"/>
  <c r="K82" i="265"/>
  <c r="K83" i="265"/>
  <c r="K80" i="265"/>
  <c r="K75" i="265"/>
  <c r="K76" i="265"/>
  <c r="K77" i="265"/>
  <c r="K74" i="265"/>
  <c r="K71" i="265"/>
  <c r="K64" i="265"/>
  <c r="K65" i="265"/>
  <c r="K66" i="265"/>
  <c r="K67" i="265"/>
  <c r="K68" i="265"/>
  <c r="K63" i="265"/>
  <c r="K56" i="265"/>
  <c r="K57" i="265"/>
  <c r="K58" i="265"/>
  <c r="K59" i="265"/>
  <c r="K60" i="265"/>
  <c r="K55" i="265"/>
  <c r="K52" i="265"/>
  <c r="K42" i="265"/>
  <c r="K43" i="265"/>
  <c r="K44" i="265"/>
  <c r="K45" i="265"/>
  <c r="K46" i="265"/>
  <c r="K47" i="265"/>
  <c r="K48" i="265"/>
  <c r="K49" i="265"/>
  <c r="K41" i="265"/>
  <c r="K38" i="265"/>
  <c r="K37" i="265"/>
  <c r="K27" i="265"/>
  <c r="K16" i="265"/>
  <c r="K17" i="265"/>
  <c r="K18" i="265"/>
  <c r="K19" i="265"/>
  <c r="K20" i="265"/>
  <c r="K21" i="265"/>
  <c r="K22" i="265"/>
  <c r="K23" i="265"/>
  <c r="K24" i="265"/>
  <c r="K15" i="265"/>
  <c r="J83" i="265"/>
  <c r="J82" i="265"/>
  <c r="J81" i="265"/>
  <c r="J80" i="265"/>
  <c r="J77" i="265"/>
  <c r="J76" i="265"/>
  <c r="J75" i="265"/>
  <c r="J74" i="265"/>
  <c r="J71" i="265"/>
  <c r="J68" i="265"/>
  <c r="J67" i="265"/>
  <c r="J66" i="265"/>
  <c r="J65" i="265"/>
  <c r="J64" i="265"/>
  <c r="J63" i="265"/>
  <c r="J60" i="265"/>
  <c r="J59" i="265"/>
  <c r="J58" i="265"/>
  <c r="J57" i="265"/>
  <c r="J56" i="265"/>
  <c r="J55" i="265"/>
  <c r="J52" i="265"/>
  <c r="J49" i="265"/>
  <c r="J48" i="265"/>
  <c r="J47" i="265"/>
  <c r="J46" i="265"/>
  <c r="J45" i="265"/>
  <c r="J44" i="265"/>
  <c r="J43" i="265"/>
  <c r="J42" i="265"/>
  <c r="J41" i="265"/>
  <c r="J38" i="265"/>
  <c r="J37" i="265"/>
  <c r="J27" i="265"/>
  <c r="J24" i="265"/>
  <c r="J23" i="265"/>
  <c r="J22" i="265"/>
  <c r="J21" i="265"/>
  <c r="J20" i="265"/>
  <c r="J19" i="265"/>
  <c r="J18" i="265"/>
  <c r="J17" i="265"/>
  <c r="J16" i="265"/>
  <c r="J15" i="265"/>
  <c r="K87" i="270" l="1"/>
  <c r="K92" i="270" s="1"/>
  <c r="K96" i="270" s="1"/>
</calcChain>
</file>

<file path=xl/sharedStrings.xml><?xml version="1.0" encoding="utf-8"?>
<sst xmlns="http://schemas.openxmlformats.org/spreadsheetml/2006/main" count="494" uniqueCount="203">
  <si>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</si>
  <si>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</si>
  <si>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</si>
  <si>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</si>
  <si>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</si>
  <si>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</si>
  <si>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</si>
  <si>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</si>
  <si>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</si>
  <si>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</si>
  <si>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</si>
  <si>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</si>
  <si>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</si>
  <si>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</si>
  <si>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</si>
  <si>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</si>
  <si>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</si>
  <si>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</si>
  <si>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</si>
  <si>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</si>
  <si>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</si>
  <si>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</si>
  <si>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</si>
  <si>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</si>
  <si>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</si>
  <si>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</si>
  <si>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</si>
  <si>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</si>
  <si>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</si>
  <si>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</si>
  <si>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</si>
  <si>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</si>
  <si>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</si>
  <si>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</si>
  <si>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</si>
  <si>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</si>
  <si>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</si>
  <si>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</si>
  <si>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</si>
  <si>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</si>
  <si>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</si>
  <si>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</si>
  <si>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</si>
  <si>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</si>
  <si>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</si>
  <si>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</si>
  <si>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</si>
  <si>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</si>
  <si>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</si>
  <si>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</si>
  <si>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</si>
  <si>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</si>
  <si>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</si>
  <si>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</si>
  <si>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</si>
  <si>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</si>
  <si>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</si>
  <si>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</si>
  <si>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</si>
  <si>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</si>
  <si>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</si>
  <si>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</si>
  <si>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</si>
  <si>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</si>
  <si>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</si>
  <si>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</si>
  <si>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</si>
  <si>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</si>
  <si>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</si>
  <si>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</si>
  <si>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</si>
  <si>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</si>
  <si>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</si>
  <si>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</si>
  <si>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</si>
  <si>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</si>
  <si>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</si>
  <si>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</si>
  <si>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</si>
  <si>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</si>
  <si>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</si>
  <si>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</si>
  <si>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</si>
  <si>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</si>
  <si>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</si>
  <si>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</si>
  <si>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</si>
  <si>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</si>
  <si>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</si>
  <si>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</si>
  <si>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</si>
  <si>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</si>
  <si>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</si>
  <si>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</si>
  <si>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</si>
  <si>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</si>
  <si>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</si>
  <si>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Cerramiento en Lona Verde H= 2.00 M</t>
  </si>
  <si>
    <t>Localización y Replanteo</t>
  </si>
  <si>
    <t>Demolición de placas, bordillos y estructuras en concreto</t>
  </si>
  <si>
    <t>Desmonte de Arcos y retiro a sitio de disposición final</t>
  </si>
  <si>
    <t>Desmonte de Mallas de cerramiento incluye retiro a sitio de disposición final</t>
  </si>
  <si>
    <t>Cargue y Retiro de material sobrante</t>
  </si>
  <si>
    <t>Lavado y limpieza de obras existentes</t>
  </si>
  <si>
    <t>Demolición de muro existente en ladrillo</t>
  </si>
  <si>
    <t>Rocería y poda de arbustos (incluye retiro a sitio de disposición final)</t>
  </si>
  <si>
    <t>Descapote manual E=10cm  (No incluye retiro)</t>
  </si>
  <si>
    <t>1.1</t>
  </si>
  <si>
    <t>1.2</t>
  </si>
  <si>
    <t>1.3</t>
  </si>
  <si>
    <t>1.4</t>
  </si>
  <si>
    <t>1.5</t>
  </si>
  <si>
    <t>1.6</t>
  </si>
  <si>
    <t>1.7</t>
  </si>
  <si>
    <t>1.8</t>
  </si>
  <si>
    <t>1.9</t>
  </si>
  <si>
    <t>1.10</t>
  </si>
  <si>
    <t>M2</t>
  </si>
  <si>
    <t>M3</t>
  </si>
  <si>
    <t>UND</t>
  </si>
  <si>
    <t>ML</t>
  </si>
  <si>
    <t>1. PRELIMINARES</t>
  </si>
  <si>
    <t>2.  EXCAVACIONES</t>
  </si>
  <si>
    <t>Excavación manual en material común</t>
  </si>
  <si>
    <t xml:space="preserve">2.1 </t>
  </si>
  <si>
    <t>3. BASES Y AFIRMADOS</t>
  </si>
  <si>
    <t>Relleno en arena (Incluye suministro, extendido, nivelación, humedecido, compatación y  Transporte)</t>
  </si>
  <si>
    <t>Relleno en recebo compactado (Incluye Transporte)</t>
  </si>
  <si>
    <t>3.1</t>
  </si>
  <si>
    <t>3.2</t>
  </si>
  <si>
    <t>Anden en concreto de 3000PSI (E=0.10)</t>
  </si>
  <si>
    <t>Suministro e instalación concreto resistencia 3000 PSI Premezclado</t>
  </si>
  <si>
    <t>Suministro e instalación concreto resistencia 3000 PSI mezclado en sitio</t>
  </si>
  <si>
    <t>Dado en concreto de 3000PSI de 30cm x 30cm x 50cm (Incluye Acero y Anclajes)</t>
  </si>
  <si>
    <t>Dados en concreto de 3000PSI de 40cm x 40cm x 100cm (Incluye Acero y Anclajes)</t>
  </si>
  <si>
    <t>Dados en concreto de 3000PSI de 50cm x 50cm x 50cm para luminarias (Incluye Acero y Anclajes)</t>
  </si>
  <si>
    <t>Recuperación de placas en concreto existente con mortero de alto fraguado</t>
  </si>
  <si>
    <t>Suministro e instalación de geotextil</t>
  </si>
  <si>
    <t>Mortero de nivelación</t>
  </si>
  <si>
    <t>4. CONCRETOS</t>
  </si>
  <si>
    <t>4.1</t>
  </si>
  <si>
    <t>4.2</t>
  </si>
  <si>
    <t>4.3</t>
  </si>
  <si>
    <t>4.4</t>
  </si>
  <si>
    <t>4.5</t>
  </si>
  <si>
    <t>4.6</t>
  </si>
  <si>
    <t>4.7</t>
  </si>
  <si>
    <t>4.8</t>
  </si>
  <si>
    <t>4.9</t>
  </si>
  <si>
    <t>5. ACEROS</t>
  </si>
  <si>
    <t>6. CERRAMIENTO</t>
  </si>
  <si>
    <t>Malla Electrosoldada de 6 mm</t>
  </si>
  <si>
    <t>Adecuación del cerramiento existente (incluye templar, soldar y asegurar módulos)</t>
  </si>
  <si>
    <t>Reemplazo de módulos en malla eslabonada calibre 10 con suministro e instalación</t>
  </si>
  <si>
    <t xml:space="preserve">Suministro e Instalación de puertas nuevas para cerramiento en malla eslabonada calibre 10 según diseño h= 2,50M x 1,20m </t>
  </si>
  <si>
    <t>Suministro e instalación de cerramiento en malla eslabonada calibre 10 y tuberia galvanizada de 3" según diseño de 5.00 m de altura (Incluye pintura)</t>
  </si>
  <si>
    <t>Suministro e instalación de cerramiento en malla eslabonada calibre 10 y tuberia galvanizada de 2" según diseño de 2.50 m de altura (Incluye Pintura)</t>
  </si>
  <si>
    <t>Pintura esmalte 3 en 1 para cerramiento existente en malla eslabonada X 2 caras</t>
  </si>
  <si>
    <t>5.1</t>
  </si>
  <si>
    <t>6.1</t>
  </si>
  <si>
    <t>6.2</t>
  </si>
  <si>
    <t>6.3</t>
  </si>
  <si>
    <t>6.4</t>
  </si>
  <si>
    <t>6.5</t>
  </si>
  <si>
    <t>6.6</t>
  </si>
  <si>
    <t>Pintura de tráfico pesado para cancha, incluye demarcación de cancha de microfútbol, baloncesto y voleibol de ancho 10cm según diseño</t>
  </si>
  <si>
    <t>Pintura en aceite para contrahuellas de escaleras, antepechos  y graderías</t>
  </si>
  <si>
    <t>Pintura en esmalte para barandas</t>
  </si>
  <si>
    <t>Pintura Vinilo tipo 1 para exteriores</t>
  </si>
  <si>
    <t>Reparación de Filos, bordes y carteras</t>
  </si>
  <si>
    <t>Pañete liso 1:3 e=1,5cm</t>
  </si>
  <si>
    <t>7.1</t>
  </si>
  <si>
    <t>7.2</t>
  </si>
  <si>
    <t>7.3</t>
  </si>
  <si>
    <t>7.4</t>
  </si>
  <si>
    <t>7.5</t>
  </si>
  <si>
    <t>7.6</t>
  </si>
  <si>
    <t>7. PAÑETES Y PINTURA</t>
  </si>
  <si>
    <t>8. GRADERIAS</t>
  </si>
  <si>
    <t>9. MOBILIARIO</t>
  </si>
  <si>
    <t>10. OTRAS ACTIVIDADES COMPLEMENTARIAS</t>
  </si>
  <si>
    <t>8.1</t>
  </si>
  <si>
    <t>9.1</t>
  </si>
  <si>
    <t>9.2</t>
  </si>
  <si>
    <t>9.3</t>
  </si>
  <si>
    <t>9.4</t>
  </si>
  <si>
    <t>10.1</t>
  </si>
  <si>
    <t>10.2</t>
  </si>
  <si>
    <t>10.3</t>
  </si>
  <si>
    <t>10.4</t>
  </si>
  <si>
    <t>Módulo de graderías en concreto de 3000PSI según diseño</t>
  </si>
  <si>
    <t>Suministro e instalación de juego de estructura múltiple (Microfútbol - Baloncesto)</t>
  </si>
  <si>
    <t>Suminstro e instalación de juego de arcos para cancha de fútbol</t>
  </si>
  <si>
    <t>Suminstro e instalación de caneca en acero inoxidable incluye dado en concreto</t>
  </si>
  <si>
    <t>Suministro e instalación de luminaria de energía solar de 200w</t>
  </si>
  <si>
    <t>Sello de juntas para canchas de polideportivos</t>
  </si>
  <si>
    <t>Perforaciones en placa para montaje provisional de malla voleibol</t>
  </si>
  <si>
    <t>Suministro e instalación de rejilla metálica para cunetas</t>
  </si>
  <si>
    <t>Suministro e instalación de barandas metálicas</t>
  </si>
  <si>
    <r>
      <t>[La Entidad puede utilizar este Formulario de detalle del</t>
    </r>
    <r>
      <rPr>
        <b/>
        <u/>
        <sz val="11"/>
        <rFont val="Arial Narrow"/>
        <family val="2"/>
      </rPr>
      <t xml:space="preserve"> Presupuesto Oficial</t>
    </r>
    <r>
      <rPr>
        <sz val="11"/>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</si>
  <si>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Narrow"/>
        <family val="2"/>
      </rPr>
      <t xml:space="preserve">NOTA 1: </t>
    </r>
    <r>
      <rPr>
        <sz val="11"/>
        <rFont val="Arial Narrow"/>
        <family val="2"/>
      </rPr>
      <t xml:space="preserve"> Se debe tener en cuenta que el PRECIO UNITARIO incluye el valor de A.I.U. </t>
    </r>
  </si>
  <si>
    <r>
      <rPr>
        <b/>
        <sz val="11"/>
        <rFont val="Arial Narrow"/>
        <family val="2"/>
      </rPr>
      <t>NOTA 2</t>
    </r>
    <r>
      <rPr>
        <sz val="11"/>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</si>
  <si>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Narrow"/>
        <family val="2"/>
      </rPr>
      <t>NOTA 3:</t>
    </r>
    <r>
      <rPr>
        <sz val="11"/>
        <rFont val="Arial Narrow"/>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</si>
</sst>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 #,##0_);\(&quot;$&quot;\ #,##0\)"/>
    <numFmt numFmtId="205" formatCode="_-[$$-240A]* #,##0_-;\-[$$-240A]* #,##0_-;_-[$$-240A]*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sz val="8"/>
      <name val="Arial"/>
      <family val="2"/>
      <charset val="1"/>
    </font>
    <font>
      <sz val="8"/>
      <name val="Arial"/>
      <family val="2"/>
      <charset val="1"/>
    </font>
    <font>
      <b/>
      <u/>
      <sz val="11"/>
      <name val="Arial"/>
      <family val="2"/>
    </font>
    <font>
      <sz val="8"/>
      <name val="Arial"/>
      <family val="2"/>
    </font>
    <font>
      <b/>
      <u/>
      <sz val="11"/>
      <name val="Arial Narrow"/>
      <family val="2"/>
    </font>
    <font>
      <sz val="9"/>
      <color theme="1"/>
      <name val="Arial Narrow"/>
      <family val="2"/>
    </font>
    <font>
      <b/>
      <sz val="11"/>
      <color rgb="FFFF0000"/>
      <name val="Arial Narrow"/>
      <family val="2"/>
    </font>
    <font>
      <sz val="11"/>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595">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42" fillId="0" borderId="86" xfId="0" applyFont="1" applyBorder="1" applyAlignment="1">
      <alignment horizontal="left" vertical="center"/>
    </xf>
    <xf numFmtId="0" fontId="31" fillId="0" borderId="86" xfId="0" applyFont="1" applyBorder="1" applyAlignment="1">
      <alignment horizontal="left" vertical="center"/>
    </xf>
    <xf numFmtId="0" fontId="46" fillId="0" borderId="20" xfId="126" applyFont="1" applyBorder="1" applyAlignment="1">
      <alignment horizontal="center" vertical="center" wrapText="1"/>
    </xf>
    <xf numFmtId="0" fontId="29" fillId="0" borderId="13" xfId="73" applyFont="1" applyBorder="1" applyAlignment="1">
      <alignment horizontal="left" vertical="center"/>
    </xf>
    <xf numFmtId="0" fontId="29" fillId="0" borderId="14" xfId="74" applyFont="1" applyBorder="1" applyAlignment="1">
      <alignment horizontal="center" vertical="center"/>
    </xf>
    <xf numFmtId="0" fontId="29" fillId="0" borderId="14" xfId="74" applyFont="1" applyBorder="1" applyAlignment="1">
      <alignment horizontal="left" vertical="center" wrapText="1"/>
    </xf>
    <xf numFmtId="4" fontId="29" fillId="0" borderId="18" xfId="39" applyNumberFormat="1" applyFont="1" applyBorder="1" applyAlignment="1">
      <alignment vertical="center" wrapText="1"/>
    </xf>
    <xf numFmtId="167" fontId="29" fillId="0" borderId="24" xfId="62" applyNumberFormat="1" applyFont="1" applyBorder="1" applyAlignment="1">
      <alignment horizontal="right" vertical="center" wrapText="1"/>
    </xf>
    <xf numFmtId="176" fontId="46" fillId="0" borderId="40" xfId="39" applyNumberFormat="1" applyFont="1" applyBorder="1" applyAlignment="1">
      <alignment horizontal="right" vertical="center"/>
    </xf>
    <xf numFmtId="0" fontId="46" fillId="24" borderId="41" xfId="73" applyFont="1" applyFill="1" applyBorder="1" applyAlignment="1">
      <alignment vertical="center"/>
    </xf>
    <xf numFmtId="0" fontId="46" fillId="24" borderId="43" xfId="73" applyFont="1" applyFill="1" applyBorder="1" applyAlignment="1">
      <alignment vertical="center"/>
    </xf>
    <xf numFmtId="0" fontId="46" fillId="24" borderId="44" xfId="73" applyFont="1" applyFill="1" applyBorder="1" applyAlignment="1">
      <alignment vertical="center"/>
    </xf>
    <xf numFmtId="0" fontId="29" fillId="0" borderId="52" xfId="73" applyFont="1" applyBorder="1" applyAlignment="1">
      <alignment horizontal="center" vertical="center"/>
    </xf>
    <xf numFmtId="0" fontId="59" fillId="0" borderId="18" xfId="0" applyFont="1" applyBorder="1" applyAlignment="1">
      <alignment horizontal="center" vertical="center"/>
    </xf>
    <xf numFmtId="0" fontId="29" fillId="0" borderId="18" xfId="74" applyFont="1" applyBorder="1" applyAlignment="1">
      <alignment horizontal="center" vertical="center"/>
    </xf>
    <xf numFmtId="167" fontId="29" fillId="0" borderId="18" xfId="62" applyNumberFormat="1" applyFont="1" applyBorder="1" applyAlignment="1">
      <alignment horizontal="right" vertical="center" wrapText="1"/>
    </xf>
    <xf numFmtId="0" fontId="29" fillId="0" borderId="18" xfId="135" applyFont="1" applyBorder="1" applyAlignment="1">
      <alignment horizontal="center" vertical="center"/>
    </xf>
    <xf numFmtId="0" fontId="29" fillId="0" borderId="18" xfId="73" applyFont="1" applyBorder="1" applyAlignment="1">
      <alignment horizontal="left" vertical="center"/>
    </xf>
    <xf numFmtId="0" fontId="29" fillId="0" borderId="18" xfId="89" applyFont="1" applyBorder="1"/>
    <xf numFmtId="0" fontId="46" fillId="24" borderId="13" xfId="73" applyFont="1" applyFill="1" applyBorder="1" applyAlignment="1">
      <alignment vertical="center"/>
    </xf>
    <xf numFmtId="0" fontId="46" fillId="24" borderId="14" xfId="73" applyFont="1" applyFill="1" applyBorder="1" applyAlignment="1">
      <alignment vertical="center"/>
    </xf>
    <xf numFmtId="0" fontId="29" fillId="0" borderId="18" xfId="73" applyFont="1" applyBorder="1" applyAlignment="1">
      <alignment horizontal="center" vertical="center"/>
    </xf>
    <xf numFmtId="0" fontId="29" fillId="0" borderId="18" xfId="126" applyFont="1" applyBorder="1" applyAlignment="1">
      <alignment horizontal="center" vertical="center"/>
    </xf>
    <xf numFmtId="0" fontId="29" fillId="0" borderId="18" xfId="73" applyFont="1" applyBorder="1" applyAlignment="1">
      <alignment horizontal="left" vertical="center" wrapText="1"/>
    </xf>
    <xf numFmtId="0" fontId="29" fillId="0" borderId="18" xfId="135" applyFont="1" applyBorder="1" applyAlignment="1">
      <alignment horizontal="left" vertical="center" wrapText="1"/>
    </xf>
    <xf numFmtId="0" fontId="29" fillId="0" borderId="52" xfId="135" applyFont="1" applyBorder="1" applyAlignment="1">
      <alignment horizontal="center" vertical="center"/>
    </xf>
    <xf numFmtId="0" fontId="29" fillId="0" borderId="18" xfId="73" applyFont="1" applyBorder="1" applyAlignment="1">
      <alignment horizontal="center" vertical="center" wrapText="1"/>
    </xf>
    <xf numFmtId="0" fontId="29" fillId="0" borderId="51" xfId="73" applyFont="1" applyBorder="1" applyAlignment="1">
      <alignment horizontal="left" vertical="center"/>
    </xf>
    <xf numFmtId="0" fontId="29" fillId="0" borderId="0" xfId="73" applyFont="1" applyAlignment="1">
      <alignment horizontal="center" vertical="center"/>
    </xf>
    <xf numFmtId="0" fontId="29" fillId="0" borderId="0" xfId="73" applyFont="1" applyAlignment="1">
      <alignment horizontal="left" vertical="center" wrapText="1"/>
    </xf>
    <xf numFmtId="2" fontId="29" fillId="0" borderId="14" xfId="73" applyNumberFormat="1" applyFont="1" applyBorder="1" applyAlignment="1">
      <alignment horizontal="center" vertical="center"/>
    </xf>
    <xf numFmtId="0" fontId="29" fillId="0" borderId="14" xfId="73" applyFont="1" applyBorder="1" applyAlignment="1">
      <alignment horizontal="center" vertical="center"/>
    </xf>
    <xf numFmtId="0" fontId="29" fillId="0" borderId="11" xfId="73" applyFont="1" applyBorder="1" applyAlignment="1">
      <alignment horizontal="left" vertical="center"/>
    </xf>
    <xf numFmtId="2" fontId="29" fillId="0" borderId="0" xfId="73" applyNumberFormat="1" applyFont="1" applyAlignment="1">
      <alignment horizontal="center" vertical="center"/>
    </xf>
    <xf numFmtId="4" fontId="29" fillId="0" borderId="77" xfId="39" applyNumberFormat="1" applyFont="1" applyBorder="1" applyAlignment="1">
      <alignment vertical="center" wrapText="1"/>
    </xf>
    <xf numFmtId="2" fontId="29" fillId="0" borderId="18" xfId="73" applyNumberFormat="1" applyFont="1" applyBorder="1" applyAlignment="1">
      <alignment horizontal="center" vertical="center"/>
    </xf>
    <xf numFmtId="0" fontId="29" fillId="0" borderId="14" xfId="73" applyFont="1" applyBorder="1" applyAlignment="1">
      <alignment horizontal="left" vertical="center" wrapText="1"/>
    </xf>
    <xf numFmtId="49" fontId="46" fillId="0" borderId="0" xfId="131" applyNumberFormat="1" applyFont="1" applyAlignment="1">
      <alignment horizontal="right" vertical="center"/>
    </xf>
    <xf numFmtId="186" fontId="46" fillId="0" borderId="0" xfId="131" applyNumberFormat="1" applyFont="1" applyAlignment="1">
      <alignment vertical="center"/>
    </xf>
    <xf numFmtId="0" fontId="29" fillId="0" borderId="0" xfId="128" applyFont="1"/>
    <xf numFmtId="0" fontId="29" fillId="0" borderId="0" xfId="128" applyFont="1" applyAlignment="1">
      <alignment horizontal="center"/>
    </xf>
    <xf numFmtId="0" fontId="60" fillId="0" borderId="17" xfId="128" applyFont="1" applyBorder="1" applyAlignment="1">
      <alignment horizontal="right" vertical="center"/>
    </xf>
    <xf numFmtId="181" fontId="29" fillId="0" borderId="35" xfId="129" applyNumberFormat="1" applyFont="1" applyBorder="1" applyAlignment="1">
      <alignment vertical="center"/>
    </xf>
    <xf numFmtId="0" fontId="29" fillId="0" borderId="21" xfId="128" applyFont="1" applyBorder="1" applyAlignment="1">
      <alignment horizontal="left" vertical="center"/>
    </xf>
    <xf numFmtId="180" fontId="29" fillId="0" borderId="22" xfId="129" applyNumberFormat="1" applyFont="1" applyBorder="1" applyAlignment="1">
      <alignment horizontal="center" vertical="center"/>
    </xf>
    <xf numFmtId="0" fontId="46" fillId="0" borderId="22" xfId="128" applyFont="1" applyBorder="1" applyAlignment="1">
      <alignment vertical="center"/>
    </xf>
    <xf numFmtId="0" fontId="46" fillId="0" borderId="23" xfId="128" applyFont="1" applyBorder="1" applyAlignment="1">
      <alignment horizontal="right" vertical="center"/>
    </xf>
    <xf numFmtId="181" fontId="29" fillId="0" borderId="30" xfId="129" applyNumberFormat="1" applyFont="1" applyBorder="1" applyAlignment="1">
      <alignment vertical="center"/>
    </xf>
    <xf numFmtId="0" fontId="29" fillId="0" borderId="0" xfId="126" applyFont="1" applyAlignment="1">
      <alignment horizontal="center" vertical="center"/>
    </xf>
    <xf numFmtId="9" fontId="29" fillId="0" borderId="22" xfId="129" applyNumberFormat="1" applyFont="1" applyBorder="1" applyAlignment="1">
      <alignment horizontal="center" vertical="center"/>
    </xf>
    <xf numFmtId="181" fontId="29" fillId="0" borderId="22" xfId="129" applyNumberFormat="1" applyFont="1" applyBorder="1" applyAlignment="1">
      <alignment vertical="center"/>
    </xf>
    <xf numFmtId="0" fontId="29" fillId="0" borderId="23" xfId="128" applyFont="1" applyBorder="1" applyAlignment="1">
      <alignment vertical="center"/>
    </xf>
    <xf numFmtId="0" fontId="46" fillId="0" borderId="21" xfId="128" applyFont="1" applyBorder="1" applyAlignment="1">
      <alignment horizontal="left" vertical="center"/>
    </xf>
    <xf numFmtId="0" fontId="29" fillId="0" borderId="21" xfId="128" applyFont="1" applyBorder="1" applyAlignment="1">
      <alignment horizontal="left" vertical="center" wrapText="1"/>
    </xf>
    <xf numFmtId="0" fontId="29" fillId="0" borderId="23" xfId="128" applyFont="1" applyBorder="1" applyAlignment="1">
      <alignment horizontal="right" vertical="center"/>
    </xf>
    <xf numFmtId="0" fontId="29" fillId="0" borderId="0" xfId="128" applyFont="1" applyAlignment="1">
      <alignment horizontal="center" vertical="center" wrapText="1"/>
    </xf>
    <xf numFmtId="0" fontId="46" fillId="0" borderId="27" xfId="128" applyFont="1" applyBorder="1" applyAlignment="1">
      <alignment horizontal="left" vertical="center"/>
    </xf>
    <xf numFmtId="9" fontId="29" fillId="0" borderId="31" xfId="129" applyNumberFormat="1" applyFont="1" applyBorder="1" applyAlignment="1">
      <alignment horizontal="center" vertical="center"/>
    </xf>
    <xf numFmtId="181" fontId="46" fillId="0" borderId="31" xfId="129" applyNumberFormat="1" applyFont="1" applyBorder="1" applyAlignment="1">
      <alignment vertical="center"/>
    </xf>
    <xf numFmtId="0" fontId="29" fillId="0" borderId="28" xfId="128" applyFont="1" applyBorder="1" applyAlignment="1">
      <alignment vertical="center"/>
    </xf>
    <xf numFmtId="2" fontId="29" fillId="0" borderId="0" xfId="128" applyNumberFormat="1" applyFont="1"/>
    <xf numFmtId="181" fontId="29" fillId="0" borderId="0" xfId="129" applyNumberFormat="1" applyFont="1"/>
    <xf numFmtId="39" fontId="46" fillId="0" borderId="0" xfId="129" applyNumberFormat="1" applyFont="1" applyAlignment="1">
      <alignment vertical="center"/>
    </xf>
    <xf numFmtId="0" fontId="46" fillId="0" borderId="34" xfId="79" applyFont="1" applyBorder="1" applyAlignment="1">
      <alignment vertical="center"/>
    </xf>
    <xf numFmtId="186" fontId="46" fillId="26" borderId="47" xfId="60" applyNumberFormat="1" applyFont="1" applyFill="1" applyBorder="1" applyAlignment="1">
      <alignment horizontal="center" vertical="center"/>
    </xf>
    <xf numFmtId="186" fontId="46" fillId="26" borderId="18" xfId="60" applyNumberFormat="1" applyFont="1" applyFill="1" applyBorder="1" applyAlignment="1">
      <alignment horizontal="center" vertical="center"/>
    </xf>
    <xf numFmtId="9" fontId="29" fillId="27" borderId="30" xfId="95" applyFont="1" applyFill="1" applyBorder="1" applyAlignment="1">
      <alignment horizontal="center" vertical="center"/>
    </xf>
    <xf numFmtId="0" fontId="29" fillId="0" borderId="63" xfId="0" applyFont="1" applyBorder="1" applyAlignment="1">
      <alignment vertical="center" wrapText="1"/>
    </xf>
    <xf numFmtId="0" fontId="29" fillId="0" borderId="55" xfId="0" applyFont="1" applyBorder="1" applyAlignment="1">
      <alignment vertical="center" wrapText="1"/>
    </xf>
    <xf numFmtId="0" fontId="29" fillId="0" borderId="65" xfId="0" applyFont="1" applyBorder="1" applyAlignment="1">
      <alignment vertical="center" wrapText="1"/>
    </xf>
    <xf numFmtId="0" fontId="29" fillId="0" borderId="11" xfId="0" applyFont="1" applyBorder="1" applyAlignment="1">
      <alignment vertical="center" wrapText="1"/>
    </xf>
    <xf numFmtId="0" fontId="29" fillId="0" borderId="0" xfId="0" applyFont="1" applyAlignment="1">
      <alignment vertical="center" wrapText="1"/>
    </xf>
    <xf numFmtId="0" fontId="29" fillId="0" borderId="45" xfId="0" applyFont="1" applyBorder="1" applyAlignment="1">
      <alignment vertical="center" wrapText="1"/>
    </xf>
    <xf numFmtId="0" fontId="29" fillId="0" borderId="13" xfId="0" applyFont="1" applyBorder="1" applyAlignment="1">
      <alignment vertical="center" wrapText="1"/>
    </xf>
    <xf numFmtId="0" fontId="29" fillId="0" borderId="14" xfId="0" applyFont="1" applyBorder="1" applyAlignment="1">
      <alignment vertical="center" wrapText="1"/>
    </xf>
    <xf numFmtId="0" fontId="29" fillId="0" borderId="24" xfId="0" applyFont="1" applyBorder="1" applyAlignment="1">
      <alignment vertical="center" wrapText="1"/>
    </xf>
    <xf numFmtId="204" fontId="29" fillId="0" borderId="18" xfId="62" applyNumberFormat="1" applyFont="1" applyBorder="1" applyAlignment="1">
      <alignment horizontal="right" vertical="center" wrapText="1"/>
    </xf>
    <xf numFmtId="204" fontId="29" fillId="0" borderId="24" xfId="62" applyNumberFormat="1" applyFont="1" applyBorder="1" applyAlignment="1">
      <alignment horizontal="right" vertical="center" wrapText="1"/>
    </xf>
    <xf numFmtId="204" fontId="46" fillId="24" borderId="43" xfId="73" applyNumberFormat="1" applyFont="1" applyFill="1" applyBorder="1" applyAlignment="1">
      <alignment vertical="center"/>
    </xf>
    <xf numFmtId="204" fontId="29" fillId="0" borderId="45" xfId="62" applyNumberFormat="1" applyFont="1" applyBorder="1" applyAlignment="1">
      <alignment horizontal="right" vertical="center" wrapText="1"/>
    </xf>
    <xf numFmtId="9" fontId="46" fillId="27" borderId="30" xfId="95" applyFont="1" applyFill="1" applyBorder="1" applyAlignment="1">
      <alignment horizontal="center" vertical="center"/>
    </xf>
    <xf numFmtId="205" fontId="29" fillId="0" borderId="30" xfId="62" applyNumberFormat="1" applyFont="1" applyBorder="1" applyAlignment="1">
      <alignment horizontal="right" vertical="center" wrapText="1"/>
    </xf>
    <xf numFmtId="205" fontId="46" fillId="0" borderId="40" xfId="39" applyNumberFormat="1" applyFont="1" applyBorder="1" applyAlignment="1">
      <alignment horizontal="right" vertical="center"/>
    </xf>
    <xf numFmtId="205" fontId="46" fillId="24" borderId="44" xfId="73" applyNumberFormat="1" applyFont="1" applyFill="1" applyBorder="1" applyAlignment="1">
      <alignment vertical="center"/>
    </xf>
    <xf numFmtId="205" fontId="29" fillId="0" borderId="35" xfId="62" applyNumberFormat="1" applyFont="1" applyBorder="1" applyAlignment="1">
      <alignment horizontal="right" vertical="center" wrapText="1"/>
    </xf>
    <xf numFmtId="205" fontId="46" fillId="0" borderId="50" xfId="39" applyNumberFormat="1" applyFont="1" applyBorder="1" applyAlignment="1">
      <alignment horizontal="right" vertical="center"/>
    </xf>
    <xf numFmtId="205" fontId="29" fillId="0" borderId="18" xfId="62" applyNumberFormat="1" applyFont="1" applyBorder="1" applyAlignment="1">
      <alignment horizontal="right" vertical="center" wrapText="1"/>
    </xf>
    <xf numFmtId="204" fontId="29" fillId="0" borderId="14" xfId="89" applyNumberFormat="1" applyFont="1" applyBorder="1"/>
    <xf numFmtId="204" fontId="46" fillId="24" borderId="59" xfId="73" applyNumberFormat="1" applyFont="1" applyFill="1" applyBorder="1" applyAlignment="1">
      <alignment vertical="center"/>
    </xf>
    <xf numFmtId="204" fontId="29" fillId="0" borderId="18" xfId="89" applyNumberFormat="1" applyFont="1" applyBorder="1" applyAlignment="1">
      <alignment vertical="center"/>
    </xf>
    <xf numFmtId="204" fontId="29" fillId="0" borderId="18" xfId="62" quotePrefix="1" applyNumberFormat="1" applyFont="1" applyBorder="1" applyAlignment="1">
      <alignment horizontal="right" vertical="center" wrapText="1"/>
    </xf>
    <xf numFmtId="205" fontId="29" fillId="0" borderId="30" xfId="129" applyNumberFormat="1" applyFont="1" applyBorder="1" applyAlignment="1">
      <alignment vertical="center"/>
    </xf>
    <xf numFmtId="205" fontId="46" fillId="0" borderId="30" xfId="129" applyNumberFormat="1" applyFont="1" applyBorder="1" applyAlignment="1">
      <alignment vertical="center"/>
    </xf>
    <xf numFmtId="0" fontId="61" fillId="0" borderId="18" xfId="0" applyFont="1" applyBorder="1" applyAlignment="1">
      <alignment vertical="center" wrapText="1"/>
    </xf>
    <xf numFmtId="0" fontId="29" fillId="0" borderId="18" xfId="74" applyFont="1" applyBorder="1" applyAlignment="1">
      <alignment horizontal="center" vertical="center" wrapText="1"/>
    </xf>
    <xf numFmtId="0" fontId="29" fillId="0" borderId="18" xfId="135" applyFont="1" applyBorder="1" applyAlignment="1">
      <alignment horizontal="center" vertical="center" wrapText="1"/>
    </xf>
    <xf numFmtId="0" fontId="29" fillId="0" borderId="18" xfId="89" applyFont="1" applyBorder="1" applyAlignment="1">
      <alignment horizontal="center" wrapText="1"/>
    </xf>
    <xf numFmtId="0" fontId="29" fillId="0" borderId="18" xfId="89" applyFont="1" applyBorder="1" applyAlignment="1">
      <alignment wrapText="1"/>
    </xf>
    <xf numFmtId="0" fontId="29" fillId="0" borderId="18" xfId="126" applyFont="1" applyBorder="1" applyAlignment="1">
      <alignment horizontal="center" vertical="center" wrapText="1"/>
    </xf>
    <xf numFmtId="0" fontId="29" fillId="0" borderId="0" xfId="73" applyFont="1" applyAlignment="1">
      <alignment horizontal="center" vertical="center" wrapText="1"/>
    </xf>
    <xf numFmtId="2" fontId="29" fillId="0" borderId="14" xfId="73" applyNumberFormat="1" applyFont="1" applyBorder="1" applyAlignment="1">
      <alignment horizontal="center" vertical="center" wrapText="1"/>
    </xf>
    <xf numFmtId="2" fontId="29" fillId="0" borderId="0" xfId="73" applyNumberFormat="1" applyFont="1" applyAlignment="1">
      <alignment horizontal="center" vertical="center" wrapText="1"/>
    </xf>
    <xf numFmtId="2" fontId="29" fillId="0" borderId="18" xfId="73" applyNumberFormat="1" applyFont="1" applyBorder="1" applyAlignment="1">
      <alignment horizontal="center" vertical="center" wrapText="1"/>
    </xf>
    <xf numFmtId="0" fontId="29" fillId="25" borderId="0" xfId="130" applyFont="1" applyFill="1" applyAlignment="1">
      <alignment horizontal="center" vertical="center" wrapText="1"/>
    </xf>
    <xf numFmtId="186" fontId="46" fillId="0" borderId="47" xfId="60" applyNumberFormat="1" applyFont="1" applyFill="1" applyBorder="1" applyAlignment="1">
      <alignment horizontal="center" vertical="center"/>
    </xf>
    <xf numFmtId="186" fontId="46" fillId="0" borderId="18" xfId="60" applyNumberFormat="1" applyFont="1" applyFill="1" applyBorder="1" applyAlignment="1">
      <alignment horizontal="center" vertical="center"/>
    </xf>
    <xf numFmtId="9" fontId="29" fillId="0" borderId="30" xfId="95" applyFont="1" applyFill="1" applyBorder="1" applyAlignment="1">
      <alignment horizontal="center" vertical="center"/>
    </xf>
    <xf numFmtId="9" fontId="46" fillId="0" borderId="30" xfId="95" applyFont="1" applyFill="1" applyBorder="1" applyAlignment="1">
      <alignment horizontal="center" vertical="center"/>
    </xf>
    <xf numFmtId="4" fontId="29" fillId="0" borderId="18" xfId="39" applyNumberFormat="1" applyFont="1" applyFill="1" applyBorder="1" applyAlignment="1">
      <alignment vertical="center" wrapText="1"/>
    </xf>
    <xf numFmtId="167" fontId="29" fillId="0" borderId="24" xfId="62" applyNumberFormat="1" applyFont="1" applyFill="1" applyBorder="1" applyAlignment="1">
      <alignment horizontal="right" vertical="center" wrapText="1"/>
    </xf>
    <xf numFmtId="176" fontId="46" fillId="0" borderId="40" xfId="39" applyNumberFormat="1" applyFont="1" applyFill="1" applyBorder="1" applyAlignment="1">
      <alignment horizontal="right" vertical="center"/>
    </xf>
    <xf numFmtId="0" fontId="46" fillId="0" borderId="41" xfId="73" applyFont="1" applyBorder="1" applyAlignment="1">
      <alignment vertical="center"/>
    </xf>
    <xf numFmtId="0" fontId="46" fillId="0" borderId="43" xfId="73" applyFont="1" applyBorder="1" applyAlignment="1">
      <alignment vertical="center"/>
    </xf>
    <xf numFmtId="0" fontId="46" fillId="0" borderId="44" xfId="73" applyFont="1" applyBorder="1" applyAlignment="1">
      <alignment vertical="center"/>
    </xf>
    <xf numFmtId="0" fontId="59" fillId="0" borderId="18" xfId="0" applyFont="1" applyBorder="1" applyAlignment="1">
      <alignment vertical="center" wrapText="1"/>
    </xf>
    <xf numFmtId="204" fontId="29" fillId="0" borderId="18" xfId="62" applyNumberFormat="1" applyFont="1" applyFill="1" applyBorder="1" applyAlignment="1">
      <alignment horizontal="right" vertical="center" wrapText="1"/>
    </xf>
    <xf numFmtId="205" fontId="29" fillId="0" borderId="30" xfId="62" applyNumberFormat="1" applyFont="1" applyFill="1" applyBorder="1" applyAlignment="1">
      <alignment horizontal="right" vertical="center" wrapText="1"/>
    </xf>
    <xf numFmtId="0" fontId="29" fillId="0" borderId="18" xfId="89" applyFont="1" applyBorder="1" applyAlignment="1">
      <alignment horizontal="center"/>
    </xf>
    <xf numFmtId="205" fontId="46" fillId="0" borderId="40" xfId="39" applyNumberFormat="1" applyFont="1" applyFill="1" applyBorder="1" applyAlignment="1">
      <alignment horizontal="right" vertical="center"/>
    </xf>
    <xf numFmtId="0" fontId="46" fillId="0" borderId="13" xfId="73" applyFont="1" applyBorder="1" applyAlignment="1">
      <alignment vertical="center"/>
    </xf>
    <xf numFmtId="0" fontId="46" fillId="0" borderId="14" xfId="73" applyFont="1" applyBorder="1" applyAlignment="1">
      <alignment vertical="center"/>
    </xf>
    <xf numFmtId="204" fontId="46" fillId="0" borderId="59" xfId="73" applyNumberFormat="1" applyFont="1" applyBorder="1" applyAlignment="1">
      <alignment vertical="center"/>
    </xf>
    <xf numFmtId="205" fontId="46" fillId="0" borderId="44" xfId="73" applyNumberFormat="1" applyFont="1" applyBorder="1" applyAlignment="1">
      <alignment vertical="center"/>
    </xf>
    <xf numFmtId="205" fontId="29" fillId="0" borderId="35" xfId="62" applyNumberFormat="1" applyFont="1" applyFill="1" applyBorder="1" applyAlignment="1">
      <alignment horizontal="right" vertical="center" wrapText="1"/>
    </xf>
    <xf numFmtId="204" fontId="29" fillId="0" borderId="18" xfId="62" quotePrefix="1" applyNumberFormat="1" applyFont="1" applyFill="1" applyBorder="1" applyAlignment="1">
      <alignment horizontal="right" vertical="center" wrapText="1"/>
    </xf>
    <xf numFmtId="204" fontId="29" fillId="0" borderId="45" xfId="62" applyNumberFormat="1" applyFont="1" applyFill="1" applyBorder="1" applyAlignment="1">
      <alignment horizontal="right" vertical="center" wrapText="1"/>
    </xf>
    <xf numFmtId="205" fontId="46" fillId="0" borderId="50" xfId="39" applyNumberFormat="1" applyFont="1" applyFill="1" applyBorder="1" applyAlignment="1">
      <alignment horizontal="right" vertical="center"/>
    </xf>
    <xf numFmtId="204" fontId="46" fillId="0" borderId="43" xfId="73" applyNumberFormat="1" applyFont="1" applyBorder="1" applyAlignment="1">
      <alignment vertical="center"/>
    </xf>
    <xf numFmtId="0" fontId="29" fillId="0" borderId="14" xfId="73" applyFont="1" applyBorder="1" applyAlignment="1">
      <alignment horizontal="left" vertical="center"/>
    </xf>
    <xf numFmtId="204" fontId="29" fillId="0" borderId="24" xfId="62" applyNumberFormat="1" applyFont="1" applyFill="1" applyBorder="1" applyAlignment="1">
      <alignment horizontal="right" vertical="center" wrapText="1"/>
    </xf>
    <xf numFmtId="0" fontId="29" fillId="0" borderId="0" xfId="73" applyFont="1" applyAlignment="1">
      <alignment horizontal="left" vertical="center"/>
    </xf>
    <xf numFmtId="4" fontId="29" fillId="0" borderId="77" xfId="39" applyNumberFormat="1" applyFont="1" applyFill="1" applyBorder="1" applyAlignment="1">
      <alignment vertical="center" wrapText="1"/>
    </xf>
    <xf numFmtId="167" fontId="29" fillId="0" borderId="18" xfId="62" applyNumberFormat="1" applyFont="1" applyFill="1" applyBorder="1" applyAlignment="1">
      <alignment horizontal="right" vertical="center" wrapText="1"/>
    </xf>
    <xf numFmtId="205" fontId="29" fillId="0" borderId="18" xfId="62" applyNumberFormat="1" applyFont="1" applyFill="1" applyBorder="1" applyAlignment="1">
      <alignment horizontal="right" vertical="center" wrapText="1"/>
    </xf>
    <xf numFmtId="181" fontId="29" fillId="0" borderId="35" xfId="129" applyNumberFormat="1" applyFont="1" applyFill="1" applyBorder="1" applyAlignment="1">
      <alignment vertical="center"/>
    </xf>
    <xf numFmtId="180" fontId="29" fillId="0" borderId="22" xfId="129" applyNumberFormat="1" applyFont="1" applyFill="1" applyBorder="1" applyAlignment="1">
      <alignment horizontal="center" vertical="center"/>
    </xf>
    <xf numFmtId="181" fontId="29" fillId="0" borderId="30" xfId="129" applyNumberFormat="1" applyFont="1" applyFill="1" applyBorder="1" applyAlignment="1">
      <alignment vertical="center"/>
    </xf>
    <xf numFmtId="9" fontId="29" fillId="0" borderId="22" xfId="129" applyNumberFormat="1" applyFont="1" applyFill="1" applyBorder="1" applyAlignment="1">
      <alignment horizontal="center" vertical="center"/>
    </xf>
    <xf numFmtId="181" fontId="29" fillId="0" borderId="22" xfId="129" applyNumberFormat="1" applyFont="1" applyFill="1" applyBorder="1" applyAlignment="1">
      <alignment vertical="center"/>
    </xf>
    <xf numFmtId="205" fontId="29" fillId="0" borderId="30" xfId="129" applyNumberFormat="1" applyFont="1" applyFill="1" applyBorder="1" applyAlignment="1">
      <alignment vertical="center"/>
    </xf>
    <xf numFmtId="205" fontId="46" fillId="0" borderId="30" xfId="129" applyNumberFormat="1" applyFont="1" applyFill="1" applyBorder="1" applyAlignment="1">
      <alignment vertical="center"/>
    </xf>
    <xf numFmtId="9" fontId="29" fillId="0" borderId="31" xfId="129" applyNumberFormat="1" applyFont="1" applyFill="1" applyBorder="1" applyAlignment="1">
      <alignment horizontal="center" vertical="center"/>
    </xf>
    <xf numFmtId="181" fontId="46" fillId="0" borderId="31" xfId="129" applyNumberFormat="1" applyFont="1" applyFill="1" applyBorder="1" applyAlignment="1">
      <alignment vertical="center"/>
    </xf>
    <xf numFmtId="181" fontId="29" fillId="0" borderId="0" xfId="129" applyNumberFormat="1" applyFont="1" applyFill="1"/>
    <xf numFmtId="39" fontId="46" fillId="0" borderId="0" xfId="129" applyNumberFormat="1" applyFont="1" applyFill="1" applyAlignment="1">
      <alignment vertical="center"/>
    </xf>
    <xf numFmtId="185" fontId="32" fillId="0" borderId="83" xfId="34" applyNumberFormat="1" applyFont="1" applyFill="1" applyBorder="1"/>
    <xf numFmtId="0" fontId="31" fillId="0" borderId="85" xfId="89" applyFont="1" applyBorder="1" applyAlignment="1">
      <alignment horizontal="center" wrapText="1"/>
    </xf>
    <xf numFmtId="0" fontId="43" fillId="0" borderId="85" xfId="89" applyFont="1" applyBorder="1" applyAlignment="1">
      <alignment horizontal="center" wrapText="1"/>
    </xf>
    <xf numFmtId="0" fontId="29" fillId="0" borderId="33" xfId="130" applyFont="1" applyBorder="1" applyAlignment="1">
      <alignment vertical="center" wrapText="1"/>
    </xf>
    <xf numFmtId="0" fontId="29" fillId="0" borderId="18" xfId="130" applyFont="1" applyBorder="1" applyAlignment="1">
      <alignment vertical="center" wrapText="1"/>
    </xf>
    <xf numFmtId="0" fontId="46" fillId="0" borderId="13" xfId="73" applyFont="1" applyBorder="1" applyAlignment="1">
      <alignment horizontal="left" vertical="center"/>
    </xf>
    <xf numFmtId="0" fontId="46" fillId="0" borderId="14" xfId="73" applyFont="1" applyBorder="1" applyAlignment="1">
      <alignment horizontal="left" vertical="center"/>
    </xf>
    <xf numFmtId="0" fontId="46" fillId="0" borderId="15" xfId="73" applyFont="1" applyBorder="1" applyAlignment="1">
      <alignment horizontal="left" vertical="center"/>
    </xf>
    <xf numFmtId="0" fontId="46" fillId="0" borderId="41" xfId="73" applyFont="1" applyBorder="1" applyAlignment="1">
      <alignment horizontal="right" vertical="center"/>
    </xf>
    <xf numFmtId="0" fontId="46" fillId="0" borderId="43" xfId="73" applyFont="1" applyBorder="1" applyAlignment="1">
      <alignment horizontal="right" vertical="center"/>
    </xf>
    <xf numFmtId="0" fontId="46" fillId="0" borderId="53" xfId="73" applyFont="1" applyBorder="1" applyAlignment="1">
      <alignment horizontal="right" vertical="center"/>
    </xf>
    <xf numFmtId="0" fontId="29" fillId="0" borderId="20" xfId="130" applyFont="1" applyBorder="1" applyAlignment="1">
      <alignment horizontal="center" vertical="center" wrapText="1"/>
    </xf>
    <xf numFmtId="0" fontId="29" fillId="0" borderId="42" xfId="130" applyFont="1" applyBorder="1" applyAlignment="1">
      <alignment horizontal="center" vertical="center" wrapText="1"/>
    </xf>
    <xf numFmtId="0" fontId="46" fillId="0" borderId="18" xfId="130" applyFont="1" applyBorder="1" applyAlignment="1">
      <alignment horizontal="center" vertical="center" wrapText="1"/>
    </xf>
    <xf numFmtId="0" fontId="46" fillId="0" borderId="18" xfId="130" applyFont="1" applyBorder="1" applyAlignment="1">
      <alignment horizontal="center" vertical="center"/>
    </xf>
    <xf numFmtId="3" fontId="46" fillId="0" borderId="18" xfId="130" applyNumberFormat="1" applyFont="1" applyBorder="1" applyAlignment="1">
      <alignment horizontal="center" vertical="center" wrapText="1"/>
    </xf>
    <xf numFmtId="3" fontId="46" fillId="0" borderId="18" xfId="130" applyNumberFormat="1" applyFont="1" applyBorder="1" applyAlignment="1">
      <alignment horizontal="center" vertical="center"/>
    </xf>
    <xf numFmtId="3" fontId="46" fillId="0" borderId="25" xfId="130" applyNumberFormat="1" applyFont="1" applyBorder="1" applyAlignment="1">
      <alignment horizontal="center" vertical="center" wrapText="1"/>
    </xf>
    <xf numFmtId="0" fontId="29" fillId="0" borderId="16" xfId="79" applyFont="1" applyBorder="1" applyAlignment="1">
      <alignment horizontal="center" vertical="center"/>
    </xf>
    <xf numFmtId="0" fontId="29" fillId="0" borderId="26" xfId="79" applyFont="1" applyBorder="1" applyAlignment="1">
      <alignment horizontal="center" vertical="center"/>
    </xf>
    <xf numFmtId="0" fontId="46" fillId="0" borderId="14" xfId="130" applyFont="1" applyBorder="1" applyAlignment="1">
      <alignment horizontal="center"/>
    </xf>
    <xf numFmtId="0" fontId="29" fillId="0" borderId="34" xfId="128" applyFont="1" applyBorder="1" applyAlignment="1">
      <alignment horizontal="left" vertical="center" wrapText="1"/>
    </xf>
    <xf numFmtId="0" fontId="29" fillId="0" borderId="16" xfId="128" applyFont="1" applyBorder="1" applyAlignment="1">
      <alignment horizontal="left" vertical="center" wrapText="1"/>
    </xf>
    <xf numFmtId="0" fontId="29" fillId="0" borderId="17" xfId="128" applyFont="1" applyBorder="1" applyAlignment="1">
      <alignment horizontal="left" vertical="center" wrapText="1"/>
    </xf>
    <xf numFmtId="0" fontId="46" fillId="0" borderId="29" xfId="73" applyFont="1" applyBorder="1" applyAlignment="1">
      <alignment horizontal="center" vertical="center" wrapText="1"/>
    </xf>
    <xf numFmtId="0" fontId="46" fillId="0" borderId="20" xfId="73" applyFont="1" applyBorder="1" applyAlignment="1">
      <alignment horizontal="center" vertical="center" wrapText="1"/>
    </xf>
    <xf numFmtId="0" fontId="46" fillId="0" borderId="0" xfId="130" applyFont="1" applyAlignment="1">
      <alignment horizontal="center" vertical="top"/>
    </xf>
    <xf numFmtId="4" fontId="46" fillId="0" borderId="29" xfId="73" applyNumberFormat="1" applyFont="1" applyBorder="1" applyAlignment="1">
      <alignment horizontal="center" vertical="center" wrapText="1"/>
    </xf>
    <xf numFmtId="4" fontId="46" fillId="0" borderId="20" xfId="73" applyNumberFormat="1" applyFont="1" applyBorder="1" applyAlignment="1">
      <alignment horizontal="center" vertical="center" wrapText="1"/>
    </xf>
    <xf numFmtId="4" fontId="46" fillId="0" borderId="35" xfId="73" applyNumberFormat="1" applyFont="1" applyBorder="1" applyAlignment="1">
      <alignment horizontal="center" vertical="center" wrapText="1"/>
    </xf>
    <xf numFmtId="4" fontId="46" fillId="0" borderId="42" xfId="73" applyNumberFormat="1" applyFont="1" applyBorder="1" applyAlignment="1">
      <alignment horizontal="center" vertical="center" wrapText="1"/>
    </xf>
    <xf numFmtId="0" fontId="46" fillId="0" borderId="32" xfId="73" applyFont="1" applyBorder="1" applyAlignment="1">
      <alignment horizontal="center" vertical="center" wrapText="1"/>
    </xf>
    <xf numFmtId="0" fontId="46" fillId="0" borderId="48" xfId="73" applyFont="1" applyBorder="1" applyAlignment="1">
      <alignment horizontal="center" vertical="center" wrapText="1"/>
    </xf>
    <xf numFmtId="0" fontId="46" fillId="0" borderId="29" xfId="126" applyFont="1" applyBorder="1" applyAlignment="1">
      <alignment horizontal="center" vertical="center" wrapText="1"/>
    </xf>
    <xf numFmtId="0" fontId="29" fillId="0" borderId="52" xfId="89" applyFont="1" applyBorder="1" applyAlignment="1">
      <alignment horizontal="left" vertical="center" wrapText="1"/>
    </xf>
    <xf numFmtId="0" fontId="29" fillId="0" borderId="25" xfId="89" applyFont="1" applyBorder="1" applyAlignment="1">
      <alignment horizontal="left" vertical="center" wrapText="1"/>
    </xf>
    <xf numFmtId="0" fontId="29" fillId="0" borderId="47" xfId="89" applyFont="1" applyBorder="1" applyAlignment="1">
      <alignment horizontal="left" vertical="center" wrapText="1"/>
    </xf>
    <xf numFmtId="0" fontId="29" fillId="0" borderId="33" xfId="89" applyFont="1" applyBorder="1" applyAlignment="1">
      <alignment horizontal="left" vertical="center" wrapText="1"/>
    </xf>
    <xf numFmtId="0" fontId="29" fillId="0" borderId="18" xfId="89" applyFont="1" applyBorder="1" applyAlignment="1">
      <alignment horizontal="left" vertical="center" wrapText="1"/>
    </xf>
    <xf numFmtId="0" fontId="29" fillId="0" borderId="30" xfId="89" applyFont="1" applyBorder="1" applyAlignment="1">
      <alignment horizontal="left" vertical="center" wrapText="1"/>
    </xf>
    <xf numFmtId="0" fontId="29" fillId="0" borderId="21" xfId="89" applyFont="1" applyBorder="1" applyAlignment="1">
      <alignment horizontal="center" vertical="center" wrapText="1"/>
    </xf>
    <xf numFmtId="0" fontId="29" fillId="0" borderId="22" xfId="89" applyFont="1" applyBorder="1" applyAlignment="1">
      <alignment horizontal="center" vertical="center" wrapText="1"/>
    </xf>
    <xf numFmtId="0" fontId="29" fillId="0" borderId="57" xfId="89" applyFont="1" applyBorder="1" applyAlignment="1">
      <alignment horizontal="center" vertical="center" wrapText="1"/>
    </xf>
    <xf numFmtId="0" fontId="46" fillId="0" borderId="43" xfId="73" applyFont="1" applyBorder="1" applyAlignment="1">
      <alignment horizontal="left" vertical="center"/>
    </xf>
    <xf numFmtId="0" fontId="6" fillId="0" borderId="92" xfId="89" applyFont="1" applyBorder="1" applyAlignment="1">
      <alignment horizontal="center" wrapText="1"/>
    </xf>
    <xf numFmtId="0" fontId="6" fillId="0" borderId="93" xfId="89" applyFont="1" applyBorder="1" applyAlignment="1">
      <alignment horizontal="center" wrapText="1"/>
    </xf>
    <xf numFmtId="0" fontId="6" fillId="0" borderId="94"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60" xfId="89" applyFont="1" applyFill="1" applyBorder="1" applyAlignment="1">
      <alignment horizontal="left" wrapText="1"/>
    </xf>
    <xf numFmtId="0" fontId="49" fillId="27" borderId="59" xfId="89" applyFont="1" applyFill="1" applyBorder="1" applyAlignment="1">
      <alignment horizontal="left" wrapText="1"/>
    </xf>
    <xf numFmtId="0" fontId="49" fillId="27" borderId="58" xfId="89" applyFont="1" applyFill="1" applyBorder="1" applyAlignment="1">
      <alignment horizontal="left" wrapText="1"/>
    </xf>
    <xf numFmtId="0" fontId="49" fillId="27" borderId="13" xfId="89" applyFont="1" applyFill="1" applyBorder="1" applyAlignment="1">
      <alignment horizontal="left" wrapText="1"/>
    </xf>
    <xf numFmtId="0" fontId="49" fillId="27" borderId="14" xfId="89" applyFont="1" applyFill="1" applyBorder="1" applyAlignment="1">
      <alignment horizontal="left" wrapText="1"/>
    </xf>
    <xf numFmtId="0" fontId="49" fillId="27" borderId="15" xfId="89" applyFont="1" applyFill="1" applyBorder="1" applyAlignment="1">
      <alignment horizontal="left" wrapText="1"/>
    </xf>
    <xf numFmtId="0" fontId="49" fillId="26" borderId="34" xfId="89" applyFont="1" applyFill="1" applyBorder="1" applyAlignment="1">
      <alignment horizontal="center" wrapText="1"/>
    </xf>
    <xf numFmtId="0" fontId="49" fillId="26" borderId="16" xfId="89" applyFont="1" applyFill="1" applyBorder="1" applyAlignment="1">
      <alignment horizontal="center" wrapText="1"/>
    </xf>
    <xf numFmtId="0" fontId="49" fillId="26" borderId="26" xfId="89" applyFont="1" applyFill="1" applyBorder="1" applyAlignment="1">
      <alignment horizontal="center" wrapText="1"/>
    </xf>
    <xf numFmtId="0" fontId="51" fillId="24" borderId="27" xfId="73" applyFont="1" applyFill="1" applyBorder="1" applyAlignment="1">
      <alignment horizontal="left" vertical="center"/>
    </xf>
    <xf numFmtId="0" fontId="51" fillId="24" borderId="31" xfId="73" applyFont="1" applyFill="1" applyBorder="1" applyAlignment="1">
      <alignment horizontal="left" vertical="center"/>
    </xf>
    <xf numFmtId="0" fontId="51" fillId="24" borderId="70" xfId="73" applyFont="1" applyFill="1" applyBorder="1" applyAlignment="1">
      <alignment horizontal="left" vertical="center"/>
    </xf>
    <xf numFmtId="0" fontId="51" fillId="25" borderId="80" xfId="73" applyFont="1" applyFill="1" applyBorder="1" applyAlignment="1">
      <alignment horizontal="center" vertical="center" wrapText="1"/>
    </xf>
    <xf numFmtId="0" fontId="51" fillId="25" borderId="91" xfId="73" applyFont="1" applyFill="1" applyBorder="1" applyAlignment="1">
      <alignment horizontal="center" vertical="center" wrapText="1"/>
    </xf>
    <xf numFmtId="0" fontId="51" fillId="25" borderId="90" xfId="73" applyFont="1" applyFill="1" applyBorder="1" applyAlignment="1">
      <alignment horizontal="center" vertical="center" wrapText="1"/>
    </xf>
    <xf numFmtId="0" fontId="51" fillId="25" borderId="64" xfId="73" applyFont="1" applyFill="1" applyBorder="1" applyAlignment="1">
      <alignment horizontal="center" vertical="center" wrapText="1"/>
    </xf>
    <xf numFmtId="0" fontId="51" fillId="0" borderId="46" xfId="126" applyFont="1" applyBorder="1" applyAlignment="1">
      <alignment horizontal="center" vertical="center" wrapText="1"/>
    </xf>
    <xf numFmtId="0" fontId="51" fillId="0" borderId="26" xfId="126" applyFont="1" applyBorder="1" applyAlignment="1">
      <alignment horizontal="center" vertical="center" wrapText="1"/>
    </xf>
    <xf numFmtId="4" fontId="51" fillId="25" borderId="90" xfId="73" applyNumberFormat="1" applyFont="1" applyFill="1" applyBorder="1" applyAlignment="1">
      <alignment horizontal="center" vertical="center" wrapText="1"/>
    </xf>
    <xf numFmtId="4" fontId="51" fillId="25" borderId="64" xfId="73" applyNumberFormat="1" applyFont="1" applyFill="1" applyBorder="1" applyAlignment="1">
      <alignment horizontal="center" vertical="center" wrapText="1"/>
    </xf>
    <xf numFmtId="4" fontId="51" fillId="25" borderId="89" xfId="73" applyNumberFormat="1" applyFont="1" applyFill="1" applyBorder="1" applyAlignment="1">
      <alignment horizontal="center" vertical="center" wrapText="1"/>
    </xf>
    <xf numFmtId="4" fontId="51" fillId="25" borderId="40"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21" xfId="130" applyFont="1" applyFill="1" applyBorder="1" applyAlignment="1">
      <alignment vertical="center" wrapText="1"/>
    </xf>
    <xf numFmtId="0" fontId="49" fillId="26" borderId="22" xfId="130" applyFont="1" applyFill="1" applyBorder="1" applyAlignment="1">
      <alignment vertical="center" wrapText="1"/>
    </xf>
    <xf numFmtId="0" fontId="49" fillId="26" borderId="23" xfId="130" applyFont="1" applyFill="1" applyBorder="1" applyAlignment="1">
      <alignment vertical="center" wrapText="1"/>
    </xf>
    <xf numFmtId="3" fontId="51" fillId="26" borderId="19" xfId="130" applyNumberFormat="1" applyFont="1" applyFill="1" applyBorder="1" applyAlignment="1">
      <alignment horizontal="center" vertical="center" wrapText="1"/>
    </xf>
    <xf numFmtId="3" fontId="51" fillId="26" borderId="22" xfId="130" applyNumberFormat="1" applyFont="1" applyFill="1" applyBorder="1" applyAlignment="1">
      <alignment horizontal="center" vertical="center" wrapText="1"/>
    </xf>
    <xf numFmtId="3" fontId="51" fillId="26" borderId="23" xfId="130" applyNumberFormat="1" applyFont="1" applyFill="1" applyBorder="1" applyAlignment="1">
      <alignment horizontal="center" vertical="center" wrapText="1"/>
    </xf>
    <xf numFmtId="3" fontId="51" fillId="26" borderId="19" xfId="130" applyNumberFormat="1" applyFont="1" applyFill="1" applyBorder="1" applyAlignment="1">
      <alignment horizontal="center" vertical="center"/>
    </xf>
    <xf numFmtId="3" fontId="51" fillId="26" borderId="23" xfId="130" applyNumberFormat="1" applyFont="1" applyFill="1" applyBorder="1" applyAlignment="1">
      <alignment horizontal="center" vertical="center"/>
    </xf>
    <xf numFmtId="0" fontId="49" fillId="25" borderId="62" xfId="130" applyFont="1" applyFill="1" applyBorder="1" applyAlignment="1">
      <alignment horizontal="center" vertical="center" wrapText="1"/>
    </xf>
    <xf numFmtId="0" fontId="49" fillId="25" borderId="31" xfId="130" applyFont="1" applyFill="1" applyBorder="1" applyAlignment="1">
      <alignment horizontal="center" vertical="center" wrapText="1"/>
    </xf>
    <xf numFmtId="0" fontId="49" fillId="25" borderId="70" xfId="130" applyFont="1" applyFill="1" applyBorder="1" applyAlignment="1">
      <alignment horizontal="center" vertical="center" wrapText="1"/>
    </xf>
    <xf numFmtId="0" fontId="51" fillId="26" borderId="19" xfId="130" applyFont="1" applyFill="1" applyBorder="1" applyAlignment="1">
      <alignment horizontal="center" vertical="center" wrapText="1"/>
    </xf>
    <xf numFmtId="0" fontId="51" fillId="26" borderId="23" xfId="130" applyFont="1" applyFill="1" applyBorder="1" applyAlignment="1">
      <alignment horizontal="center" vertical="center" wrapText="1"/>
    </xf>
    <xf numFmtId="0" fontId="46" fillId="25" borderId="29" xfId="73" applyFont="1" applyFill="1" applyBorder="1" applyAlignment="1">
      <alignment horizontal="center" vertical="center" wrapText="1"/>
    </xf>
    <xf numFmtId="0" fontId="46" fillId="25" borderId="20" xfId="73" applyFont="1" applyFill="1" applyBorder="1" applyAlignment="1">
      <alignment horizontal="center" vertical="center" wrapText="1"/>
    </xf>
    <xf numFmtId="4" fontId="46" fillId="25" borderId="29" xfId="73" applyNumberFormat="1" applyFont="1" applyFill="1" applyBorder="1" applyAlignment="1">
      <alignment horizontal="center" vertical="center" wrapText="1"/>
    </xf>
    <xf numFmtId="4" fontId="46" fillId="25" borderId="20" xfId="73" applyNumberFormat="1" applyFont="1" applyFill="1" applyBorder="1" applyAlignment="1">
      <alignment horizontal="center" vertical="center" wrapText="1"/>
    </xf>
    <xf numFmtId="4" fontId="46" fillId="25" borderId="35" xfId="73" applyNumberFormat="1" applyFont="1" applyFill="1" applyBorder="1" applyAlignment="1">
      <alignment horizontal="center" vertical="center" wrapText="1"/>
    </xf>
    <xf numFmtId="4" fontId="46" fillId="25" borderId="42" xfId="73" applyNumberFormat="1" applyFont="1" applyFill="1" applyBorder="1" applyAlignment="1">
      <alignment horizontal="center" vertical="center" wrapText="1"/>
    </xf>
    <xf numFmtId="0" fontId="29" fillId="26" borderId="33" xfId="130" applyFont="1" applyFill="1" applyBorder="1" applyAlignment="1">
      <alignment vertical="center" wrapText="1"/>
    </xf>
    <xf numFmtId="0" fontId="29" fillId="26" borderId="18" xfId="130" applyFont="1" applyFill="1" applyBorder="1" applyAlignment="1">
      <alignment vertical="center" wrapText="1"/>
    </xf>
    <xf numFmtId="3" fontId="46" fillId="26" borderId="25" xfId="130" applyNumberFormat="1" applyFont="1" applyFill="1" applyBorder="1" applyAlignment="1">
      <alignment horizontal="center" vertical="center" wrapText="1"/>
    </xf>
    <xf numFmtId="3" fontId="46" fillId="26" borderId="18" xfId="130" applyNumberFormat="1" applyFont="1" applyFill="1" applyBorder="1" applyAlignment="1">
      <alignment horizontal="center" vertical="center"/>
    </xf>
    <xf numFmtId="0" fontId="46" fillId="24" borderId="43" xfId="73" applyFont="1" applyFill="1" applyBorder="1" applyAlignment="1">
      <alignment horizontal="left" vertical="center" wrapText="1"/>
    </xf>
    <xf numFmtId="0" fontId="46" fillId="24" borderId="41" xfId="73" applyFont="1" applyFill="1" applyBorder="1" applyAlignment="1">
      <alignment horizontal="right" vertical="center"/>
    </xf>
    <xf numFmtId="0" fontId="46" fillId="24" borderId="43" xfId="73" applyFont="1" applyFill="1" applyBorder="1" applyAlignment="1">
      <alignment horizontal="right" vertical="center"/>
    </xf>
    <xf numFmtId="0" fontId="46" fillId="24" borderId="53" xfId="73" applyFont="1" applyFill="1" applyBorder="1" applyAlignment="1">
      <alignment horizontal="right" vertical="center"/>
    </xf>
    <xf numFmtId="0" fontId="46" fillId="24" borderId="43" xfId="73" applyFont="1" applyFill="1" applyBorder="1" applyAlignment="1">
      <alignment horizontal="left" vertical="center"/>
    </xf>
    <xf numFmtId="0" fontId="46" fillId="24" borderId="14" xfId="73" applyFont="1" applyFill="1" applyBorder="1" applyAlignment="1">
      <alignment horizontal="left" vertical="center" wrapText="1"/>
    </xf>
    <xf numFmtId="0" fontId="46" fillId="25" borderId="32" xfId="73" applyFont="1" applyFill="1" applyBorder="1" applyAlignment="1">
      <alignment horizontal="center" vertical="center" wrapText="1"/>
    </xf>
    <xf numFmtId="0" fontId="46" fillId="25" borderId="48" xfId="73" applyFont="1" applyFill="1" applyBorder="1" applyAlignment="1">
      <alignment horizontal="center" vertical="center" wrapText="1"/>
    </xf>
    <xf numFmtId="0" fontId="46" fillId="26" borderId="18" xfId="130" applyFont="1" applyFill="1" applyBorder="1" applyAlignment="1">
      <alignment horizontal="center" vertical="center" wrapText="1"/>
    </xf>
    <xf numFmtId="0" fontId="46" fillId="26" borderId="18" xfId="130" applyFont="1" applyFill="1" applyBorder="1" applyAlignment="1">
      <alignment horizontal="center" vertical="center"/>
    </xf>
    <xf numFmtId="3" fontId="46" fillId="26" borderId="18" xfId="130" applyNumberFormat="1" applyFont="1" applyFill="1" applyBorder="1" applyAlignment="1">
      <alignment horizontal="center" vertical="center" wrapText="1"/>
    </xf>
    <xf numFmtId="0" fontId="29" fillId="25" borderId="20" xfId="130" applyFont="1" applyFill="1" applyBorder="1" applyAlignment="1">
      <alignment horizontal="center" vertical="center" wrapText="1"/>
    </xf>
    <xf numFmtId="0" fontId="29" fillId="25" borderId="42"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Civil"/>
      <sheetName val="A_A310"/>
      <sheetName val="A_G105"/>
      <sheetName val="A_G200"/>
      <sheetName val="PS P-514"/>
      <sheetName val="E21"/>
      <sheetName val="main"/>
      <sheetName val="RESUMEN"/>
      <sheetName val="Proforma Guia"/>
      <sheetName val="M_O_"/>
      <sheetName val="BDD Operadores"/>
      <sheetName val="Hoja6"/>
      <sheetName val="Suministros"/>
      <sheetName val="Recursos HH"/>
      <sheetName val="Recursos HE"/>
      <sheetName val="Transporte"/>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Sheet1"/>
      <sheetName val="rencst0599"/>
      <sheetName val="Tabla"/>
      <sheetName val="59y22%"/>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API - 21827"/>
      <sheetName val="DATOS_PIMS"/>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LIST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ow r="83">
          <cell r="O83" t="str">
            <v>Pendiente</v>
          </cell>
        </row>
      </sheetData>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refreshError="1"/>
      <sheetData sheetId="376" refreshError="1"/>
      <sheetData sheetId="377" refreshError="1"/>
      <sheetData sheetId="37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OS"/>
      <sheetName val="Data Tables"/>
      <sheetName val="Compan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MPRESA"/>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
      <sheetName val="M.O."/>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ISTORICOS FUEL OIL EXP"/>
      <sheetName val="ANALISIS RESUMIDOS"/>
      <sheetName val="DUB-823"/>
      <sheetName val="GPI 526"/>
      <sheetName val="SKJ452"/>
      <sheetName val="ITA878"/>
      <sheetName val="AEA-944"/>
      <sheetName val="XXJ617"/>
      <sheetName val="SNG_855"/>
      <sheetName val="VEA 374"/>
      <sheetName val="HFB024"/>
      <sheetName val="PAJ825"/>
      <sheetName val="INDICE"/>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 ACTA FINAL + MODIFICATORIA "/>
      <sheetName val="\Nuevos APU Córdoba\a  aaInform"/>
      <sheetName val="\E\Nuevos APU Córdoba\a  aaInfo"/>
      <sheetName val="\Users\JoseGabriel\Documents\M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ACTA No.1 "/>
      <sheetName val="ACTA No.5"/>
      <sheetName val="ACTA MAYORES - GENERAL"/>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ANDRES FELIPE MUÑOZ\Down"/>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aactividad"/>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INTERVENCION"/>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AC2-AG96"/>
      <sheetName val="Tabla CONPES 3714"/>
      <sheetName val="\E\a  aaInformación GRUPO 4\A M"/>
      <sheetName val="\\Gabrielaapabone\d copias\a  a"/>
      <sheetName val="PU (2)"/>
      <sheetName val="MATERI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BASE"/>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Users\rosalym\Desktop\BALANCE "/>
      <sheetName val="gp05"/>
      <sheetName val="GP06"/>
      <sheetName val="aCCIDENTES%2520DE%25201995%2520"/>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refreshError="1"/>
      <sheetData sheetId="502"/>
      <sheetData sheetId="503"/>
      <sheetData sheetId="504"/>
      <sheetData sheetId="505" refreshError="1"/>
      <sheetData sheetId="506" refreshError="1"/>
      <sheetData sheetId="507" refreshError="1"/>
      <sheetData sheetId="508" refreshError="1"/>
      <sheetData sheetId="509" refreshError="1"/>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refreshError="1"/>
      <sheetData sheetId="734"/>
      <sheetData sheetId="735"/>
      <sheetData sheetId="736" refreshError="1"/>
      <sheetData sheetId="737" refreshError="1"/>
      <sheetData sheetId="738" refreshError="1"/>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refreshError="1"/>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refreshError="1"/>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 sheetId="1090" refreshError="1"/>
      <sheetData sheetId="1091" refreshError="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sheetData sheetId="1604" refreshError="1"/>
      <sheetData sheetId="1605" refreshError="1"/>
      <sheetData sheetId="1606" refreshError="1"/>
      <sheetData sheetId="1607" refreshError="1"/>
      <sheetData sheetId="1608"/>
      <sheetData sheetId="1609"/>
      <sheetData sheetId="1610"/>
      <sheetData sheetId="1611"/>
      <sheetData sheetId="1612"/>
      <sheetData sheetId="1613"/>
      <sheetData sheetId="1614"/>
      <sheetData sheetId="1615"/>
      <sheetData sheetId="1616"/>
      <sheetData sheetId="1617"/>
      <sheetData sheetId="161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 val="Hoja16"/>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 val="otros"/>
      <sheetName val="PRESUPUESTO"/>
      <sheetName val="strsumm0"/>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LISTADO "/>
      <sheetName val="M.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REF"/>
      <sheetName val="SEGUIM Y REPROG MES 1 (2)"/>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G.G"/>
      <sheetName val="MURO PR25+221-235"/>
      <sheetName val="MURO PR25+261-267"/>
      <sheetName val="aCCIDENTES_DE_1995_-_199638"/>
      <sheetName val="aCCIDENTES_DE_1995_-_1996_xls15"/>
      <sheetName val="SUB_APU4"/>
      <sheetName val="Datos_Básicos4"/>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ISTORICOS FUEL OIL EXP"/>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d.docs.live.net/a  aaInformac"/>
      <sheetName val="REQUISITOS INF INTERVENTORÍA"/>
      <sheetName val="\Users\rosalym\Desktop\BALANCE "/>
      <sheetName val="gp05"/>
      <sheetName val="GP06"/>
      <sheetName val="_aCCIDENTES_DE_1995___1996_xl_3"/>
      <sheetName val="aCCIDENTES%2520DE%25201995%2520"/>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sheetData sheetId="439"/>
      <sheetData sheetId="440" refreshError="1"/>
      <sheetData sheetId="441" refreshError="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sheetData sheetId="721"/>
      <sheetData sheetId="72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RBOL DE PROBLEMAS final"/>
      <sheetName val="IDENTIFICACION DEL PROBLEMA fin"/>
      <sheetName val="OBJETIVOS FINALES"/>
      <sheetName val="ESTRUCTURA DE PROYECTO"/>
      <sheetName val="OBJETIVOS ESPECIFICOS final"/>
      <sheetName val="\Users\HP\AppData\Local\Microso"/>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CCIDENTES_DE_1995___1996_xl_2"/>
      <sheetName val="//ccefici"/>
      <sheetName val="REQUISITOS INF INTERVENTORÍA"/>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CUMPLIMIENTO"/>
      <sheetName val="0."/>
      <sheetName val="Base_Mater"/>
      <sheetName val="20."/>
      <sheetName val="17."/>
      <sheetName val="11."/>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efreshError="1"/>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sheetData sheetId="844"/>
      <sheetData sheetId="845"/>
      <sheetData sheetId="846"/>
      <sheetData sheetId="847"/>
      <sheetData sheetId="848"/>
      <sheetData sheetId="849"/>
      <sheetData sheetId="850"/>
      <sheetData sheetId="851"/>
      <sheetData sheetId="852"/>
      <sheetData sheetId="853"/>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O."/>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SUP"/>
      <sheetName val="precios-básicos2002"/>
      <sheetName val="Concretos y morteros"/>
      <sheetName val="Datos iniciales "/>
      <sheetName val="Transporte"/>
      <sheetName val="AIU"/>
      <sheetName val="[a  aaInformación]__192_168_0_2"/>
      <sheetName val="[a  aaInformación][a  aaInforma"/>
      <sheetName val="lisprecios"/>
      <sheetName val="PERSONAL"/>
      <sheetName val="PRESTACIONES SOCIALES"/>
      <sheetName val="Emboquillar"/>
      <sheetName val="Acometidacobrerígido"/>
      <sheetName val="Acometidatoma"/>
      <sheetName val="Acometidahasta1&quo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3"/>
      <sheetName val="[a  aaInformación]//cceficiente"/>
      <sheetName val="[a  aaInformación]__cceficien_2"/>
      <sheetName val="46W9"/>
      <sheetName val="Presentacion"/>
      <sheetName val="[a  aaInformación]__cceficie_11"/>
      <sheetName val="[a  aaInformación]__cceficien_5"/>
      <sheetName val="[a  aaInformación]__cceficien_6"/>
      <sheetName val="[a  aaInformación]__cceficien_7"/>
      <sheetName val="[a  aaInformación]__cceficien_8"/>
      <sheetName val="[a  aaInformación]__cceficien_9"/>
      <sheetName val="[a  aaInformación]__cceficie_10"/>
      <sheetName val="ITEMS"/>
      <sheetName val="[a  aaInformación]__192_168_0_3"/>
      <sheetName val="a  aaInformaci%C3%B3n"/>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c2\amv1-real\MANTENIMIENTO R"/>
      <sheetName val="[a  aaInformación]__cceficie_13"/>
      <sheetName val="[a  aaInformación]__cceficie_12"/>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Res-Accide-10"/>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Ejecutado%"/>
      <sheetName val="Ejecutado$"/>
      <sheetName val="Programado$"/>
    </sheetNames>
    <sheetDataSet>
      <sheetData sheetId="0">
        <row r="8">
          <cell r="F8" t="str">
            <v>PRICES</v>
          </cell>
        </row>
      </sheetData>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 val="CONSTANTES"/>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 val="Modelo"/>
      <sheetName val="EYD "/>
      <sheetName val="Summary"/>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Listado"/>
      <sheetName val="PE_02"/>
      <sheetName val="PE-02"/>
      <sheetName val="BASE"/>
      <sheetName val="5. MODIFICATORIA"/>
      <sheetName val="Jornales"/>
      <sheetName val="PRESUPUESTO"/>
      <sheetName val="PU"/>
      <sheetName val="Estruc_ Tarif"/>
      <sheetName val="RECIBO FINAL"/>
      <sheetName val="letra"/>
      <sheetName val="CRA.MODI"/>
      <sheetName val="UNITARIOS_GENERALES"/>
      <sheetName val="5__MODIFICATORIA"/>
      <sheetName val="BASE DATOS"/>
      <sheetName val="Listas"/>
      <sheetName val="UNITARIOS"/>
      <sheetName val="AIUsan"/>
      <sheetName val="7.12"/>
      <sheetName val="UNITARIOS%20GENERALES.xls"/>
      <sheetName val="DATOS GRAFICO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Personalizar"/>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A1">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7">
          <cell r="A7" t="str">
            <v>ACCF</v>
          </cell>
        </row>
      </sheetData>
      <sheetData sheetId="77">
        <row r="9">
          <cell r="A9" t="str">
            <v>ANDA</v>
          </cell>
        </row>
      </sheetData>
      <sheetData sheetId="78">
        <row r="8">
          <cell r="C8">
            <v>0.8</v>
          </cell>
        </row>
      </sheetData>
      <sheetData sheetId="79"/>
      <sheetData sheetId="8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Hoja1"/>
      <sheetName val="Análisis de precios"/>
    </sheetNames>
    <sheetDataSet>
      <sheetData sheetId="0"/>
      <sheetData sheetId="1" refreshError="1"/>
      <sheetData sheetId="2"/>
      <sheetData sheetId="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SPEC"/>
      <sheetName val="DATOS"/>
      <sheetName val="Constantes"/>
      <sheetName val="7422CW00"/>
    </sheetNames>
    <sheetDataSet>
      <sheetData sheetId="0" refreshError="1">
        <row r="33">
          <cell r="A33" t="str">
            <v xml:space="preserve">OAJA0740   </v>
          </cell>
          <cell r="B33" t="str">
            <v xml:space="preserve">ESTUCO Y PINTURA A TRES MANOS                 </v>
          </cell>
          <cell r="C33" t="str">
            <v>INTERCAMBIADORES</v>
          </cell>
          <cell r="F33" t="str">
            <v>MICROACTIVIDADES</v>
          </cell>
          <cell r="L33" t="str">
            <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xml:space="preserve">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Formular"/>
      <sheetName val="Recursos"/>
      <sheetName val="General"/>
      <sheetName val="210.2.2"/>
      <sheetName val="PREACTA"/>
      <sheetName val="GENERALIDADES "/>
      <sheetName val="Estructura"/>
      <sheetName val="Hoja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Design"/>
      <sheetName val="experiencia especifica"/>
      <sheetName val="experiencia general"/>
      <sheetName val="FORMULARIO N° 14"/>
      <sheetName val="FORMULARIO N°7"/>
      <sheetName val="contrato en ejecución"/>
      <sheetName val="Calculo capacidad residual"/>
      <sheetName val="Base de Diseño"/>
      <sheetName val="TABLAS"/>
      <sheetName val="CIC-NOV"/>
      <sheetName val="CALC PROD MENSUAL"/>
      <sheetName val="SUB_APU7"/>
      <sheetName val="Cantidades_de_Obra7"/>
      <sheetName val="Itemes_Renovación2"/>
      <sheetName val="LISTA_CÓDIGOS"/>
      <sheetName val="BASE_APU"/>
      <sheetName val="MANO_DE_OBRA"/>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LECTRICO"/>
      <sheetName val="Vuelt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efreshError="1"/>
      <sheetData sheetId="49">
        <row r="2">
          <cell r="A2" t="str">
            <v>MUNICIPIO DE SONSON ANTIOQUIA</v>
          </cell>
        </row>
      </sheetData>
      <sheetData sheetId="50"/>
      <sheetData sheetId="51"/>
      <sheetData sheetId="52"/>
      <sheetData sheetId="53"/>
      <sheetData sheetId="54"/>
      <sheetData sheetId="55" refreshError="1"/>
      <sheetData sheetId="56" refreshError="1"/>
      <sheetData sheetId="57" refreshError="1"/>
      <sheetData sheetId="58" refreshError="1"/>
      <sheetData sheetId="59">
        <row r="1">
          <cell r="A1" t="str">
            <v>CODIGO</v>
          </cell>
        </row>
      </sheetData>
      <sheetData sheetId="60"/>
      <sheetData sheetId="61"/>
      <sheetData sheetId="62"/>
      <sheetData sheetId="63"/>
      <sheetData sheetId="64"/>
      <sheetData sheetId="65">
        <row r="1">
          <cell r="A1" t="str">
            <v>CODIGO</v>
          </cell>
        </row>
      </sheetData>
      <sheetData sheetId="66"/>
      <sheetData sheetId="67"/>
      <sheetData sheetId="68"/>
      <sheetData sheetId="69"/>
      <sheetData sheetId="70"/>
      <sheetData sheetId="71">
        <row r="1">
          <cell r="A1">
            <v>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 val="I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FIBRA ÓPTICA"/>
      <sheetName val="2103mar%20.xls"/>
      <sheetName val="Formulas"/>
      <sheetName val="ELECTRICO"/>
      <sheetName val="Vuelta"/>
      <sheetName val="Hoja1"/>
      <sheetName val="Análisis de precios"/>
      <sheetName val="BASE"/>
      <sheetName val="1_Preliminares"/>
      <sheetName val="M.Obra"/>
      <sheetName val="320.1"/>
      <sheetName val="330.2"/>
      <sheetName val="700.1"/>
      <sheetName val="Precios"/>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row r="2">
          <cell r="A2" t="str">
            <v>INVÍAS - TERRITORIAL CORDOBA - GRUPO 3</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A2" t="str">
            <v>INVÍAS - TERRITORIAL CORDOBA - GRUPO 3</v>
          </cell>
        </row>
      </sheetData>
      <sheetData sheetId="137"/>
      <sheetData sheetId="138"/>
      <sheetData sheetId="139">
        <row r="2">
          <cell r="A2" t="str">
            <v>INVÍAS - TERRITORIAL CORDOBA - GRUPO 3</v>
          </cell>
        </row>
      </sheetData>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2">
          <cell r="A2" t="str">
            <v>INVÍAS - TERRITORIAL CORDOBA - GRUPO 3</v>
          </cell>
        </row>
      </sheetData>
      <sheetData sheetId="189"/>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ow r="2">
          <cell r="A2" t="str">
            <v>INVÍAS - TERRITORIAL CORDOBA - GRUPO 3</v>
          </cell>
        </row>
      </sheetData>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ow r="2">
          <cell r="A2" t="str">
            <v>VIGENTE 2019</v>
          </cell>
        </row>
      </sheetData>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refreshError="1"/>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refreshError="1"/>
      <sheetData sheetId="528"/>
      <sheetData sheetId="529" refreshError="1"/>
      <sheetData sheetId="530" refreshError="1"/>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ow r="2">
          <cell r="A2">
            <v>0</v>
          </cell>
        </row>
      </sheetData>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LISTADO OBRAS"/>
      <sheetName val="Reprograma_44"/>
      <sheetName val="Desmonte_y_Limpieza4"/>
      <sheetName val="PR_14"/>
      <sheetName val="5_24"/>
      <sheetName val="MC_SF_GAVIONES4"/>
      <sheetName val="Reprograma_43"/>
      <sheetName val="Desmonte_y_Limpieza3"/>
      <sheetName val="PR_13"/>
      <sheetName val="5_23"/>
      <sheetName val="MC_SF_GAVIONES3"/>
      <sheetName val="LISTADO"/>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Item"/>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sheetData sheetId="105"/>
      <sheetData sheetId="106"/>
      <sheetData sheetId="107"/>
      <sheetData sheetId="108"/>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ASR+Nafta"/>
      <sheetName val="Todo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otros"/>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Srballen\proyectos\MANTENIMIE"/>
      <sheetName val="[a  aaInformación]__cceficien_2"/>
      <sheetName val="[a  aaInformación]__cceficien_3"/>
      <sheetName val="[a  aaInformación]__cceficien_5"/>
      <sheetName val="[a  aaInformación]__cceficien_4"/>
      <sheetName val="[a  aaInformación]__cceficien_6"/>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 val="CALC PROD MENSUAL"/>
      <sheetName val="COL 21169"/>
      <sheetName val="9.625 CSG LN-5"/>
      <sheetName val="Drill Sheet"/>
      <sheetName val="LN5-CHC.4-7-SS7"/>
      <sheetName val="Base_P10"/>
      <sheetName val="Base_P50"/>
      <sheetName val="Base_P90"/>
      <sheetName val="Prod_Inv_P10"/>
      <sheetName val="Prod_Inv_P50"/>
      <sheetName val="Prod_Inv_P90"/>
      <sheetName val="Todos"/>
      <sheetName val="PROYECTOS ESTIMADOS"/>
      <sheetName val="ESTADO RED"/>
      <sheetName val="CARRETERAS"/>
      <sheetName val="GENERALIDADES "/>
      <sheetName val="1"/>
      <sheetName val="DATA"/>
      <sheetName val="inpermeabOTRO"/>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sheetData sheetId="58"/>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row r="2">
          <cell r="BZ2" t="str">
            <v xml:space="preserve">          ACERIA   M.C.C.</v>
          </cell>
        </row>
      </sheetData>
      <sheetData sheetId="167">
        <row r="2">
          <cell r="BZ2" t="str">
            <v xml:space="preserve">          ACERIA   M.C.C.</v>
          </cell>
        </row>
      </sheetData>
      <sheetData sheetId="168" refreshError="1"/>
      <sheetData sheetId="169" refreshError="1"/>
      <sheetData sheetId="170" refreshError="1"/>
      <sheetData sheetId="171">
        <row r="2">
          <cell r="BZ2" t="str">
            <v xml:space="preserve">          ACERIA   M.C.C.</v>
          </cell>
        </row>
      </sheetData>
      <sheetData sheetId="172" refreshError="1"/>
      <sheetData sheetId="173" refreshError="1"/>
      <sheetData sheetId="174" refreshError="1"/>
      <sheetData sheetId="175" refreshError="1"/>
      <sheetData sheetId="176" refreshError="1"/>
      <sheetData sheetId="177" refreshError="1"/>
      <sheetData sheetId="178">
        <row r="2">
          <cell r="BZ2" t="str">
            <v xml:space="preserve">          ACERIA   M.C.C.</v>
          </cell>
        </row>
      </sheetData>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 val="A.P.U"/>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NARIÑ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CLASIFICACION"/>
      <sheetName val="PERSONAL"/>
      <sheetName val="Tarifa MT"/>
      <sheetName val=" Liquidacion de Obra por Tramos"/>
      <sheetName val="062"/>
      <sheetName val="5. ELECTRICO"/>
      <sheetName val="OCTUBRE"/>
      <sheetName val="LISTA DE PRECIOS"/>
      <sheetName val="Listado"/>
      <sheetName val="Requisición1"/>
      <sheetName val="REC-COD,"/>
      <sheetName val="2,2,6,1 Pilotes 0,30"/>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APU NO PREVISTO"/>
      <sheetName val="PPTA (3)"/>
      <sheetName val="PPTA (2)"/>
      <sheetName val="PPTA"/>
      <sheetName val="PREACTA_61"/>
      <sheetName val="A_P_U1"/>
      <sheetName val="PREACTA_6"/>
      <sheetName val="A_P_U"/>
      <sheetName val="Summary"/>
      <sheetName val="CODCONST"/>
      <sheetName val="BASE"/>
      <sheetName val="7.1.8.1.1"/>
      <sheetName val="Hoja2"/>
      <sheetName val="Cuadr."/>
      <sheetName val="PUNITARIOS PARA 241201 2S.xls"/>
      <sheetName val="OBRAS SES"/>
      <sheetName val="Lp"/>
      <sheetName val="TRAPMO"/>
      <sheetName val="FINANC"/>
      <sheetName val="TODAS"/>
      <sheetName val="skj452"/>
      <sheetName val="ita878"/>
      <sheetName val="aea-944"/>
      <sheetName val="dub-823"/>
      <sheetName val="gpi 526"/>
      <sheetName val="xxj617"/>
      <sheetName val="sng_855"/>
      <sheetName val="vea 374"/>
      <sheetName val="hfb024"/>
      <sheetName val="paj825"/>
      <sheetName val="UNITARIOS"/>
      <sheetName val="THE"/>
      <sheetName val="ATHE"/>
      <sheetName val="CONT_ADI"/>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PREACTA Y CONTRATISTA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LAN DE INVERSION ANTICIPO"/>
      <sheetName val="inv mensual"/>
      <sheetName val="borrador flujo inv"/>
      <sheetName val="social-ambiental"/>
      <sheetName val="AU"/>
      <sheetName val="glvc"/>
      <sheetName val="c2_5y2_613"/>
      <sheetName val="PREACTA_62"/>
      <sheetName val="TABLA_20082"/>
      <sheetName val="c2_5y2_612"/>
      <sheetName val="TABLA_20081"/>
      <sheetName val="c2_5y2_611"/>
      <sheetName val="otros"/>
      <sheetName val="for 6"/>
      <sheetName val="Poblacion"/>
      <sheetName val="inst"/>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SALARIOS"/>
      <sheetName val="BALANCE"/>
      <sheetName val="ITEMS NO REVISTOS"/>
      <sheetName val="APU ELECTRICOS"/>
      <sheetName val="DATOS CONTRATO"/>
      <sheetName val="costos oficina"/>
      <sheetName val="costos campamento"/>
      <sheetName val="días habiles 2015"/>
      <sheetName val="Proveedores y acreedores"/>
      <sheetName val="ESTADO_RED_TEC14"/>
      <sheetName val="PUNITARIOS_PARA_241201_2S14"/>
      <sheetName val="PR_114"/>
      <sheetName val="PREACTA_1014"/>
      <sheetName val="PREACTA_914"/>
      <sheetName val="c2_5y2_614"/>
      <sheetName val="PREACTA_63"/>
      <sheetName val="TABLA_20083"/>
      <sheetName val="TABLAS"/>
      <sheetName val="materiales"/>
      <sheetName val="devdics"/>
      <sheetName val="Input"/>
      <sheetName val="bd100-45-p1"/>
      <sheetName val="PTAR AND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refreshError="1"/>
      <sheetData sheetId="190" refreshError="1"/>
      <sheetData sheetId="191" refreshError="1"/>
      <sheetData sheetId="192"/>
      <sheetData sheetId="193"/>
      <sheetData sheetId="194" refreshError="1"/>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ow r="48">
          <cell r="E48">
            <v>0</v>
          </cell>
        </row>
      </sheetData>
      <sheetData sheetId="236"/>
      <sheetData sheetId="237"/>
      <sheetData sheetId="238" refreshError="1"/>
      <sheetData sheetId="239"/>
      <sheetData sheetId="240"/>
      <sheetData sheetId="241"/>
      <sheetData sheetId="242" refreshError="1"/>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BALANCE- RECURSOS"/>
      <sheetName val="[A MInformes M]__cceficiente__2"/>
      <sheetName val="[A MInformes M]__cceficiente__3"/>
      <sheetName val="[A MInformes M]__cceficiente__5"/>
      <sheetName val="[A MInformes M]__cceficiente__4"/>
      <sheetName val="[A MInformes M]__cceficiente__6"/>
      <sheetName val="2004"/>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06"/>
  <sheetViews>
    <sheetView showGridLines="0" tabSelected="1" view="pageBreakPreview" topLeftCell="A13" zoomScaleNormal="100" zoomScaleSheetLayoutView="100" zoomScalePageLayoutView="55" workbookViewId="0">
      <selection activeCell="G18" sqref="G18"/>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7" customHeight="1">
      <c r="A3" s="5"/>
      <c r="B3" s="9"/>
      <c r="C3" s="378" t="s">
        <v>93</v>
      </c>
      <c r="D3" s="379"/>
      <c r="E3" s="379"/>
      <c r="F3" s="379"/>
      <c r="G3" s="5"/>
      <c r="H3" s="5"/>
      <c r="I3" s="5"/>
      <c r="J3" s="5"/>
      <c r="K3" s="5"/>
      <c r="L3" s="10"/>
      <c r="M3" s="5"/>
    </row>
    <row r="4" spans="1:13">
      <c r="A4" s="5"/>
      <c r="B4" s="9"/>
      <c r="C4" s="232" t="s">
        <v>0</v>
      </c>
      <c r="D4" s="233" t="s">
        <v>96</v>
      </c>
      <c r="E4" s="232" t="s">
        <v>1</v>
      </c>
      <c r="F4" s="233">
        <v>1</v>
      </c>
      <c r="G4" s="5"/>
      <c r="H4" s="5"/>
      <c r="I4" s="5"/>
      <c r="J4" s="5"/>
      <c r="K4" s="5"/>
      <c r="L4" s="10"/>
      <c r="M4" s="5"/>
    </row>
    <row r="5" spans="1:13">
      <c r="A5" s="5"/>
      <c r="B5" s="9"/>
      <c r="C5" s="403"/>
      <c r="D5" s="403"/>
      <c r="E5" s="403"/>
      <c r="F5" s="403"/>
      <c r="G5" s="403"/>
      <c r="H5" s="403"/>
      <c r="I5" s="403"/>
      <c r="J5" s="403"/>
      <c r="K5" s="403"/>
      <c r="L5" s="10"/>
      <c r="M5" s="5"/>
    </row>
    <row r="6" spans="1:13" ht="17.25" thickBot="1">
      <c r="A6" s="5"/>
      <c r="B6" s="9"/>
      <c r="C6" s="397" t="s">
        <v>2</v>
      </c>
      <c r="D6" s="397"/>
      <c r="E6" s="397"/>
      <c r="F6" s="397"/>
      <c r="G6" s="397"/>
      <c r="H6" s="397"/>
      <c r="I6" s="397"/>
      <c r="J6" s="397"/>
      <c r="K6" s="397"/>
      <c r="L6" s="10"/>
      <c r="M6" s="5"/>
    </row>
    <row r="7" spans="1:13">
      <c r="A7" s="5"/>
      <c r="B7" s="216"/>
      <c r="C7" s="411" t="s">
        <v>199</v>
      </c>
      <c r="D7" s="412"/>
      <c r="E7" s="412"/>
      <c r="F7" s="412"/>
      <c r="G7" s="412"/>
      <c r="H7" s="412"/>
      <c r="I7" s="412"/>
      <c r="J7" s="412"/>
      <c r="K7" s="413"/>
      <c r="L7" s="10"/>
      <c r="M7" s="5"/>
    </row>
    <row r="8" spans="1:13" ht="43.5" customHeight="1">
      <c r="A8" s="5"/>
      <c r="B8" s="216"/>
      <c r="C8" s="414"/>
      <c r="D8" s="415"/>
      <c r="E8" s="415"/>
      <c r="F8" s="415"/>
      <c r="G8" s="415"/>
      <c r="H8" s="415"/>
      <c r="I8" s="415"/>
      <c r="J8" s="415"/>
      <c r="K8" s="416"/>
      <c r="L8" s="10"/>
      <c r="M8" s="5"/>
    </row>
    <row r="9" spans="1:13" ht="34.5" customHeight="1">
      <c r="A9" s="5"/>
      <c r="B9" s="216"/>
      <c r="C9" s="417" t="s">
        <v>83</v>
      </c>
      <c r="D9" s="418"/>
      <c r="E9" s="418"/>
      <c r="F9" s="418"/>
      <c r="G9" s="418"/>
      <c r="H9" s="418"/>
      <c r="I9" s="418"/>
      <c r="J9" s="418"/>
      <c r="K9" s="419"/>
      <c r="L9" s="10"/>
      <c r="M9" s="5"/>
    </row>
    <row r="10" spans="1:13" ht="30" customHeight="1" thickBot="1">
      <c r="A10" s="5"/>
      <c r="B10" s="9"/>
      <c r="C10" s="382"/>
      <c r="D10" s="383"/>
      <c r="E10" s="383"/>
      <c r="F10" s="383"/>
      <c r="G10" s="383"/>
      <c r="H10" s="383"/>
      <c r="I10" s="383"/>
      <c r="J10" s="383"/>
      <c r="K10" s="384"/>
      <c r="L10" s="10"/>
      <c r="M10" s="5"/>
    </row>
    <row r="11" spans="1:13" ht="30" customHeight="1">
      <c r="A11" s="5"/>
      <c r="B11" s="9"/>
      <c r="C11" s="408" t="s">
        <v>3</v>
      </c>
      <c r="D11" s="401" t="s">
        <v>4</v>
      </c>
      <c r="E11" s="410" t="s">
        <v>5</v>
      </c>
      <c r="F11" s="410"/>
      <c r="G11" s="408" t="s">
        <v>6</v>
      </c>
      <c r="H11" s="401" t="s">
        <v>7</v>
      </c>
      <c r="I11" s="401" t="s">
        <v>8</v>
      </c>
      <c r="J11" s="404" t="s">
        <v>9</v>
      </c>
      <c r="K11" s="406" t="s">
        <v>10</v>
      </c>
      <c r="L11" s="10"/>
      <c r="M11" s="5"/>
    </row>
    <row r="12" spans="1:13" ht="30" customHeight="1" thickBot="1">
      <c r="A12" s="5"/>
      <c r="B12" s="9"/>
      <c r="C12" s="409"/>
      <c r="D12" s="402"/>
      <c r="E12" s="234" t="s">
        <v>11</v>
      </c>
      <c r="F12" s="234" t="s">
        <v>12</v>
      </c>
      <c r="G12" s="409"/>
      <c r="H12" s="402"/>
      <c r="I12" s="402"/>
      <c r="J12" s="405"/>
      <c r="K12" s="407"/>
      <c r="L12" s="10"/>
      <c r="M12" s="5"/>
    </row>
    <row r="13" spans="1:13" ht="30" customHeight="1" thickBot="1">
      <c r="A13" s="5"/>
      <c r="B13" s="9"/>
      <c r="C13" s="235" t="s">
        <v>13</v>
      </c>
      <c r="D13" s="236"/>
      <c r="E13" s="236"/>
      <c r="F13" s="236"/>
      <c r="G13" s="237"/>
      <c r="H13" s="236"/>
      <c r="I13" s="340"/>
      <c r="J13" s="341"/>
      <c r="K13" s="342"/>
      <c r="L13" s="10"/>
      <c r="M13" s="5"/>
    </row>
    <row r="14" spans="1:13" ht="30" customHeight="1" thickBot="1">
      <c r="A14" s="5"/>
      <c r="B14" s="9"/>
      <c r="C14" s="343"/>
      <c r="D14" s="344"/>
      <c r="E14" s="420" t="s">
        <v>121</v>
      </c>
      <c r="F14" s="420"/>
      <c r="G14" s="420"/>
      <c r="H14" s="344"/>
      <c r="I14" s="344"/>
      <c r="J14" s="344"/>
      <c r="K14" s="345"/>
      <c r="L14" s="10"/>
      <c r="M14" s="5"/>
    </row>
    <row r="15" spans="1:13" ht="30" customHeight="1">
      <c r="A15" s="5"/>
      <c r="B15" s="9"/>
      <c r="C15" s="244">
        <v>1</v>
      </c>
      <c r="D15" s="245" t="s">
        <v>107</v>
      </c>
      <c r="E15" s="246"/>
      <c r="F15" s="246"/>
      <c r="G15" s="346" t="s">
        <v>97</v>
      </c>
      <c r="H15" s="246" t="s">
        <v>120</v>
      </c>
      <c r="I15" s="340">
        <v>637.5</v>
      </c>
      <c r="J15" s="347">
        <f>(1.3*23354.32)</f>
        <v>30360.616000000002</v>
      </c>
      <c r="K15" s="348">
        <f>J15*I15</f>
        <v>19354892.700000003</v>
      </c>
      <c r="L15" s="10"/>
      <c r="M15" s="5"/>
    </row>
    <row r="16" spans="1:13" ht="30" customHeight="1">
      <c r="A16" s="5"/>
      <c r="B16" s="9"/>
      <c r="C16" s="244">
        <v>2</v>
      </c>
      <c r="D16" s="245" t="s">
        <v>108</v>
      </c>
      <c r="E16" s="246"/>
      <c r="F16" s="246"/>
      <c r="G16" s="346" t="s">
        <v>98</v>
      </c>
      <c r="H16" s="246" t="s">
        <v>117</v>
      </c>
      <c r="I16" s="340">
        <v>1151.7149999999999</v>
      </c>
      <c r="J16" s="347">
        <f>(1.3*2522.2)</f>
        <v>3278.8599999999997</v>
      </c>
      <c r="K16" s="348">
        <f t="shared" ref="K16:K24" si="0">J16*I16</f>
        <v>3776312.2448999994</v>
      </c>
      <c r="L16" s="10"/>
      <c r="M16" s="5"/>
    </row>
    <row r="17" spans="1:13" s="5" customFormat="1" ht="30" customHeight="1">
      <c r="B17" s="9"/>
      <c r="C17" s="244">
        <v>3</v>
      </c>
      <c r="D17" s="245" t="s">
        <v>109</v>
      </c>
      <c r="E17" s="248"/>
      <c r="F17" s="248"/>
      <c r="G17" s="346" t="s">
        <v>99</v>
      </c>
      <c r="H17" s="248" t="s">
        <v>118</v>
      </c>
      <c r="I17" s="340">
        <v>123.76325</v>
      </c>
      <c r="J17" s="347">
        <f>(1.3*152636.51)</f>
        <v>198427.46300000002</v>
      </c>
      <c r="K17" s="348">
        <f t="shared" si="0"/>
        <v>24558027.710134752</v>
      </c>
      <c r="L17" s="10"/>
    </row>
    <row r="18" spans="1:13" ht="30" customHeight="1">
      <c r="B18" s="16"/>
      <c r="C18" s="244">
        <v>4</v>
      </c>
      <c r="D18" s="245" t="s">
        <v>110</v>
      </c>
      <c r="E18" s="246"/>
      <c r="F18" s="246"/>
      <c r="G18" s="346" t="s">
        <v>100</v>
      </c>
      <c r="H18" s="246" t="s">
        <v>119</v>
      </c>
      <c r="I18" s="340">
        <v>24</v>
      </c>
      <c r="J18" s="347">
        <f>(1.3*137942.28)</f>
        <v>179324.96400000001</v>
      </c>
      <c r="K18" s="348">
        <f t="shared" si="0"/>
        <v>4303799.1359999999</v>
      </c>
      <c r="L18" s="17"/>
    </row>
    <row r="19" spans="1:13" ht="30" customHeight="1">
      <c r="B19" s="16"/>
      <c r="C19" s="244">
        <v>5</v>
      </c>
      <c r="D19" s="245" t="s">
        <v>111</v>
      </c>
      <c r="E19" s="246"/>
      <c r="F19" s="246"/>
      <c r="G19" s="346" t="s">
        <v>101</v>
      </c>
      <c r="H19" s="246" t="s">
        <v>120</v>
      </c>
      <c r="I19" s="340">
        <v>395</v>
      </c>
      <c r="J19" s="347">
        <f>(1.3*31949.7)</f>
        <v>41534.61</v>
      </c>
      <c r="K19" s="348">
        <f t="shared" si="0"/>
        <v>16406170.950000001</v>
      </c>
      <c r="L19" s="17"/>
    </row>
    <row r="20" spans="1:13" ht="30" customHeight="1">
      <c r="B20" s="16"/>
      <c r="C20" s="244">
        <v>6</v>
      </c>
      <c r="D20" s="245" t="s">
        <v>112</v>
      </c>
      <c r="E20" s="246"/>
      <c r="F20" s="246"/>
      <c r="G20" s="346" t="s">
        <v>102</v>
      </c>
      <c r="H20" s="246" t="s">
        <v>118</v>
      </c>
      <c r="I20" s="340">
        <v>328.51866750000005</v>
      </c>
      <c r="J20" s="347">
        <f>(1.3*79510.32)</f>
        <v>103363.41600000001</v>
      </c>
      <c r="K20" s="348">
        <f t="shared" si="0"/>
        <v>33956811.69256819</v>
      </c>
      <c r="L20" s="17"/>
    </row>
    <row r="21" spans="1:13" ht="30" customHeight="1">
      <c r="B21" s="16"/>
      <c r="C21" s="244">
        <v>7</v>
      </c>
      <c r="D21" s="245" t="s">
        <v>113</v>
      </c>
      <c r="E21" s="246"/>
      <c r="F21" s="246"/>
      <c r="G21" s="346" t="s">
        <v>103</v>
      </c>
      <c r="H21" s="246" t="s">
        <v>119</v>
      </c>
      <c r="I21" s="340">
        <v>12</v>
      </c>
      <c r="J21" s="347">
        <f>(1.3*279896.39)</f>
        <v>363865.30700000003</v>
      </c>
      <c r="K21" s="348">
        <f t="shared" si="0"/>
        <v>4366383.6840000004</v>
      </c>
      <c r="L21" s="17"/>
    </row>
    <row r="22" spans="1:13" ht="30" customHeight="1">
      <c r="B22" s="16"/>
      <c r="C22" s="244">
        <v>8</v>
      </c>
      <c r="D22" s="245" t="s">
        <v>114</v>
      </c>
      <c r="E22" s="246"/>
      <c r="F22" s="246"/>
      <c r="G22" s="346" t="s">
        <v>104</v>
      </c>
      <c r="H22" s="246" t="s">
        <v>117</v>
      </c>
      <c r="I22" s="340">
        <v>54.679999999999993</v>
      </c>
      <c r="J22" s="347">
        <f>(1.3*28326.26)</f>
        <v>36824.137999999999</v>
      </c>
      <c r="K22" s="348">
        <f t="shared" si="0"/>
        <v>2013543.8658399996</v>
      </c>
      <c r="L22" s="17"/>
    </row>
    <row r="23" spans="1:13" ht="30" customHeight="1">
      <c r="B23" s="16"/>
      <c r="C23" s="244">
        <v>9</v>
      </c>
      <c r="D23" s="245" t="s">
        <v>115</v>
      </c>
      <c r="E23" s="246"/>
      <c r="F23" s="246"/>
      <c r="G23" s="346" t="s">
        <v>105</v>
      </c>
      <c r="H23" s="246" t="s">
        <v>119</v>
      </c>
      <c r="I23" s="340">
        <v>10</v>
      </c>
      <c r="J23" s="347">
        <f>(1.3*296147.06)</f>
        <v>384991.17800000001</v>
      </c>
      <c r="K23" s="348">
        <f t="shared" si="0"/>
        <v>3849911.7800000003</v>
      </c>
      <c r="L23" s="17"/>
    </row>
    <row r="24" spans="1:13" ht="30" customHeight="1">
      <c r="B24" s="16"/>
      <c r="C24" s="244">
        <v>10</v>
      </c>
      <c r="D24" s="245" t="s">
        <v>116</v>
      </c>
      <c r="E24" s="246"/>
      <c r="F24" s="246"/>
      <c r="G24" s="346" t="s">
        <v>106</v>
      </c>
      <c r="H24" s="246" t="s">
        <v>117</v>
      </c>
      <c r="I24" s="340">
        <v>98</v>
      </c>
      <c r="J24" s="347">
        <f>(1.3*6413.34)</f>
        <v>8337.3420000000006</v>
      </c>
      <c r="K24" s="348">
        <f t="shared" si="0"/>
        <v>817059.51600000006</v>
      </c>
      <c r="L24" s="17"/>
    </row>
    <row r="25" spans="1:13" ht="30" customHeight="1" thickBot="1">
      <c r="A25" s="5"/>
      <c r="B25" s="9"/>
      <c r="C25" s="249" t="s">
        <v>13</v>
      </c>
      <c r="D25" s="250"/>
      <c r="E25" s="349"/>
      <c r="F25" s="250"/>
      <c r="G25" s="250"/>
      <c r="H25" s="250"/>
      <c r="I25" s="340"/>
      <c r="J25" s="319"/>
      <c r="K25" s="350">
        <f>SUM(K15:K24)</f>
        <v>113402913.27944294</v>
      </c>
      <c r="L25" s="10"/>
      <c r="M25" s="5"/>
    </row>
    <row r="26" spans="1:13" ht="30" customHeight="1" thickBot="1">
      <c r="A26" s="5"/>
      <c r="B26" s="9"/>
      <c r="C26" s="351"/>
      <c r="D26" s="352"/>
      <c r="E26" s="383" t="s">
        <v>122</v>
      </c>
      <c r="F26" s="383"/>
      <c r="G26" s="383"/>
      <c r="H26" s="352"/>
      <c r="I26" s="344"/>
      <c r="J26" s="353"/>
      <c r="K26" s="354"/>
      <c r="L26" s="10"/>
      <c r="M26" s="5"/>
    </row>
    <row r="27" spans="1:13" ht="30" customHeight="1">
      <c r="A27" s="5"/>
      <c r="B27" s="9"/>
      <c r="C27" s="244">
        <v>11</v>
      </c>
      <c r="D27" s="253" t="s">
        <v>124</v>
      </c>
      <c r="E27" s="253"/>
      <c r="F27" s="253"/>
      <c r="G27" s="346" t="s">
        <v>123</v>
      </c>
      <c r="H27" s="253" t="s">
        <v>118</v>
      </c>
      <c r="I27" s="340">
        <v>118.07712500000001</v>
      </c>
      <c r="J27" s="321">
        <f>(1.3*44221.79)</f>
        <v>57488.327000000005</v>
      </c>
      <c r="K27" s="355">
        <f>I27*J27</f>
        <v>6788056.3732198766</v>
      </c>
      <c r="L27" s="10"/>
      <c r="M27" s="5"/>
    </row>
    <row r="28" spans="1:13" ht="30" hidden="1" customHeight="1">
      <c r="A28" s="5"/>
      <c r="B28" s="9"/>
      <c r="C28" s="244"/>
      <c r="D28" s="254"/>
      <c r="E28" s="254"/>
      <c r="F28" s="254"/>
      <c r="G28" s="255"/>
      <c r="H28" s="253"/>
      <c r="I28" s="340"/>
      <c r="J28" s="347"/>
      <c r="K28" s="348"/>
      <c r="L28" s="10"/>
      <c r="M28" s="5"/>
    </row>
    <row r="29" spans="1:13" ht="30" hidden="1" customHeight="1">
      <c r="A29" s="5"/>
      <c r="B29" s="9"/>
      <c r="C29" s="244"/>
      <c r="D29" s="253"/>
      <c r="E29" s="253"/>
      <c r="F29" s="253"/>
      <c r="G29" s="255"/>
      <c r="H29" s="253"/>
      <c r="I29" s="340"/>
      <c r="J29" s="347"/>
      <c r="K29" s="348"/>
      <c r="L29" s="10"/>
      <c r="M29" s="5"/>
    </row>
    <row r="30" spans="1:13" s="5" customFormat="1" ht="30" hidden="1" customHeight="1">
      <c r="B30" s="9"/>
      <c r="C30" s="244"/>
      <c r="D30" s="248"/>
      <c r="E30" s="248"/>
      <c r="F30" s="248"/>
      <c r="G30" s="256"/>
      <c r="H30" s="248"/>
      <c r="I30" s="340"/>
      <c r="J30" s="347"/>
      <c r="K30" s="348"/>
      <c r="L30" s="10"/>
    </row>
    <row r="31" spans="1:13" ht="30" hidden="1" customHeight="1">
      <c r="A31" s="5"/>
      <c r="B31" s="9"/>
      <c r="C31" s="244"/>
      <c r="D31" s="253"/>
      <c r="E31" s="253"/>
      <c r="F31" s="253"/>
      <c r="G31" s="255"/>
      <c r="H31" s="253"/>
      <c r="I31" s="340"/>
      <c r="J31" s="356"/>
      <c r="K31" s="348"/>
      <c r="L31" s="10"/>
      <c r="M31" s="5"/>
    </row>
    <row r="32" spans="1:13" s="5" customFormat="1" ht="30" hidden="1" customHeight="1">
      <c r="B32" s="9"/>
      <c r="C32" s="257"/>
      <c r="D32" s="248"/>
      <c r="E32" s="248"/>
      <c r="F32" s="248"/>
      <c r="G32" s="256"/>
      <c r="H32" s="248"/>
      <c r="I32" s="340"/>
      <c r="J32" s="356"/>
      <c r="K32" s="348"/>
      <c r="L32" s="10"/>
    </row>
    <row r="33" spans="1:13" ht="30" hidden="1" customHeight="1">
      <c r="A33" s="5"/>
      <c r="B33" s="9"/>
      <c r="C33" s="244"/>
      <c r="D33" s="253"/>
      <c r="E33" s="246"/>
      <c r="F33" s="253"/>
      <c r="G33" s="255"/>
      <c r="H33" s="253"/>
      <c r="I33" s="340"/>
      <c r="J33" s="347"/>
      <c r="K33" s="348"/>
      <c r="L33" s="10"/>
      <c r="M33" s="5"/>
    </row>
    <row r="34" spans="1:13" ht="30" hidden="1" customHeight="1">
      <c r="A34" s="5"/>
      <c r="B34" s="9"/>
      <c r="C34" s="244"/>
      <c r="D34" s="253"/>
      <c r="E34" s="253"/>
      <c r="F34" s="253"/>
      <c r="G34" s="255"/>
      <c r="H34" s="258"/>
      <c r="I34" s="340"/>
      <c r="J34" s="347"/>
      <c r="K34" s="348"/>
      <c r="L34" s="10"/>
      <c r="M34" s="5"/>
    </row>
    <row r="35" spans="1:13" ht="30" customHeight="1" thickBot="1">
      <c r="A35" s="5"/>
      <c r="B35" s="9"/>
      <c r="C35" s="259" t="s">
        <v>13</v>
      </c>
      <c r="D35" s="260"/>
      <c r="E35" s="260"/>
      <c r="F35" s="260"/>
      <c r="G35" s="261"/>
      <c r="H35" s="260"/>
      <c r="I35" s="340"/>
      <c r="J35" s="357"/>
      <c r="K35" s="358">
        <f>K27</f>
        <v>6788056.3732198766</v>
      </c>
      <c r="L35" s="10"/>
      <c r="M35" s="5"/>
    </row>
    <row r="36" spans="1:13" ht="30" customHeight="1" thickBot="1">
      <c r="A36" s="5"/>
      <c r="B36" s="9"/>
      <c r="C36" s="343"/>
      <c r="D36" s="344"/>
      <c r="E36" s="420" t="s">
        <v>125</v>
      </c>
      <c r="F36" s="420"/>
      <c r="G36" s="420"/>
      <c r="H36" s="344"/>
      <c r="I36" s="344"/>
      <c r="J36" s="359"/>
      <c r="K36" s="354"/>
      <c r="L36" s="10"/>
      <c r="M36" s="5"/>
    </row>
    <row r="37" spans="1:13" ht="30" customHeight="1">
      <c r="A37" s="5"/>
      <c r="B37" s="9"/>
      <c r="C37" s="244">
        <v>12</v>
      </c>
      <c r="D37" s="253" t="s">
        <v>128</v>
      </c>
      <c r="E37" s="253"/>
      <c r="F37" s="253"/>
      <c r="G37" s="346" t="s">
        <v>126</v>
      </c>
      <c r="H37" s="253" t="s">
        <v>118</v>
      </c>
      <c r="I37" s="340">
        <v>208.78</v>
      </c>
      <c r="J37" s="347">
        <f>(1.3*131373.29)</f>
        <v>170785.27700000003</v>
      </c>
      <c r="K37" s="348">
        <f>I37*J37</f>
        <v>35656550.132060006</v>
      </c>
      <c r="L37" s="10"/>
      <c r="M37" s="5"/>
    </row>
    <row r="38" spans="1:13" ht="30" customHeight="1">
      <c r="A38" s="5"/>
      <c r="B38" s="9"/>
      <c r="C38" s="244">
        <v>13</v>
      </c>
      <c r="D38" s="253" t="s">
        <v>129</v>
      </c>
      <c r="E38" s="253"/>
      <c r="F38" s="253"/>
      <c r="G38" s="346" t="s">
        <v>127</v>
      </c>
      <c r="H38" s="253" t="s">
        <v>118</v>
      </c>
      <c r="I38" s="340">
        <v>84.264250000000004</v>
      </c>
      <c r="J38" s="347">
        <f>(1.3*142100.77)</f>
        <v>184731.00099999999</v>
      </c>
      <c r="K38" s="348">
        <f>I38*J38</f>
        <v>15566219.251014249</v>
      </c>
      <c r="L38" s="10"/>
      <c r="M38" s="5"/>
    </row>
    <row r="39" spans="1:13" ht="30" customHeight="1" thickBot="1">
      <c r="A39" s="5"/>
      <c r="B39" s="9"/>
      <c r="C39" s="235" t="s">
        <v>13</v>
      </c>
      <c r="D39" s="262"/>
      <c r="E39" s="262"/>
      <c r="F39" s="262"/>
      <c r="G39" s="360"/>
      <c r="H39" s="263"/>
      <c r="I39" s="340"/>
      <c r="J39" s="361"/>
      <c r="K39" s="350">
        <f>SUM(K37:K38)</f>
        <v>51222769.383074254</v>
      </c>
      <c r="L39" s="10"/>
      <c r="M39" s="5"/>
    </row>
    <row r="40" spans="1:13" ht="30" customHeight="1" thickBot="1">
      <c r="A40" s="5"/>
      <c r="B40" s="9"/>
      <c r="C40" s="343"/>
      <c r="D40" s="344"/>
      <c r="E40" s="420" t="s">
        <v>139</v>
      </c>
      <c r="F40" s="420"/>
      <c r="G40" s="420"/>
      <c r="H40" s="344"/>
      <c r="I40" s="344"/>
      <c r="J40" s="359"/>
      <c r="K40" s="354"/>
      <c r="L40" s="10"/>
      <c r="M40" s="5"/>
    </row>
    <row r="41" spans="1:13" ht="30" customHeight="1">
      <c r="A41" s="5"/>
      <c r="B41" s="9"/>
      <c r="C41" s="244">
        <v>14</v>
      </c>
      <c r="D41" s="245" t="s">
        <v>140</v>
      </c>
      <c r="E41" s="253"/>
      <c r="F41" s="253"/>
      <c r="G41" s="346" t="s">
        <v>130</v>
      </c>
      <c r="H41" s="253" t="s">
        <v>117</v>
      </c>
      <c r="I41" s="340">
        <v>72.164999999999992</v>
      </c>
      <c r="J41" s="347">
        <f>(1.3*94204.14)</f>
        <v>122465.382</v>
      </c>
      <c r="K41" s="348">
        <f>I41*J41</f>
        <v>8837714.2920299992</v>
      </c>
      <c r="L41" s="10"/>
      <c r="M41" s="5"/>
    </row>
    <row r="42" spans="1:13" ht="30" customHeight="1">
      <c r="A42" s="5"/>
      <c r="B42" s="9"/>
      <c r="C42" s="244">
        <v>15</v>
      </c>
      <c r="D42" s="245" t="s">
        <v>141</v>
      </c>
      <c r="E42" s="253"/>
      <c r="F42" s="253"/>
      <c r="G42" s="346" t="s">
        <v>131</v>
      </c>
      <c r="H42" s="253" t="s">
        <v>118</v>
      </c>
      <c r="I42" s="340">
        <v>63.9375</v>
      </c>
      <c r="J42" s="347">
        <f>(1.3*744509.3)</f>
        <v>967862.09000000008</v>
      </c>
      <c r="K42" s="348">
        <f t="shared" ref="K42:K49" si="1">I42*J42</f>
        <v>61882682.379375003</v>
      </c>
      <c r="L42" s="10"/>
      <c r="M42" s="5"/>
    </row>
    <row r="43" spans="1:13" ht="30" customHeight="1">
      <c r="A43" s="5"/>
      <c r="B43" s="9"/>
      <c r="C43" s="244">
        <v>16</v>
      </c>
      <c r="D43" s="245" t="s">
        <v>142</v>
      </c>
      <c r="E43" s="253"/>
      <c r="F43" s="253"/>
      <c r="G43" s="346" t="s">
        <v>132</v>
      </c>
      <c r="H43" s="253" t="s">
        <v>118</v>
      </c>
      <c r="I43" s="340">
        <v>52.195500000000003</v>
      </c>
      <c r="J43" s="347">
        <f>(1.3*824977.33)</f>
        <v>1072470.5290000001</v>
      </c>
      <c r="K43" s="348">
        <f t="shared" si="1"/>
        <v>55978135.496419504</v>
      </c>
      <c r="L43" s="10"/>
      <c r="M43" s="5"/>
    </row>
    <row r="44" spans="1:13" ht="30" customHeight="1">
      <c r="A44" s="5"/>
      <c r="B44" s="9"/>
      <c r="C44" s="244">
        <v>17</v>
      </c>
      <c r="D44" s="245" t="s">
        <v>143</v>
      </c>
      <c r="E44" s="253"/>
      <c r="F44" s="253"/>
      <c r="G44" s="346" t="s">
        <v>133</v>
      </c>
      <c r="H44" s="253" t="s">
        <v>119</v>
      </c>
      <c r="I44" s="340">
        <v>120</v>
      </c>
      <c r="J44" s="347">
        <f>(1.3*153802.17)</f>
        <v>199942.82100000003</v>
      </c>
      <c r="K44" s="348">
        <f t="shared" si="1"/>
        <v>23993138.520000003</v>
      </c>
      <c r="L44" s="10"/>
      <c r="M44" s="5"/>
    </row>
    <row r="45" spans="1:13" ht="30" customHeight="1">
      <c r="A45" s="5"/>
      <c r="B45" s="9"/>
      <c r="C45" s="244">
        <v>18</v>
      </c>
      <c r="D45" s="245" t="s">
        <v>144</v>
      </c>
      <c r="E45" s="253"/>
      <c r="F45" s="253"/>
      <c r="G45" s="346" t="s">
        <v>134</v>
      </c>
      <c r="H45" s="253" t="s">
        <v>119</v>
      </c>
      <c r="I45" s="340">
        <v>221</v>
      </c>
      <c r="J45" s="347">
        <f>(1.3*245683.04)</f>
        <v>319387.95200000005</v>
      </c>
      <c r="K45" s="348">
        <f t="shared" si="1"/>
        <v>70584737.392000005</v>
      </c>
      <c r="L45" s="10"/>
      <c r="M45" s="5"/>
    </row>
    <row r="46" spans="1:13" ht="30" customHeight="1">
      <c r="A46" s="5"/>
      <c r="B46" s="9"/>
      <c r="C46" s="244">
        <v>19</v>
      </c>
      <c r="D46" s="245" t="s">
        <v>145</v>
      </c>
      <c r="E46" s="253"/>
      <c r="F46" s="253"/>
      <c r="G46" s="346" t="s">
        <v>135</v>
      </c>
      <c r="H46" s="253" t="s">
        <v>119</v>
      </c>
      <c r="I46" s="340">
        <v>10</v>
      </c>
      <c r="J46" s="347">
        <f>(1.3*205313.94)</f>
        <v>266908.12200000003</v>
      </c>
      <c r="K46" s="348">
        <f t="shared" si="1"/>
        <v>2669081.2200000002</v>
      </c>
      <c r="L46" s="10"/>
      <c r="M46" s="5"/>
    </row>
    <row r="47" spans="1:13" ht="30" customHeight="1">
      <c r="A47" s="5"/>
      <c r="B47" s="9"/>
      <c r="C47" s="244">
        <v>20</v>
      </c>
      <c r="D47" s="245" t="s">
        <v>146</v>
      </c>
      <c r="E47" s="253"/>
      <c r="F47" s="253"/>
      <c r="G47" s="346" t="s">
        <v>136</v>
      </c>
      <c r="H47" s="253" t="s">
        <v>117</v>
      </c>
      <c r="I47" s="340">
        <v>749.44</v>
      </c>
      <c r="J47" s="347">
        <f>(1.3*71243.53)</f>
        <v>92616.589000000007</v>
      </c>
      <c r="K47" s="348">
        <f t="shared" si="1"/>
        <v>69410576.460160017</v>
      </c>
      <c r="L47" s="10"/>
      <c r="M47" s="5"/>
    </row>
    <row r="48" spans="1:13" ht="30" customHeight="1">
      <c r="A48" s="5"/>
      <c r="B48" s="9"/>
      <c r="C48" s="244">
        <v>21</v>
      </c>
      <c r="D48" s="245" t="s">
        <v>147</v>
      </c>
      <c r="E48" s="253"/>
      <c r="F48" s="253"/>
      <c r="G48" s="346" t="s">
        <v>137</v>
      </c>
      <c r="H48" s="253" t="s">
        <v>117</v>
      </c>
      <c r="I48" s="340">
        <v>640.4</v>
      </c>
      <c r="J48" s="347">
        <f>(1.3*5956.67)</f>
        <v>7743.6710000000003</v>
      </c>
      <c r="K48" s="348">
        <f t="shared" si="1"/>
        <v>4959046.9084000001</v>
      </c>
      <c r="L48" s="10"/>
      <c r="M48" s="5"/>
    </row>
    <row r="49" spans="1:13" ht="30" customHeight="1">
      <c r="A49" s="5"/>
      <c r="B49" s="9"/>
      <c r="C49" s="244">
        <v>22</v>
      </c>
      <c r="D49" s="245" t="s">
        <v>148</v>
      </c>
      <c r="E49" s="253"/>
      <c r="F49" s="253"/>
      <c r="G49" s="346" t="s">
        <v>138</v>
      </c>
      <c r="H49" s="253" t="s">
        <v>117</v>
      </c>
      <c r="I49" s="340">
        <v>67.86</v>
      </c>
      <c r="J49" s="347">
        <f>(1.3*42378.56)</f>
        <v>55092.127999999997</v>
      </c>
      <c r="K49" s="348">
        <f t="shared" si="1"/>
        <v>3738551.8060799995</v>
      </c>
      <c r="L49" s="10"/>
      <c r="M49" s="5"/>
    </row>
    <row r="50" spans="1:13" ht="30" customHeight="1" thickBot="1">
      <c r="A50" s="5"/>
      <c r="B50" s="9"/>
      <c r="C50" s="235" t="s">
        <v>13</v>
      </c>
      <c r="D50" s="262"/>
      <c r="E50" s="262"/>
      <c r="F50" s="262"/>
      <c r="G50" s="360"/>
      <c r="H50" s="263"/>
      <c r="I50" s="340"/>
      <c r="J50" s="361"/>
      <c r="K50" s="350">
        <f>SUM(K41:K49)</f>
        <v>302053664.47446448</v>
      </c>
      <c r="L50" s="10"/>
      <c r="M50" s="5"/>
    </row>
    <row r="51" spans="1:13" ht="30" customHeight="1" thickBot="1">
      <c r="A51" s="5"/>
      <c r="B51" s="9"/>
      <c r="C51" s="343"/>
      <c r="D51" s="344"/>
      <c r="E51" s="420" t="s">
        <v>149</v>
      </c>
      <c r="F51" s="420"/>
      <c r="G51" s="420"/>
      <c r="H51" s="344"/>
      <c r="I51" s="344"/>
      <c r="J51" s="359"/>
      <c r="K51" s="354"/>
      <c r="L51" s="10"/>
      <c r="M51" s="5"/>
    </row>
    <row r="52" spans="1:13" ht="30" customHeight="1">
      <c r="A52" s="5"/>
      <c r="B52" s="9"/>
      <c r="C52" s="244">
        <v>23</v>
      </c>
      <c r="D52" s="253" t="s">
        <v>158</v>
      </c>
      <c r="E52" s="253"/>
      <c r="F52" s="253"/>
      <c r="G52" s="255" t="s">
        <v>151</v>
      </c>
      <c r="H52" s="253" t="s">
        <v>117</v>
      </c>
      <c r="I52" s="340">
        <v>855.14499999999998</v>
      </c>
      <c r="J52" s="347">
        <f>(1.3*26875.7)</f>
        <v>34938.410000000003</v>
      </c>
      <c r="K52" s="348">
        <f t="shared" ref="K52" si="2">I52*J52</f>
        <v>29877406.619450003</v>
      </c>
      <c r="L52" s="10"/>
      <c r="M52" s="5"/>
    </row>
    <row r="53" spans="1:13" ht="30" customHeight="1" thickBot="1">
      <c r="A53" s="5"/>
      <c r="B53" s="9"/>
      <c r="C53" s="235" t="s">
        <v>13</v>
      </c>
      <c r="D53" s="262"/>
      <c r="E53" s="262"/>
      <c r="F53" s="262"/>
      <c r="G53" s="360"/>
      <c r="H53" s="263"/>
      <c r="I53" s="340"/>
      <c r="J53" s="361"/>
      <c r="K53" s="350">
        <f>K52</f>
        <v>29877406.619450003</v>
      </c>
      <c r="L53" s="10"/>
      <c r="M53" s="5"/>
    </row>
    <row r="54" spans="1:13" ht="30" customHeight="1" thickBot="1">
      <c r="A54" s="5"/>
      <c r="B54" s="9"/>
      <c r="C54" s="343"/>
      <c r="D54" s="344"/>
      <c r="E54" s="420" t="s">
        <v>150</v>
      </c>
      <c r="F54" s="420"/>
      <c r="G54" s="420"/>
      <c r="H54" s="344"/>
      <c r="I54" s="344"/>
      <c r="J54" s="359"/>
      <c r="K54" s="354"/>
      <c r="L54" s="10"/>
      <c r="M54" s="5"/>
    </row>
    <row r="55" spans="1:13" ht="30" customHeight="1">
      <c r="A55" s="5"/>
      <c r="B55" s="9"/>
      <c r="C55" s="244">
        <v>24</v>
      </c>
      <c r="D55" s="245" t="s">
        <v>159</v>
      </c>
      <c r="E55" s="253"/>
      <c r="F55" s="253"/>
      <c r="G55" s="255" t="s">
        <v>152</v>
      </c>
      <c r="H55" s="253" t="s">
        <v>117</v>
      </c>
      <c r="I55" s="340">
        <v>241</v>
      </c>
      <c r="J55" s="347">
        <f>(1.3*25759.03)</f>
        <v>33486.739000000001</v>
      </c>
      <c r="K55" s="348">
        <f t="shared" ref="K55:K60" si="3">I55*J55</f>
        <v>8070304.0990000004</v>
      </c>
      <c r="L55" s="10"/>
      <c r="M55" s="5"/>
    </row>
    <row r="56" spans="1:13" ht="30" customHeight="1">
      <c r="A56" s="5"/>
      <c r="B56" s="9"/>
      <c r="C56" s="244">
        <v>25</v>
      </c>
      <c r="D56" s="245" t="s">
        <v>160</v>
      </c>
      <c r="E56" s="253"/>
      <c r="F56" s="253"/>
      <c r="G56" s="255" t="s">
        <v>153</v>
      </c>
      <c r="H56" s="253" t="s">
        <v>117</v>
      </c>
      <c r="I56" s="340">
        <v>37.5</v>
      </c>
      <c r="J56" s="347">
        <f>(1.3*61880.92)</f>
        <v>80445.195999999996</v>
      </c>
      <c r="K56" s="348">
        <f t="shared" si="3"/>
        <v>3016694.8499999996</v>
      </c>
      <c r="L56" s="10"/>
      <c r="M56" s="5"/>
    </row>
    <row r="57" spans="1:13" ht="30" customHeight="1">
      <c r="A57" s="5"/>
      <c r="B57" s="9"/>
      <c r="C57" s="244">
        <v>26</v>
      </c>
      <c r="D57" s="245" t="s">
        <v>161</v>
      </c>
      <c r="E57" s="253"/>
      <c r="F57" s="253"/>
      <c r="G57" s="255" t="s">
        <v>154</v>
      </c>
      <c r="H57" s="253" t="s">
        <v>119</v>
      </c>
      <c r="I57" s="340">
        <v>21</v>
      </c>
      <c r="J57" s="347">
        <f>(1.3*664795.81)</f>
        <v>864234.55300000007</v>
      </c>
      <c r="K57" s="348">
        <f t="shared" si="3"/>
        <v>18148925.613000002</v>
      </c>
      <c r="L57" s="10"/>
      <c r="M57" s="5"/>
    </row>
    <row r="58" spans="1:13" ht="30" customHeight="1">
      <c r="A58" s="5"/>
      <c r="B58" s="9"/>
      <c r="C58" s="244">
        <v>27</v>
      </c>
      <c r="D58" s="245" t="s">
        <v>162</v>
      </c>
      <c r="E58" s="253"/>
      <c r="F58" s="253"/>
      <c r="G58" s="255" t="s">
        <v>155</v>
      </c>
      <c r="H58" s="253" t="s">
        <v>120</v>
      </c>
      <c r="I58" s="340">
        <v>534.29999999999995</v>
      </c>
      <c r="J58" s="347">
        <f>(1.3*872296.35)</f>
        <v>1133985.2550000001</v>
      </c>
      <c r="K58" s="348">
        <f t="shared" si="3"/>
        <v>605888321.74650002</v>
      </c>
      <c r="L58" s="10"/>
      <c r="M58" s="5"/>
    </row>
    <row r="59" spans="1:13" ht="30" customHeight="1">
      <c r="A59" s="5"/>
      <c r="B59" s="9"/>
      <c r="C59" s="244">
        <v>28</v>
      </c>
      <c r="D59" s="245" t="s">
        <v>163</v>
      </c>
      <c r="E59" s="253"/>
      <c r="F59" s="253"/>
      <c r="G59" s="255" t="s">
        <v>156</v>
      </c>
      <c r="H59" s="253" t="s">
        <v>120</v>
      </c>
      <c r="I59" s="340">
        <v>64.600000000000009</v>
      </c>
      <c r="J59" s="347">
        <f>(1.3*443704.28)</f>
        <v>576815.56400000001</v>
      </c>
      <c r="K59" s="348">
        <f t="shared" si="3"/>
        <v>37262285.434400007</v>
      </c>
      <c r="L59" s="10"/>
      <c r="M59" s="5"/>
    </row>
    <row r="60" spans="1:13" ht="30" customHeight="1">
      <c r="A60" s="5"/>
      <c r="B60" s="9"/>
      <c r="C60" s="244">
        <v>29</v>
      </c>
      <c r="D60" s="245" t="s">
        <v>164</v>
      </c>
      <c r="E60" s="253"/>
      <c r="F60" s="253"/>
      <c r="G60" s="255" t="s">
        <v>157</v>
      </c>
      <c r="H60" s="253" t="s">
        <v>117</v>
      </c>
      <c r="I60" s="340">
        <v>1144.3</v>
      </c>
      <c r="J60" s="347">
        <f>(1.3*29125.04)</f>
        <v>37862.552000000003</v>
      </c>
      <c r="K60" s="348">
        <f t="shared" si="3"/>
        <v>43326118.253600001</v>
      </c>
      <c r="L60" s="10"/>
      <c r="M60" s="5"/>
    </row>
    <row r="61" spans="1:13" ht="30" customHeight="1" thickBot="1">
      <c r="A61" s="5"/>
      <c r="B61" s="9"/>
      <c r="C61" s="235" t="s">
        <v>13</v>
      </c>
      <c r="D61" s="262"/>
      <c r="E61" s="262"/>
      <c r="F61" s="262"/>
      <c r="G61" s="360"/>
      <c r="H61" s="263"/>
      <c r="I61" s="340"/>
      <c r="J61" s="361"/>
      <c r="K61" s="350">
        <f>SUM(K55:K60)</f>
        <v>715712649.99650002</v>
      </c>
      <c r="L61" s="10"/>
      <c r="M61" s="5"/>
    </row>
    <row r="62" spans="1:13" ht="30" customHeight="1" thickBot="1">
      <c r="A62" s="5"/>
      <c r="B62" s="9"/>
      <c r="C62" s="343"/>
      <c r="D62" s="344"/>
      <c r="E62" s="420" t="s">
        <v>177</v>
      </c>
      <c r="F62" s="420"/>
      <c r="G62" s="420"/>
      <c r="H62" s="344"/>
      <c r="I62" s="344"/>
      <c r="J62" s="359"/>
      <c r="K62" s="354"/>
      <c r="L62" s="10"/>
      <c r="M62" s="5"/>
    </row>
    <row r="63" spans="1:13" ht="30" customHeight="1">
      <c r="A63" s="5"/>
      <c r="B63" s="9"/>
      <c r="C63" s="244">
        <v>30</v>
      </c>
      <c r="D63" s="253" t="s">
        <v>171</v>
      </c>
      <c r="E63" s="253"/>
      <c r="F63" s="253"/>
      <c r="G63" s="255" t="s">
        <v>165</v>
      </c>
      <c r="H63" s="253" t="s">
        <v>117</v>
      </c>
      <c r="I63" s="340">
        <v>4161.3</v>
      </c>
      <c r="J63" s="347">
        <f>(1.3*91830.63)</f>
        <v>119379.819</v>
      </c>
      <c r="K63" s="348">
        <f t="shared" ref="K63:K68" si="4">I63*J63</f>
        <v>496775240.80470002</v>
      </c>
      <c r="L63" s="10"/>
      <c r="M63" s="5"/>
    </row>
    <row r="64" spans="1:13" ht="30" customHeight="1">
      <c r="A64" s="5"/>
      <c r="B64" s="9"/>
      <c r="C64" s="244">
        <v>31</v>
      </c>
      <c r="D64" s="253" t="s">
        <v>172</v>
      </c>
      <c r="E64" s="253"/>
      <c r="F64" s="253"/>
      <c r="G64" s="255" t="s">
        <v>166</v>
      </c>
      <c r="H64" s="253" t="s">
        <v>117</v>
      </c>
      <c r="I64" s="340">
        <v>484.42000000000007</v>
      </c>
      <c r="J64" s="347">
        <f>(1.3*26988.84)</f>
        <v>35085.491999999998</v>
      </c>
      <c r="K64" s="348">
        <f t="shared" si="4"/>
        <v>16996114.034640003</v>
      </c>
      <c r="L64" s="10"/>
      <c r="M64" s="5"/>
    </row>
    <row r="65" spans="1:13" ht="30" customHeight="1">
      <c r="A65" s="5"/>
      <c r="B65" s="9"/>
      <c r="C65" s="244">
        <v>32</v>
      </c>
      <c r="D65" s="253" t="s">
        <v>173</v>
      </c>
      <c r="E65" s="253"/>
      <c r="F65" s="253"/>
      <c r="G65" s="255" t="s">
        <v>167</v>
      </c>
      <c r="H65" s="253" t="s">
        <v>120</v>
      </c>
      <c r="I65" s="340">
        <v>73.430000000000007</v>
      </c>
      <c r="J65" s="347">
        <f>(1.3*27631.6)</f>
        <v>35921.08</v>
      </c>
      <c r="K65" s="348">
        <f t="shared" si="4"/>
        <v>2637684.9044000003</v>
      </c>
      <c r="L65" s="10"/>
      <c r="M65" s="5"/>
    </row>
    <row r="66" spans="1:13" ht="30" customHeight="1">
      <c r="A66" s="5"/>
      <c r="B66" s="9"/>
      <c r="C66" s="244">
        <v>33</v>
      </c>
      <c r="D66" s="253" t="s">
        <v>174</v>
      </c>
      <c r="E66" s="253"/>
      <c r="F66" s="253"/>
      <c r="G66" s="255" t="s">
        <v>168</v>
      </c>
      <c r="H66" s="253" t="s">
        <v>117</v>
      </c>
      <c r="I66" s="340">
        <v>523.43000000000006</v>
      </c>
      <c r="J66" s="347">
        <f>(1.3*23174.79)</f>
        <v>30127.227000000003</v>
      </c>
      <c r="K66" s="348">
        <f t="shared" si="4"/>
        <v>15769494.428610003</v>
      </c>
      <c r="L66" s="10"/>
      <c r="M66" s="5"/>
    </row>
    <row r="67" spans="1:13" ht="30" customHeight="1">
      <c r="A67" s="5"/>
      <c r="B67" s="9"/>
      <c r="C67" s="244">
        <v>34</v>
      </c>
      <c r="D67" s="253" t="s">
        <v>175</v>
      </c>
      <c r="E67" s="253"/>
      <c r="F67" s="253"/>
      <c r="G67" s="255" t="s">
        <v>169</v>
      </c>
      <c r="H67" s="253" t="s">
        <v>120</v>
      </c>
      <c r="I67" s="340">
        <v>428.20000000000005</v>
      </c>
      <c r="J67" s="347">
        <f>(1.3*18072.99)</f>
        <v>23494.887000000002</v>
      </c>
      <c r="K67" s="348">
        <f t="shared" si="4"/>
        <v>10060510.613400003</v>
      </c>
      <c r="L67" s="10"/>
      <c r="M67" s="5"/>
    </row>
    <row r="68" spans="1:13" ht="30" customHeight="1">
      <c r="A68" s="5"/>
      <c r="B68" s="9"/>
      <c r="C68" s="244">
        <v>35</v>
      </c>
      <c r="D68" s="253" t="s">
        <v>176</v>
      </c>
      <c r="E68" s="253"/>
      <c r="F68" s="253"/>
      <c r="G68" s="255" t="s">
        <v>170</v>
      </c>
      <c r="H68" s="253" t="s">
        <v>117</v>
      </c>
      <c r="I68" s="340">
        <v>33.200000000000003</v>
      </c>
      <c r="J68" s="347">
        <f>(1.3*37803.25)</f>
        <v>49144.224999999999</v>
      </c>
      <c r="K68" s="348">
        <f t="shared" si="4"/>
        <v>1631588.27</v>
      </c>
      <c r="L68" s="10"/>
      <c r="M68" s="5"/>
    </row>
    <row r="69" spans="1:13" ht="30" customHeight="1" thickBot="1">
      <c r="A69" s="5"/>
      <c r="B69" s="9"/>
      <c r="C69" s="264" t="s">
        <v>13</v>
      </c>
      <c r="D69" s="265"/>
      <c r="E69" s="265"/>
      <c r="F69" s="265"/>
      <c r="G69" s="362"/>
      <c r="H69" s="260"/>
      <c r="I69" s="363"/>
      <c r="J69" s="357"/>
      <c r="K69" s="358">
        <f>SUM(K63:K68)</f>
        <v>543870633.05575001</v>
      </c>
      <c r="L69" s="10"/>
      <c r="M69" s="5"/>
    </row>
    <row r="70" spans="1:13" ht="30" customHeight="1" thickBot="1">
      <c r="A70" s="5"/>
      <c r="B70" s="9"/>
      <c r="C70" s="343"/>
      <c r="D70" s="344"/>
      <c r="E70" s="420" t="s">
        <v>178</v>
      </c>
      <c r="F70" s="420"/>
      <c r="G70" s="420"/>
      <c r="H70" s="344"/>
      <c r="I70" s="344"/>
      <c r="J70" s="359"/>
      <c r="K70" s="354"/>
      <c r="L70" s="10"/>
      <c r="M70" s="5"/>
    </row>
    <row r="71" spans="1:13" ht="30" customHeight="1">
      <c r="A71" s="5"/>
      <c r="B71" s="9"/>
      <c r="C71" s="249">
        <v>36</v>
      </c>
      <c r="D71" s="267" t="s">
        <v>181</v>
      </c>
      <c r="E71" s="267"/>
      <c r="F71" s="267"/>
      <c r="G71" s="249" t="s">
        <v>190</v>
      </c>
      <c r="H71" s="253" t="s">
        <v>119</v>
      </c>
      <c r="I71" s="340">
        <v>2</v>
      </c>
      <c r="J71" s="347">
        <f>(1.3*5902504.3)</f>
        <v>7673255.5899999999</v>
      </c>
      <c r="K71" s="348">
        <f t="shared" ref="K71" si="5">I71*J71</f>
        <v>15346511.18</v>
      </c>
      <c r="L71" s="10"/>
      <c r="M71" s="5"/>
    </row>
    <row r="72" spans="1:13" ht="30" customHeight="1" thickBot="1">
      <c r="A72" s="5"/>
      <c r="B72" s="9"/>
      <c r="C72" s="264" t="s">
        <v>13</v>
      </c>
      <c r="D72" s="265"/>
      <c r="E72" s="265"/>
      <c r="F72" s="265"/>
      <c r="G72" s="362"/>
      <c r="H72" s="260"/>
      <c r="I72" s="363"/>
      <c r="J72" s="357"/>
      <c r="K72" s="358">
        <f>K71</f>
        <v>15346511.18</v>
      </c>
      <c r="L72" s="10"/>
      <c r="M72" s="5"/>
    </row>
    <row r="73" spans="1:13" ht="30" customHeight="1" thickBot="1">
      <c r="A73" s="5"/>
      <c r="B73" s="9"/>
      <c r="C73" s="343"/>
      <c r="D73" s="344"/>
      <c r="E73" s="420" t="s">
        <v>179</v>
      </c>
      <c r="F73" s="420"/>
      <c r="G73" s="420"/>
      <c r="H73" s="344"/>
      <c r="I73" s="344"/>
      <c r="J73" s="359"/>
      <c r="K73" s="354"/>
      <c r="L73" s="10"/>
      <c r="M73" s="5"/>
    </row>
    <row r="74" spans="1:13" ht="30" customHeight="1">
      <c r="A74" s="5"/>
      <c r="B74" s="9"/>
      <c r="C74" s="249">
        <v>37</v>
      </c>
      <c r="D74" s="267" t="s">
        <v>182</v>
      </c>
      <c r="E74" s="267"/>
      <c r="F74" s="267"/>
      <c r="G74" s="255" t="s">
        <v>191</v>
      </c>
      <c r="H74" s="258" t="s">
        <v>119</v>
      </c>
      <c r="I74" s="340">
        <v>10</v>
      </c>
      <c r="J74" s="347">
        <f>(1.3*7960852.5)</f>
        <v>10349108.25</v>
      </c>
      <c r="K74" s="348">
        <f t="shared" ref="K74:K77" si="6">I74*J74</f>
        <v>103491082.5</v>
      </c>
      <c r="L74" s="10"/>
      <c r="M74" s="5"/>
    </row>
    <row r="75" spans="1:13" ht="30" customHeight="1">
      <c r="A75" s="5"/>
      <c r="B75" s="9"/>
      <c r="C75" s="249">
        <v>38</v>
      </c>
      <c r="D75" s="267" t="s">
        <v>183</v>
      </c>
      <c r="E75" s="267"/>
      <c r="F75" s="267"/>
      <c r="G75" s="255" t="s">
        <v>192</v>
      </c>
      <c r="H75" s="258" t="s">
        <v>119</v>
      </c>
      <c r="I75" s="340">
        <v>2</v>
      </c>
      <c r="J75" s="347">
        <f>(1.3*3917025)</f>
        <v>5092132.5</v>
      </c>
      <c r="K75" s="348">
        <f t="shared" si="6"/>
        <v>10184265</v>
      </c>
      <c r="L75" s="10"/>
      <c r="M75" s="5"/>
    </row>
    <row r="76" spans="1:13" ht="30" customHeight="1">
      <c r="A76" s="5"/>
      <c r="B76" s="9"/>
      <c r="C76" s="249">
        <v>39</v>
      </c>
      <c r="D76" s="267" t="s">
        <v>184</v>
      </c>
      <c r="E76" s="267"/>
      <c r="F76" s="267"/>
      <c r="G76" s="255" t="s">
        <v>193</v>
      </c>
      <c r="H76" s="258" t="s">
        <v>119</v>
      </c>
      <c r="I76" s="340">
        <v>12</v>
      </c>
      <c r="J76" s="347">
        <f>(1.3*1686781.08)</f>
        <v>2192815.4040000001</v>
      </c>
      <c r="K76" s="348">
        <f t="shared" si="6"/>
        <v>26313784.848000001</v>
      </c>
      <c r="L76" s="10"/>
      <c r="M76" s="5"/>
    </row>
    <row r="77" spans="1:13" ht="30" customHeight="1">
      <c r="A77" s="5"/>
      <c r="B77" s="9"/>
      <c r="C77" s="249">
        <v>40</v>
      </c>
      <c r="D77" s="267" t="s">
        <v>185</v>
      </c>
      <c r="E77" s="267"/>
      <c r="F77" s="267"/>
      <c r="G77" s="255" t="s">
        <v>194</v>
      </c>
      <c r="H77" s="258" t="s">
        <v>119</v>
      </c>
      <c r="I77" s="340">
        <v>10</v>
      </c>
      <c r="J77" s="347">
        <f>(1.3*1484887)</f>
        <v>1930353.1</v>
      </c>
      <c r="K77" s="348">
        <f t="shared" si="6"/>
        <v>19303531</v>
      </c>
      <c r="L77" s="10"/>
      <c r="M77" s="5"/>
    </row>
    <row r="78" spans="1:13" ht="30" customHeight="1" thickBot="1">
      <c r="A78" s="5"/>
      <c r="B78" s="9"/>
      <c r="C78" s="264" t="s">
        <v>13</v>
      </c>
      <c r="D78" s="265"/>
      <c r="E78" s="265"/>
      <c r="F78" s="265"/>
      <c r="G78" s="362"/>
      <c r="H78" s="260"/>
      <c r="I78" s="363"/>
      <c r="J78" s="357"/>
      <c r="K78" s="358">
        <f>SUM(K74:K77)</f>
        <v>159292663.34799999</v>
      </c>
      <c r="L78" s="10"/>
      <c r="M78" s="5"/>
    </row>
    <row r="79" spans="1:13" ht="30" customHeight="1" thickBot="1">
      <c r="A79" s="5"/>
      <c r="B79" s="9"/>
      <c r="C79" s="343"/>
      <c r="D79" s="344"/>
      <c r="E79" s="420" t="s">
        <v>180</v>
      </c>
      <c r="F79" s="420"/>
      <c r="G79" s="420"/>
      <c r="H79" s="344"/>
      <c r="I79" s="344"/>
      <c r="J79" s="359"/>
      <c r="K79" s="354"/>
      <c r="L79" s="10"/>
      <c r="M79" s="5"/>
    </row>
    <row r="80" spans="1:13" ht="30" customHeight="1">
      <c r="A80" s="5"/>
      <c r="B80" s="9"/>
      <c r="C80" s="249">
        <v>41</v>
      </c>
      <c r="D80" s="267" t="s">
        <v>186</v>
      </c>
      <c r="E80" s="267"/>
      <c r="F80" s="267"/>
      <c r="G80" s="249" t="s">
        <v>195</v>
      </c>
      <c r="H80" s="253" t="s">
        <v>120</v>
      </c>
      <c r="I80" s="340">
        <v>1058.9000000000001</v>
      </c>
      <c r="J80" s="347">
        <f>(1.3*17112.6)</f>
        <v>22246.379999999997</v>
      </c>
      <c r="K80" s="348">
        <f t="shared" ref="K80:K83" si="7">I80*J80</f>
        <v>23556691.781999998</v>
      </c>
      <c r="L80" s="10"/>
      <c r="M80" s="5"/>
    </row>
    <row r="81" spans="1:13" ht="30" customHeight="1">
      <c r="A81" s="5"/>
      <c r="B81" s="9"/>
      <c r="C81" s="249">
        <v>42</v>
      </c>
      <c r="D81" s="267" t="s">
        <v>187</v>
      </c>
      <c r="E81" s="267"/>
      <c r="F81" s="267"/>
      <c r="G81" s="249" t="s">
        <v>196</v>
      </c>
      <c r="H81" s="253" t="s">
        <v>119</v>
      </c>
      <c r="I81" s="340">
        <v>11</v>
      </c>
      <c r="J81" s="347">
        <f>(1.3*120525.6)</f>
        <v>156683.28</v>
      </c>
      <c r="K81" s="348">
        <f t="shared" si="7"/>
        <v>1723516.08</v>
      </c>
      <c r="L81" s="10"/>
      <c r="M81" s="5"/>
    </row>
    <row r="82" spans="1:13" ht="30" customHeight="1">
      <c r="A82" s="5"/>
      <c r="B82" s="9"/>
      <c r="C82" s="249">
        <v>43</v>
      </c>
      <c r="D82" s="267" t="s">
        <v>188</v>
      </c>
      <c r="E82" s="267"/>
      <c r="F82" s="267"/>
      <c r="G82" s="249" t="s">
        <v>197</v>
      </c>
      <c r="H82" s="253" t="s">
        <v>120</v>
      </c>
      <c r="I82" s="340">
        <v>35</v>
      </c>
      <c r="J82" s="347">
        <f>(1.3*122051.69)</f>
        <v>158667.19700000001</v>
      </c>
      <c r="K82" s="348">
        <f t="shared" si="7"/>
        <v>5553351.8950000005</v>
      </c>
      <c r="L82" s="10"/>
      <c r="M82" s="5"/>
    </row>
    <row r="83" spans="1:13" ht="30" customHeight="1">
      <c r="A83" s="5"/>
      <c r="B83" s="9"/>
      <c r="C83" s="249">
        <v>44</v>
      </c>
      <c r="D83" s="267" t="s">
        <v>189</v>
      </c>
      <c r="E83" s="267"/>
      <c r="F83" s="267"/>
      <c r="G83" s="249" t="s">
        <v>198</v>
      </c>
      <c r="H83" s="253" t="s">
        <v>120</v>
      </c>
      <c r="I83" s="340">
        <v>19.2</v>
      </c>
      <c r="J83" s="347">
        <f>(1.3*320971.61)</f>
        <v>417263.09299999999</v>
      </c>
      <c r="K83" s="348">
        <f t="shared" si="7"/>
        <v>8011451.3855999997</v>
      </c>
      <c r="L83" s="10"/>
      <c r="M83" s="5"/>
    </row>
    <row r="84" spans="1:13" ht="30" hidden="1" customHeight="1">
      <c r="A84" s="5"/>
      <c r="B84" s="9"/>
      <c r="C84" s="253">
        <v>30</v>
      </c>
      <c r="D84" s="253"/>
      <c r="E84" s="253"/>
      <c r="F84" s="253"/>
      <c r="G84" s="255"/>
      <c r="H84" s="253"/>
      <c r="I84" s="340"/>
      <c r="J84" s="364"/>
      <c r="K84" s="365"/>
      <c r="L84" s="10"/>
      <c r="M84" s="5"/>
    </row>
    <row r="85" spans="1:13" ht="30" hidden="1" customHeight="1">
      <c r="A85" s="5"/>
      <c r="B85" s="9"/>
      <c r="C85" s="253"/>
      <c r="D85" s="253"/>
      <c r="E85" s="253"/>
      <c r="F85" s="253"/>
      <c r="G85" s="255"/>
      <c r="H85" s="253"/>
      <c r="I85" s="340"/>
      <c r="J85" s="364"/>
      <c r="K85" s="365"/>
      <c r="L85" s="10"/>
      <c r="M85" s="5"/>
    </row>
    <row r="86" spans="1:13" ht="30" customHeight="1" thickBot="1">
      <c r="A86" s="5"/>
      <c r="B86" s="9"/>
      <c r="C86" s="235" t="s">
        <v>13</v>
      </c>
      <c r="D86" s="262"/>
      <c r="E86" s="262"/>
      <c r="F86" s="262"/>
      <c r="G86" s="268"/>
      <c r="H86" s="263"/>
      <c r="I86" s="340"/>
      <c r="J86" s="341"/>
      <c r="K86" s="350">
        <f>SUM(K80:K83)</f>
        <v>38845011.142599992</v>
      </c>
      <c r="L86" s="10"/>
      <c r="M86" s="5"/>
    </row>
    <row r="87" spans="1:13" s="3" customFormat="1" ht="30" customHeight="1" thickBot="1">
      <c r="A87" s="11"/>
      <c r="B87" s="12"/>
      <c r="C87" s="385" t="s">
        <v>14</v>
      </c>
      <c r="D87" s="386"/>
      <c r="E87" s="386"/>
      <c r="F87" s="386"/>
      <c r="G87" s="386"/>
      <c r="H87" s="386"/>
      <c r="I87" s="386"/>
      <c r="J87" s="387"/>
      <c r="K87" s="354">
        <f>K86+K78+K72+K69+K61+K53+K50+K35+K25+K39</f>
        <v>1976412278.8525019</v>
      </c>
      <c r="L87" s="13"/>
      <c r="M87" s="11"/>
    </row>
    <row r="88" spans="1:13" s="3" customFormat="1" ht="17.25" thickBot="1">
      <c r="A88" s="11"/>
      <c r="B88" s="12"/>
      <c r="C88" s="269"/>
      <c r="D88" s="269"/>
      <c r="E88" s="269"/>
      <c r="F88" s="269"/>
      <c r="G88" s="269"/>
      <c r="H88" s="269"/>
      <c r="I88" s="269"/>
      <c r="J88" s="269"/>
      <c r="K88" s="270"/>
      <c r="L88" s="13"/>
      <c r="M88" s="11"/>
    </row>
    <row r="89" spans="1:13" s="3" customFormat="1" ht="30" customHeight="1">
      <c r="A89" s="11"/>
      <c r="B89" s="12"/>
      <c r="C89" s="271"/>
      <c r="D89" s="272"/>
      <c r="E89" s="271"/>
      <c r="F89" s="271"/>
      <c r="G89" s="398"/>
      <c r="H89" s="399"/>
      <c r="I89" s="400"/>
      <c r="J89" s="273"/>
      <c r="K89" s="366"/>
      <c r="L89" s="13"/>
      <c r="M89" s="11"/>
    </row>
    <row r="90" spans="1:13" s="3" customFormat="1" ht="30" customHeight="1">
      <c r="A90" s="11"/>
      <c r="B90" s="12"/>
      <c r="C90" s="271"/>
      <c r="D90" s="272"/>
      <c r="E90" s="271"/>
      <c r="F90" s="271"/>
      <c r="G90" s="275"/>
      <c r="H90" s="367"/>
      <c r="I90" s="277"/>
      <c r="J90" s="278"/>
      <c r="K90" s="368"/>
      <c r="L90" s="13"/>
      <c r="M90" s="11"/>
    </row>
    <row r="91" spans="1:13" s="3" customFormat="1" ht="30" customHeight="1" thickBot="1">
      <c r="A91" s="11"/>
      <c r="B91" s="12"/>
      <c r="C91" s="271"/>
      <c r="D91" s="280"/>
      <c r="E91" s="280"/>
      <c r="F91" s="280"/>
      <c r="G91" s="275"/>
      <c r="H91" s="369"/>
      <c r="I91" s="370"/>
      <c r="J91" s="283"/>
      <c r="K91" s="368"/>
      <c r="L91" s="13"/>
      <c r="M91" s="11"/>
    </row>
    <row r="92" spans="1:13" s="3" customFormat="1" ht="30" customHeight="1" thickBot="1">
      <c r="A92" s="11"/>
      <c r="B92" s="12"/>
      <c r="C92" s="271"/>
      <c r="D92" s="280"/>
      <c r="E92" s="280"/>
      <c r="F92" s="280"/>
      <c r="G92" s="284" t="s">
        <v>15</v>
      </c>
      <c r="H92" s="369"/>
      <c r="I92" s="370"/>
      <c r="J92" s="283"/>
      <c r="K92" s="354">
        <f>K87</f>
        <v>1976412278.8525019</v>
      </c>
      <c r="L92" s="13"/>
      <c r="M92" s="11"/>
    </row>
    <row r="93" spans="1:13" s="3" customFormat="1" ht="30" customHeight="1">
      <c r="A93" s="11"/>
      <c r="B93" s="12"/>
      <c r="C93" s="271"/>
      <c r="D93" s="272"/>
      <c r="E93" s="271"/>
      <c r="F93" s="271"/>
      <c r="G93" s="275"/>
      <c r="H93" s="275"/>
      <c r="I93" s="275"/>
      <c r="J93" s="275"/>
      <c r="K93" s="371"/>
      <c r="L93" s="13"/>
      <c r="M93" s="11"/>
    </row>
    <row r="94" spans="1:13" s="3" customFormat="1" ht="30" customHeight="1">
      <c r="A94" s="11"/>
      <c r="B94" s="12"/>
      <c r="C94" s="271"/>
      <c r="D94" s="272"/>
      <c r="E94" s="271"/>
      <c r="F94" s="271"/>
      <c r="G94" s="285"/>
      <c r="H94" s="369"/>
      <c r="I94" s="370"/>
      <c r="J94" s="286"/>
      <c r="K94" s="371"/>
      <c r="L94" s="13"/>
      <c r="M94" s="11"/>
    </row>
    <row r="95" spans="1:13" s="3" customFormat="1" ht="30" customHeight="1" thickBot="1">
      <c r="A95" s="11"/>
      <c r="B95" s="12"/>
      <c r="C95" s="271"/>
      <c r="D95" s="272"/>
      <c r="E95" s="271"/>
      <c r="F95" s="287"/>
      <c r="G95" s="285"/>
      <c r="H95" s="369"/>
      <c r="I95" s="370"/>
      <c r="J95" s="286"/>
      <c r="K95" s="372"/>
      <c r="L95" s="13"/>
      <c r="M95" s="11"/>
    </row>
    <row r="96" spans="1:13" s="3" customFormat="1" ht="30" customHeight="1" thickBot="1">
      <c r="A96" s="11"/>
      <c r="B96" s="12"/>
      <c r="C96" s="271"/>
      <c r="D96" s="272"/>
      <c r="E96" s="271"/>
      <c r="F96" s="271"/>
      <c r="G96" s="288" t="s">
        <v>16</v>
      </c>
      <c r="H96" s="373"/>
      <c r="I96" s="374"/>
      <c r="J96" s="291"/>
      <c r="K96" s="354">
        <f>K92</f>
        <v>1976412278.8525019</v>
      </c>
      <c r="L96" s="13"/>
      <c r="M96" s="11"/>
    </row>
    <row r="97" spans="1:13" s="3" customFormat="1" ht="17.25" thickBot="1">
      <c r="A97" s="11"/>
      <c r="B97" s="12"/>
      <c r="C97" s="271"/>
      <c r="D97" s="272"/>
      <c r="E97" s="272"/>
      <c r="F97" s="272"/>
      <c r="G97" s="271"/>
      <c r="H97" s="271"/>
      <c r="I97" s="292"/>
      <c r="J97" s="375"/>
      <c r="K97" s="376"/>
      <c r="L97" s="13"/>
      <c r="M97" s="11"/>
    </row>
    <row r="98" spans="1:13" s="3" customFormat="1">
      <c r="A98" s="11"/>
      <c r="B98" s="12"/>
      <c r="C98" s="295"/>
      <c r="D98" s="395"/>
      <c r="E98" s="395"/>
      <c r="F98" s="395"/>
      <c r="G98" s="395"/>
      <c r="H98" s="395"/>
      <c r="I98" s="395"/>
      <c r="J98" s="395"/>
      <c r="K98" s="396"/>
      <c r="L98" s="14"/>
      <c r="M98" s="11"/>
    </row>
    <row r="99" spans="1:13" s="3" customFormat="1" ht="46.5" customHeight="1">
      <c r="A99" s="11"/>
      <c r="B99" s="12"/>
      <c r="C99" s="380" t="s">
        <v>200</v>
      </c>
      <c r="D99" s="381"/>
      <c r="E99" s="381"/>
      <c r="F99" s="381"/>
      <c r="G99" s="381"/>
      <c r="H99" s="394" t="s">
        <v>18</v>
      </c>
      <c r="I99" s="394"/>
      <c r="J99" s="394"/>
      <c r="K99" s="336" t="s">
        <v>19</v>
      </c>
      <c r="L99" s="15"/>
      <c r="M99" s="11"/>
    </row>
    <row r="100" spans="1:13" s="3" customFormat="1" ht="32.25" customHeight="1">
      <c r="A100" s="11"/>
      <c r="B100" s="12"/>
      <c r="C100" s="380" t="s">
        <v>201</v>
      </c>
      <c r="D100" s="381"/>
      <c r="E100" s="381"/>
      <c r="F100" s="381"/>
      <c r="G100" s="381"/>
      <c r="H100" s="393" t="s">
        <v>20</v>
      </c>
      <c r="I100" s="393"/>
      <c r="J100" s="337" t="s">
        <v>21</v>
      </c>
      <c r="K100" s="338">
        <v>0.24</v>
      </c>
      <c r="L100" s="15"/>
      <c r="M100" s="11"/>
    </row>
    <row r="101" spans="1:13" s="3" customFormat="1" ht="30" customHeight="1">
      <c r="A101" s="11"/>
      <c r="B101" s="12"/>
      <c r="C101" s="380" t="s">
        <v>202</v>
      </c>
      <c r="D101" s="381"/>
      <c r="E101" s="381"/>
      <c r="F101" s="381"/>
      <c r="G101" s="381"/>
      <c r="H101" s="390" t="s">
        <v>23</v>
      </c>
      <c r="I101" s="391"/>
      <c r="J101" s="337" t="s">
        <v>24</v>
      </c>
      <c r="K101" s="338">
        <v>0.01</v>
      </c>
      <c r="L101" s="15"/>
      <c r="M101" s="11"/>
    </row>
    <row r="102" spans="1:13" s="4" customFormat="1" ht="58.5" customHeight="1">
      <c r="A102" s="11"/>
      <c r="B102" s="12"/>
      <c r="C102" s="299"/>
      <c r="E102" s="300"/>
      <c r="F102" s="300"/>
      <c r="G102" s="301"/>
      <c r="H102" s="392" t="s">
        <v>25</v>
      </c>
      <c r="I102" s="393"/>
      <c r="J102" s="337" t="s">
        <v>26</v>
      </c>
      <c r="K102" s="338">
        <v>0.05</v>
      </c>
      <c r="L102" s="13"/>
      <c r="M102" s="11"/>
    </row>
    <row r="103" spans="1:13" ht="57" customHeight="1">
      <c r="A103" s="5"/>
      <c r="B103" s="9"/>
      <c r="C103" s="302"/>
      <c r="D103" s="303"/>
      <c r="E103" s="303"/>
      <c r="F103" s="303"/>
      <c r="G103" s="304"/>
      <c r="H103" s="393" t="s">
        <v>27</v>
      </c>
      <c r="I103" s="393"/>
      <c r="J103" s="337" t="s">
        <v>28</v>
      </c>
      <c r="K103" s="339">
        <v>0.3</v>
      </c>
      <c r="L103" s="10"/>
      <c r="M103" s="5"/>
    </row>
    <row r="104" spans="1:13" ht="17.25" thickBot="1">
      <c r="A104" s="5"/>
      <c r="B104" s="9"/>
      <c r="C104" s="305"/>
      <c r="D104" s="306"/>
      <c r="E104" s="306"/>
      <c r="F104" s="306"/>
      <c r="G104" s="307"/>
      <c r="H104" s="388"/>
      <c r="I104" s="388"/>
      <c r="J104" s="388"/>
      <c r="K104" s="389"/>
      <c r="L104" s="10"/>
      <c r="M104" s="5"/>
    </row>
    <row r="105" spans="1:13" ht="17.25" thickBot="1">
      <c r="A105" s="5"/>
      <c r="B105" s="225"/>
      <c r="C105" s="226"/>
      <c r="D105" s="226"/>
      <c r="E105" s="227"/>
      <c r="F105" s="226"/>
      <c r="G105" s="377"/>
      <c r="H105" s="226"/>
      <c r="I105" s="226"/>
      <c r="J105" s="226"/>
      <c r="K105" s="226"/>
      <c r="L105" s="229"/>
      <c r="M105" s="5"/>
    </row>
    <row r="106" spans="1:13" ht="17.25" thickTop="1">
      <c r="A106" s="5"/>
      <c r="B106" s="5"/>
      <c r="C106" s="5"/>
      <c r="D106" s="5"/>
      <c r="E106" s="6"/>
      <c r="F106" s="5"/>
      <c r="G106" s="5"/>
      <c r="H106" s="5"/>
      <c r="I106" s="5"/>
      <c r="J106" s="5"/>
      <c r="K106" s="5"/>
      <c r="L106" s="5"/>
      <c r="M106" s="5"/>
    </row>
  </sheetData>
  <mergeCells count="36">
    <mergeCell ref="E79:G79"/>
    <mergeCell ref="E54:G54"/>
    <mergeCell ref="E62:G62"/>
    <mergeCell ref="E70:G70"/>
    <mergeCell ref="E73:G73"/>
    <mergeCell ref="E14:G14"/>
    <mergeCell ref="E26:G26"/>
    <mergeCell ref="E36:G36"/>
    <mergeCell ref="E40:G40"/>
    <mergeCell ref="E51:G51"/>
    <mergeCell ref="C5:K5"/>
    <mergeCell ref="J11:J12"/>
    <mergeCell ref="K11:K12"/>
    <mergeCell ref="C11:C12"/>
    <mergeCell ref="D11:D12"/>
    <mergeCell ref="G11:G12"/>
    <mergeCell ref="H11:H12"/>
    <mergeCell ref="E11:F11"/>
    <mergeCell ref="C7:K8"/>
    <mergeCell ref="C9:K9"/>
    <mergeCell ref="C3:F3"/>
    <mergeCell ref="C100:G100"/>
    <mergeCell ref="C10:K10"/>
    <mergeCell ref="C87:J87"/>
    <mergeCell ref="H104:K104"/>
    <mergeCell ref="C101:G101"/>
    <mergeCell ref="H101:I101"/>
    <mergeCell ref="H102:I102"/>
    <mergeCell ref="H103:I103"/>
    <mergeCell ref="C99:G99"/>
    <mergeCell ref="H99:J99"/>
    <mergeCell ref="H100:I100"/>
    <mergeCell ref="D98:K98"/>
    <mergeCell ref="C6:K6"/>
    <mergeCell ref="G89:I89"/>
    <mergeCell ref="I11:I12"/>
  </mergeCells>
  <phoneticPr fontId="57" type="noConversion"/>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49" zoomScale="87" zoomScaleNormal="100" zoomScaleSheetLayoutView="87" zoomScalePageLayoutView="91" workbookViewId="0">
      <selection activeCell="G59" sqref="G5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421" t="s">
        <v>95</v>
      </c>
      <c r="D3" s="422"/>
      <c r="E3" s="422"/>
      <c r="F3" s="423"/>
      <c r="G3" s="5"/>
      <c r="H3" s="5"/>
      <c r="I3" s="5"/>
      <c r="J3" s="5"/>
      <c r="K3" s="5"/>
      <c r="L3" s="10"/>
      <c r="M3" s="5"/>
    </row>
    <row r="4" spans="1:13">
      <c r="A4" s="5"/>
      <c r="B4" s="9"/>
      <c r="C4" s="201" t="s">
        <v>0</v>
      </c>
      <c r="D4" s="202" t="s">
        <v>96</v>
      </c>
      <c r="E4" s="201" t="s">
        <v>1</v>
      </c>
      <c r="F4" s="202">
        <v>1</v>
      </c>
      <c r="G4" s="5"/>
      <c r="H4" s="5"/>
      <c r="I4" s="5"/>
      <c r="J4" s="5"/>
      <c r="K4" s="5"/>
      <c r="L4" s="10"/>
      <c r="M4" s="5"/>
    </row>
    <row r="5" spans="1:13">
      <c r="A5" s="5"/>
      <c r="B5" s="9"/>
      <c r="C5" s="426" t="s">
        <v>29</v>
      </c>
      <c r="D5" s="426"/>
      <c r="E5" s="426"/>
      <c r="F5" s="426"/>
      <c r="G5" s="426"/>
      <c r="H5" s="426"/>
      <c r="I5" s="426"/>
      <c r="J5" s="426"/>
      <c r="K5" s="426"/>
      <c r="L5" s="10"/>
      <c r="M5" s="5"/>
    </row>
    <row r="6" spans="1:13" ht="17.25" thickBot="1">
      <c r="A6" s="5"/>
      <c r="B6" s="9"/>
      <c r="C6" s="427" t="s">
        <v>30</v>
      </c>
      <c r="D6" s="427"/>
      <c r="E6" s="427"/>
      <c r="F6" s="427"/>
      <c r="G6" s="427"/>
      <c r="H6" s="427"/>
      <c r="I6" s="427"/>
      <c r="J6" s="427"/>
      <c r="K6" s="427"/>
      <c r="L6" s="10"/>
      <c r="M6" s="5"/>
    </row>
    <row r="7" spans="1:13" s="20" customFormat="1" ht="16.5" customHeight="1">
      <c r="A7" s="19"/>
      <c r="B7" s="215"/>
      <c r="C7" s="428" t="s">
        <v>84</v>
      </c>
      <c r="D7" s="429"/>
      <c r="E7" s="429"/>
      <c r="F7" s="429"/>
      <c r="G7" s="429"/>
      <c r="H7" s="429"/>
      <c r="I7" s="429"/>
      <c r="J7" s="429"/>
      <c r="K7" s="430"/>
      <c r="L7" s="21"/>
      <c r="M7" s="19"/>
    </row>
    <row r="8" spans="1:13" ht="33.75" customHeight="1" thickBot="1">
      <c r="A8" s="5"/>
      <c r="B8" s="216"/>
      <c r="C8" s="431"/>
      <c r="D8" s="432"/>
      <c r="E8" s="432"/>
      <c r="F8" s="432"/>
      <c r="G8" s="432"/>
      <c r="H8" s="432"/>
      <c r="I8" s="432"/>
      <c r="J8" s="432"/>
      <c r="K8" s="433"/>
      <c r="L8" s="10"/>
      <c r="M8" s="5"/>
    </row>
    <row r="9" spans="1:13" ht="34.5" customHeight="1">
      <c r="A9" s="5"/>
      <c r="B9" s="216"/>
      <c r="C9" s="434" t="s">
        <v>85</v>
      </c>
      <c r="D9" s="435"/>
      <c r="E9" s="435"/>
      <c r="F9" s="435"/>
      <c r="G9" s="435"/>
      <c r="H9" s="435"/>
      <c r="I9" s="435"/>
      <c r="J9" s="435"/>
      <c r="K9" s="436"/>
      <c r="L9" s="10"/>
      <c r="M9" s="5"/>
    </row>
    <row r="10" spans="1:13" ht="30" customHeight="1" thickBot="1">
      <c r="A10" s="5"/>
      <c r="B10" s="216"/>
      <c r="C10" s="437"/>
      <c r="D10" s="438"/>
      <c r="E10" s="438"/>
      <c r="F10" s="438"/>
      <c r="G10" s="438"/>
      <c r="H10" s="438"/>
      <c r="I10" s="438"/>
      <c r="J10" s="438"/>
      <c r="K10" s="439"/>
      <c r="L10" s="10"/>
      <c r="M10" s="5"/>
    </row>
    <row r="11" spans="1:13" ht="30" customHeight="1">
      <c r="A11" s="5"/>
      <c r="B11" s="9"/>
      <c r="C11" s="440" t="s">
        <v>3</v>
      </c>
      <c r="D11" s="442" t="s">
        <v>4</v>
      </c>
      <c r="E11" s="444" t="s">
        <v>5</v>
      </c>
      <c r="F11" s="445"/>
      <c r="G11" s="440" t="s">
        <v>6</v>
      </c>
      <c r="H11" s="442" t="s">
        <v>7</v>
      </c>
      <c r="I11" s="442" t="s">
        <v>8</v>
      </c>
      <c r="J11" s="446" t="s">
        <v>9</v>
      </c>
      <c r="K11" s="448" t="s">
        <v>10</v>
      </c>
      <c r="L11" s="10"/>
      <c r="M11" s="5"/>
    </row>
    <row r="12" spans="1:13" ht="30" customHeight="1" thickBot="1">
      <c r="A12" s="5"/>
      <c r="B12" s="9"/>
      <c r="C12" s="441"/>
      <c r="D12" s="443"/>
      <c r="E12" s="129" t="s">
        <v>11</v>
      </c>
      <c r="F12" s="129" t="s">
        <v>12</v>
      </c>
      <c r="G12" s="441"/>
      <c r="H12" s="443"/>
      <c r="I12" s="443"/>
      <c r="J12" s="447"/>
      <c r="K12" s="449"/>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450" t="s">
        <v>14</v>
      </c>
      <c r="D40" s="451"/>
      <c r="E40" s="451"/>
      <c r="F40" s="451"/>
      <c r="G40" s="451"/>
      <c r="H40" s="451"/>
      <c r="I40" s="451"/>
      <c r="J40" s="452"/>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53"/>
      <c r="H42" s="454"/>
      <c r="I42" s="455"/>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424"/>
      <c r="E51" s="424"/>
      <c r="F51" s="424"/>
      <c r="G51" s="424"/>
      <c r="H51" s="424"/>
      <c r="I51" s="424"/>
      <c r="J51" s="424"/>
      <c r="K51" s="425"/>
      <c r="L51" s="14"/>
      <c r="M51" s="11"/>
    </row>
    <row r="52" spans="1:13" s="3" customFormat="1" ht="46.5" customHeight="1">
      <c r="A52" s="11"/>
      <c r="B52" s="12"/>
      <c r="C52" s="456" t="s">
        <v>17</v>
      </c>
      <c r="D52" s="457"/>
      <c r="E52" s="457"/>
      <c r="F52" s="457"/>
      <c r="G52" s="458"/>
      <c r="H52" s="459" t="s">
        <v>6</v>
      </c>
      <c r="I52" s="460"/>
      <c r="J52" s="461"/>
      <c r="K52" s="195" t="s">
        <v>19</v>
      </c>
      <c r="L52" s="15"/>
      <c r="M52" s="11"/>
    </row>
    <row r="53" spans="1:13" s="3" customFormat="1" ht="32.25" customHeight="1">
      <c r="A53" s="11"/>
      <c r="B53" s="12"/>
      <c r="C53" s="456" t="s">
        <v>31</v>
      </c>
      <c r="D53" s="457"/>
      <c r="E53" s="457"/>
      <c r="F53" s="457"/>
      <c r="G53" s="458"/>
      <c r="H53" s="462" t="s">
        <v>20</v>
      </c>
      <c r="I53" s="463"/>
      <c r="J53" s="196" t="s">
        <v>21</v>
      </c>
      <c r="K53" s="197" t="s">
        <v>32</v>
      </c>
      <c r="L53" s="211"/>
      <c r="M53" s="11"/>
    </row>
    <row r="54" spans="1:13" s="3" customFormat="1" ht="30" customHeight="1">
      <c r="A54" s="11"/>
      <c r="B54" s="12"/>
      <c r="C54" s="456" t="s">
        <v>22</v>
      </c>
      <c r="D54" s="457"/>
      <c r="E54" s="457"/>
      <c r="F54" s="457"/>
      <c r="G54" s="458"/>
      <c r="H54" s="467" t="s">
        <v>23</v>
      </c>
      <c r="I54" s="468"/>
      <c r="J54" s="196" t="s">
        <v>24</v>
      </c>
      <c r="K54" s="197" t="s">
        <v>32</v>
      </c>
      <c r="L54" s="15"/>
      <c r="M54" s="11"/>
    </row>
    <row r="55" spans="1:13" s="4" customFormat="1" ht="58.5" customHeight="1">
      <c r="A55" s="11"/>
      <c r="B55" s="12"/>
      <c r="C55" s="205"/>
      <c r="D55" s="206"/>
      <c r="E55" s="206"/>
      <c r="F55" s="206"/>
      <c r="G55" s="207"/>
      <c r="H55" s="459" t="s">
        <v>25</v>
      </c>
      <c r="I55" s="461"/>
      <c r="J55" s="196" t="s">
        <v>26</v>
      </c>
      <c r="K55" s="197" t="s">
        <v>32</v>
      </c>
      <c r="L55" s="13"/>
      <c r="M55" s="11"/>
    </row>
    <row r="56" spans="1:13" ht="57.75" customHeight="1">
      <c r="A56" s="5"/>
      <c r="B56" s="9"/>
      <c r="C56" s="208"/>
      <c r="D56" s="209"/>
      <c r="E56" s="209"/>
      <c r="F56" s="209"/>
      <c r="G56" s="210"/>
      <c r="H56" s="462" t="s">
        <v>27</v>
      </c>
      <c r="I56" s="463"/>
      <c r="J56" s="196" t="s">
        <v>28</v>
      </c>
      <c r="K56" s="197" t="s">
        <v>32</v>
      </c>
      <c r="L56" s="10"/>
      <c r="M56" s="5"/>
    </row>
    <row r="57" spans="1:13" ht="17.25" thickBot="1">
      <c r="A57" s="5"/>
      <c r="B57" s="9"/>
      <c r="C57" s="208"/>
      <c r="D57" s="213"/>
      <c r="E57" s="213"/>
      <c r="F57" s="209"/>
      <c r="G57" s="214"/>
      <c r="H57" s="464"/>
      <c r="I57" s="465"/>
      <c r="J57" s="465"/>
      <c r="K57" s="466"/>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92</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7A5BB-DA9E-4621-A673-BE2BFF306E2E}">
  <dimension ref="A1:M108"/>
  <sheetViews>
    <sheetView showGridLines="0" zoomScale="68" workbookViewId="0">
      <selection activeCell="G15" sqref="G15"/>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2.42578125" style="1" customWidth="1"/>
    <col min="8" max="8" width="21"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7" customHeight="1">
      <c r="A3" s="5"/>
      <c r="B3" s="9"/>
      <c r="C3" s="378" t="s">
        <v>93</v>
      </c>
      <c r="D3" s="379"/>
      <c r="E3" s="379"/>
      <c r="F3" s="379"/>
      <c r="G3" s="5"/>
      <c r="H3" s="5"/>
      <c r="I3" s="5"/>
      <c r="J3" s="5"/>
      <c r="K3" s="5"/>
      <c r="L3" s="10"/>
      <c r="M3" s="5"/>
    </row>
    <row r="4" spans="1:13">
      <c r="A4" s="5"/>
      <c r="B4" s="9"/>
      <c r="C4" s="232" t="s">
        <v>0</v>
      </c>
      <c r="D4" s="233" t="s">
        <v>96</v>
      </c>
      <c r="E4" s="232" t="s">
        <v>1</v>
      </c>
      <c r="F4" s="233">
        <v>1</v>
      </c>
      <c r="G4" s="5"/>
      <c r="H4" s="5"/>
      <c r="I4" s="5"/>
      <c r="J4" s="5"/>
      <c r="K4" s="5"/>
      <c r="L4" s="10"/>
      <c r="M4" s="5"/>
    </row>
    <row r="5" spans="1:13">
      <c r="A5" s="5"/>
      <c r="B5" s="9"/>
      <c r="C5" s="403"/>
      <c r="D5" s="403"/>
      <c r="E5" s="403"/>
      <c r="F5" s="403"/>
      <c r="G5" s="403"/>
      <c r="H5" s="403"/>
      <c r="I5" s="403"/>
      <c r="J5" s="403"/>
      <c r="K5" s="403"/>
      <c r="L5" s="10"/>
      <c r="M5" s="5"/>
    </row>
    <row r="6" spans="1:13">
      <c r="A6" s="5"/>
      <c r="B6" s="9"/>
      <c r="C6" s="426" t="s">
        <v>29</v>
      </c>
      <c r="D6" s="426"/>
      <c r="E6" s="426"/>
      <c r="F6" s="426"/>
      <c r="G6" s="426"/>
      <c r="H6" s="426"/>
      <c r="I6" s="426"/>
      <c r="J6" s="426"/>
      <c r="K6" s="426"/>
      <c r="L6" s="10"/>
      <c r="M6" s="5"/>
    </row>
    <row r="7" spans="1:13" s="20" customFormat="1" ht="15.6" customHeight="1" thickBot="1">
      <c r="A7" s="19"/>
      <c r="B7" s="215"/>
      <c r="C7" s="427" t="s">
        <v>30</v>
      </c>
      <c r="D7" s="427"/>
      <c r="E7" s="427"/>
      <c r="F7" s="427"/>
      <c r="G7" s="427"/>
      <c r="H7" s="427"/>
      <c r="I7" s="427"/>
      <c r="J7" s="427"/>
      <c r="K7" s="427"/>
      <c r="L7" s="21"/>
      <c r="M7" s="19"/>
    </row>
    <row r="8" spans="1:13" ht="17.45" customHeight="1">
      <c r="A8" s="5"/>
      <c r="B8" s="216"/>
      <c r="C8" s="428" t="s">
        <v>84</v>
      </c>
      <c r="D8" s="429"/>
      <c r="E8" s="429"/>
      <c r="F8" s="429"/>
      <c r="G8" s="429"/>
      <c r="H8" s="429"/>
      <c r="I8" s="429"/>
      <c r="J8" s="429"/>
      <c r="K8" s="430"/>
      <c r="L8" s="10"/>
      <c r="M8" s="5"/>
    </row>
    <row r="9" spans="1:13" ht="34.5" customHeight="1" thickBot="1">
      <c r="A9" s="5"/>
      <c r="B9" s="216"/>
      <c r="C9" s="431"/>
      <c r="D9" s="432"/>
      <c r="E9" s="432"/>
      <c r="F9" s="432"/>
      <c r="G9" s="432"/>
      <c r="H9" s="432"/>
      <c r="I9" s="432"/>
      <c r="J9" s="432"/>
      <c r="K9" s="433"/>
      <c r="L9" s="10"/>
      <c r="M9" s="5"/>
    </row>
    <row r="10" spans="1:13" ht="30" customHeight="1" thickBot="1">
      <c r="A10" s="5"/>
      <c r="B10" s="9"/>
      <c r="C10" s="434" t="s">
        <v>85</v>
      </c>
      <c r="D10" s="435"/>
      <c r="E10" s="435"/>
      <c r="F10" s="435"/>
      <c r="G10" s="435"/>
      <c r="H10" s="435"/>
      <c r="I10" s="435"/>
      <c r="J10" s="435"/>
      <c r="K10" s="436"/>
      <c r="L10" s="10"/>
      <c r="M10" s="5"/>
    </row>
    <row r="11" spans="1:13" ht="30" customHeight="1">
      <c r="A11" s="5"/>
      <c r="B11" s="9"/>
      <c r="C11" s="485" t="s">
        <v>3</v>
      </c>
      <c r="D11" s="469" t="s">
        <v>4</v>
      </c>
      <c r="E11" s="410" t="s">
        <v>5</v>
      </c>
      <c r="F11" s="410"/>
      <c r="G11" s="485" t="s">
        <v>6</v>
      </c>
      <c r="H11" s="469" t="s">
        <v>7</v>
      </c>
      <c r="I11" s="469" t="s">
        <v>8</v>
      </c>
      <c r="J11" s="471" t="s">
        <v>9</v>
      </c>
      <c r="K11" s="473" t="s">
        <v>10</v>
      </c>
      <c r="L11" s="10"/>
      <c r="M11" s="5"/>
    </row>
    <row r="12" spans="1:13" ht="30" customHeight="1" thickBot="1">
      <c r="A12" s="5"/>
      <c r="B12" s="9"/>
      <c r="C12" s="486"/>
      <c r="D12" s="470"/>
      <c r="E12" s="234" t="s">
        <v>11</v>
      </c>
      <c r="F12" s="234" t="s">
        <v>12</v>
      </c>
      <c r="G12" s="486"/>
      <c r="H12" s="470"/>
      <c r="I12" s="470"/>
      <c r="J12" s="472"/>
      <c r="K12" s="474"/>
      <c r="L12" s="10"/>
      <c r="M12" s="5"/>
    </row>
    <row r="13" spans="1:13" ht="30" customHeight="1" thickBot="1">
      <c r="A13" s="5"/>
      <c r="B13" s="9"/>
      <c r="C13" s="235" t="s">
        <v>13</v>
      </c>
      <c r="D13" s="236"/>
      <c r="E13" s="236"/>
      <c r="F13" s="236"/>
      <c r="G13" s="237"/>
      <c r="H13" s="236"/>
      <c r="I13" s="238"/>
      <c r="J13" s="239"/>
      <c r="K13" s="240"/>
      <c r="L13" s="10"/>
      <c r="M13" s="5"/>
    </row>
    <row r="14" spans="1:13" ht="30" customHeight="1" thickBot="1">
      <c r="A14" s="5"/>
      <c r="B14" s="9"/>
      <c r="C14" s="241"/>
      <c r="D14" s="242"/>
      <c r="E14" s="483" t="s">
        <v>121</v>
      </c>
      <c r="F14" s="483"/>
      <c r="G14" s="483"/>
      <c r="H14" s="242"/>
      <c r="I14" s="242"/>
      <c r="J14" s="242"/>
      <c r="K14" s="243"/>
      <c r="L14" s="10"/>
      <c r="M14" s="5"/>
    </row>
    <row r="15" spans="1:13" ht="30" customHeight="1">
      <c r="A15" s="5"/>
      <c r="B15" s="9"/>
      <c r="C15" s="244">
        <v>1</v>
      </c>
      <c r="D15" s="245" t="s">
        <v>107</v>
      </c>
      <c r="E15" s="326"/>
      <c r="F15" s="326"/>
      <c r="G15" s="325" t="s">
        <v>97</v>
      </c>
      <c r="H15" s="246" t="s">
        <v>120</v>
      </c>
      <c r="I15" s="238">
        <v>637.5</v>
      </c>
      <c r="J15" s="308"/>
      <c r="K15" s="313"/>
      <c r="L15" s="10"/>
      <c r="M15" s="5"/>
    </row>
    <row r="16" spans="1:13" ht="30" customHeight="1">
      <c r="A16" s="5"/>
      <c r="B16" s="9"/>
      <c r="C16" s="244">
        <v>2</v>
      </c>
      <c r="D16" s="245" t="s">
        <v>108</v>
      </c>
      <c r="E16" s="326"/>
      <c r="F16" s="326"/>
      <c r="G16" s="325" t="s">
        <v>98</v>
      </c>
      <c r="H16" s="246" t="s">
        <v>117</v>
      </c>
      <c r="I16" s="238">
        <v>1151.7149999999999</v>
      </c>
      <c r="J16" s="308"/>
      <c r="K16" s="313"/>
      <c r="L16" s="10"/>
      <c r="M16" s="5"/>
    </row>
    <row r="17" spans="1:13" s="5" customFormat="1" ht="30" customHeight="1">
      <c r="B17" s="9"/>
      <c r="C17" s="244">
        <v>3</v>
      </c>
      <c r="D17" s="245" t="s">
        <v>109</v>
      </c>
      <c r="E17" s="327"/>
      <c r="F17" s="327"/>
      <c r="G17" s="325" t="s">
        <v>99</v>
      </c>
      <c r="H17" s="248" t="s">
        <v>118</v>
      </c>
      <c r="I17" s="238">
        <v>123.76325</v>
      </c>
      <c r="J17" s="308"/>
      <c r="K17" s="313"/>
      <c r="L17" s="10"/>
    </row>
    <row r="18" spans="1:13" ht="30" customHeight="1">
      <c r="B18" s="16"/>
      <c r="C18" s="244">
        <v>4</v>
      </c>
      <c r="D18" s="245" t="s">
        <v>110</v>
      </c>
      <c r="E18" s="326"/>
      <c r="F18" s="326"/>
      <c r="G18" s="325" t="s">
        <v>100</v>
      </c>
      <c r="H18" s="246" t="s">
        <v>119</v>
      </c>
      <c r="I18" s="238">
        <v>24</v>
      </c>
      <c r="J18" s="308"/>
      <c r="K18" s="313"/>
      <c r="L18" s="17"/>
    </row>
    <row r="19" spans="1:13" ht="30" customHeight="1">
      <c r="B19" s="16"/>
      <c r="C19" s="244">
        <v>5</v>
      </c>
      <c r="D19" s="245" t="s">
        <v>111</v>
      </c>
      <c r="E19" s="326"/>
      <c r="F19" s="326"/>
      <c r="G19" s="325" t="s">
        <v>101</v>
      </c>
      <c r="H19" s="246" t="s">
        <v>120</v>
      </c>
      <c r="I19" s="238">
        <v>395</v>
      </c>
      <c r="J19" s="308"/>
      <c r="K19" s="313"/>
      <c r="L19" s="17"/>
    </row>
    <row r="20" spans="1:13" ht="30" customHeight="1">
      <c r="B20" s="16"/>
      <c r="C20" s="244">
        <v>6</v>
      </c>
      <c r="D20" s="245" t="s">
        <v>112</v>
      </c>
      <c r="E20" s="326"/>
      <c r="F20" s="326"/>
      <c r="G20" s="325" t="s">
        <v>102</v>
      </c>
      <c r="H20" s="246" t="s">
        <v>118</v>
      </c>
      <c r="I20" s="238">
        <v>328.51866750000005</v>
      </c>
      <c r="J20" s="308"/>
      <c r="K20" s="313"/>
      <c r="L20" s="17"/>
    </row>
    <row r="21" spans="1:13" ht="30" customHeight="1">
      <c r="B21" s="16"/>
      <c r="C21" s="244">
        <v>7</v>
      </c>
      <c r="D21" s="245" t="s">
        <v>113</v>
      </c>
      <c r="E21" s="326"/>
      <c r="F21" s="326"/>
      <c r="G21" s="325" t="s">
        <v>103</v>
      </c>
      <c r="H21" s="246" t="s">
        <v>119</v>
      </c>
      <c r="I21" s="238">
        <v>12</v>
      </c>
      <c r="J21" s="308"/>
      <c r="K21" s="313"/>
      <c r="L21" s="17"/>
    </row>
    <row r="22" spans="1:13" ht="30" customHeight="1">
      <c r="B22" s="16"/>
      <c r="C22" s="244">
        <v>8</v>
      </c>
      <c r="D22" s="245" t="s">
        <v>114</v>
      </c>
      <c r="E22" s="326"/>
      <c r="F22" s="326"/>
      <c r="G22" s="325" t="s">
        <v>104</v>
      </c>
      <c r="H22" s="246" t="s">
        <v>117</v>
      </c>
      <c r="I22" s="238">
        <v>54.679999999999993</v>
      </c>
      <c r="J22" s="308"/>
      <c r="K22" s="313"/>
      <c r="L22" s="17"/>
    </row>
    <row r="23" spans="1:13" ht="30" customHeight="1">
      <c r="B23" s="16"/>
      <c r="C23" s="244">
        <v>9</v>
      </c>
      <c r="D23" s="245" t="s">
        <v>115</v>
      </c>
      <c r="E23" s="326"/>
      <c r="F23" s="326"/>
      <c r="G23" s="325" t="s">
        <v>105</v>
      </c>
      <c r="H23" s="246" t="s">
        <v>119</v>
      </c>
      <c r="I23" s="238">
        <v>10</v>
      </c>
      <c r="J23" s="308"/>
      <c r="K23" s="313"/>
      <c r="L23" s="17"/>
    </row>
    <row r="24" spans="1:13" ht="30" customHeight="1">
      <c r="B24" s="16"/>
      <c r="C24" s="244">
        <v>10</v>
      </c>
      <c r="D24" s="245" t="s">
        <v>116</v>
      </c>
      <c r="E24" s="326"/>
      <c r="F24" s="326"/>
      <c r="G24" s="325" t="s">
        <v>106</v>
      </c>
      <c r="H24" s="246" t="s">
        <v>117</v>
      </c>
      <c r="I24" s="238">
        <v>98</v>
      </c>
      <c r="J24" s="308"/>
      <c r="K24" s="313"/>
      <c r="L24" s="17"/>
    </row>
    <row r="25" spans="1:13" ht="30" customHeight="1" thickBot="1">
      <c r="A25" s="5"/>
      <c r="B25" s="9"/>
      <c r="C25" s="249" t="s">
        <v>13</v>
      </c>
      <c r="D25" s="250"/>
      <c r="E25" s="328"/>
      <c r="F25" s="329"/>
      <c r="G25" s="329"/>
      <c r="H25" s="250"/>
      <c r="I25" s="238"/>
      <c r="J25" s="319"/>
      <c r="K25" s="314"/>
      <c r="L25" s="10"/>
      <c r="M25" s="5"/>
    </row>
    <row r="26" spans="1:13" ht="30" customHeight="1" thickBot="1">
      <c r="A26" s="5"/>
      <c r="B26" s="9"/>
      <c r="C26" s="251"/>
      <c r="D26" s="252"/>
      <c r="E26" s="484" t="s">
        <v>122</v>
      </c>
      <c r="F26" s="484"/>
      <c r="G26" s="484"/>
      <c r="H26" s="252"/>
      <c r="I26" s="242"/>
      <c r="J26" s="320"/>
      <c r="K26" s="315"/>
      <c r="L26" s="10"/>
      <c r="M26" s="5"/>
    </row>
    <row r="27" spans="1:13" ht="30" customHeight="1">
      <c r="A27" s="5"/>
      <c r="B27" s="9"/>
      <c r="C27" s="244">
        <v>11</v>
      </c>
      <c r="D27" s="253" t="s">
        <v>124</v>
      </c>
      <c r="E27" s="258"/>
      <c r="F27" s="258"/>
      <c r="G27" s="325" t="s">
        <v>123</v>
      </c>
      <c r="H27" s="253" t="s">
        <v>118</v>
      </c>
      <c r="I27" s="238">
        <v>118.07712500000001</v>
      </c>
      <c r="J27" s="321"/>
      <c r="K27" s="316"/>
      <c r="L27" s="10"/>
      <c r="M27" s="5"/>
    </row>
    <row r="28" spans="1:13" ht="30" hidden="1" customHeight="1">
      <c r="A28" s="5"/>
      <c r="B28" s="9"/>
      <c r="C28" s="244"/>
      <c r="D28" s="254"/>
      <c r="E28" s="330"/>
      <c r="F28" s="330"/>
      <c r="G28" s="255"/>
      <c r="H28" s="253"/>
      <c r="I28" s="238"/>
      <c r="J28" s="308"/>
      <c r="K28" s="313"/>
      <c r="L28" s="10"/>
      <c r="M28" s="5"/>
    </row>
    <row r="29" spans="1:13" ht="30" hidden="1" customHeight="1">
      <c r="A29" s="5"/>
      <c r="B29" s="9"/>
      <c r="C29" s="244"/>
      <c r="D29" s="253"/>
      <c r="E29" s="258"/>
      <c r="F29" s="258"/>
      <c r="G29" s="255"/>
      <c r="H29" s="253"/>
      <c r="I29" s="238"/>
      <c r="J29" s="308"/>
      <c r="K29" s="313"/>
      <c r="L29" s="10"/>
      <c r="M29" s="5"/>
    </row>
    <row r="30" spans="1:13" s="5" customFormat="1" ht="30" hidden="1" customHeight="1">
      <c r="B30" s="9"/>
      <c r="C30" s="244"/>
      <c r="D30" s="248"/>
      <c r="E30" s="327"/>
      <c r="F30" s="327"/>
      <c r="G30" s="256"/>
      <c r="H30" s="248"/>
      <c r="I30" s="238"/>
      <c r="J30" s="308"/>
      <c r="K30" s="313"/>
      <c r="L30" s="10"/>
    </row>
    <row r="31" spans="1:13" ht="30" hidden="1" customHeight="1">
      <c r="A31" s="5"/>
      <c r="B31" s="9"/>
      <c r="C31" s="244"/>
      <c r="D31" s="253"/>
      <c r="E31" s="258"/>
      <c r="F31" s="258"/>
      <c r="G31" s="255"/>
      <c r="H31" s="253"/>
      <c r="I31" s="238"/>
      <c r="J31" s="322"/>
      <c r="K31" s="313"/>
      <c r="L31" s="10"/>
      <c r="M31" s="5"/>
    </row>
    <row r="32" spans="1:13" s="5" customFormat="1" ht="30" hidden="1" customHeight="1">
      <c r="B32" s="9"/>
      <c r="C32" s="257"/>
      <c r="D32" s="248"/>
      <c r="E32" s="327"/>
      <c r="F32" s="327"/>
      <c r="G32" s="256"/>
      <c r="H32" s="248"/>
      <c r="I32" s="238"/>
      <c r="J32" s="322"/>
      <c r="K32" s="313"/>
      <c r="L32" s="10"/>
    </row>
    <row r="33" spans="1:13" ht="30" hidden="1" customHeight="1">
      <c r="A33" s="5"/>
      <c r="B33" s="9"/>
      <c r="C33" s="244"/>
      <c r="D33" s="253"/>
      <c r="E33" s="326"/>
      <c r="F33" s="258"/>
      <c r="G33" s="255"/>
      <c r="H33" s="253"/>
      <c r="I33" s="238"/>
      <c r="J33" s="308"/>
      <c r="K33" s="313"/>
      <c r="L33" s="10"/>
      <c r="M33" s="5"/>
    </row>
    <row r="34" spans="1:13" ht="30" hidden="1" customHeight="1">
      <c r="A34" s="5"/>
      <c r="B34" s="9"/>
      <c r="C34" s="244"/>
      <c r="D34" s="253"/>
      <c r="E34" s="258"/>
      <c r="F34" s="258"/>
      <c r="G34" s="255"/>
      <c r="H34" s="258"/>
      <c r="I34" s="238"/>
      <c r="J34" s="308"/>
      <c r="K34" s="313"/>
      <c r="L34" s="10"/>
      <c r="M34" s="5"/>
    </row>
    <row r="35" spans="1:13" ht="30" customHeight="1" thickBot="1">
      <c r="A35" s="5"/>
      <c r="B35" s="9"/>
      <c r="C35" s="259" t="s">
        <v>13</v>
      </c>
      <c r="D35" s="260"/>
      <c r="E35" s="331"/>
      <c r="F35" s="331"/>
      <c r="G35" s="261"/>
      <c r="H35" s="260"/>
      <c r="I35" s="238"/>
      <c r="J35" s="311"/>
      <c r="K35" s="317"/>
      <c r="L35" s="10"/>
      <c r="M35" s="5"/>
    </row>
    <row r="36" spans="1:13" ht="30" customHeight="1" thickBot="1">
      <c r="A36" s="5"/>
      <c r="B36" s="9"/>
      <c r="C36" s="241"/>
      <c r="D36" s="242"/>
      <c r="E36" s="479" t="s">
        <v>125</v>
      </c>
      <c r="F36" s="479"/>
      <c r="G36" s="479"/>
      <c r="H36" s="242"/>
      <c r="I36" s="242"/>
      <c r="J36" s="310"/>
      <c r="K36" s="315"/>
      <c r="L36" s="10"/>
      <c r="M36" s="5"/>
    </row>
    <row r="37" spans="1:13" ht="30" customHeight="1">
      <c r="A37" s="5"/>
      <c r="B37" s="9"/>
      <c r="C37" s="244">
        <v>12</v>
      </c>
      <c r="D37" s="253" t="s">
        <v>128</v>
      </c>
      <c r="E37" s="258"/>
      <c r="F37" s="258"/>
      <c r="G37" s="325" t="s">
        <v>126</v>
      </c>
      <c r="H37" s="253" t="s">
        <v>118</v>
      </c>
      <c r="I37" s="238">
        <v>208.78</v>
      </c>
      <c r="J37" s="308"/>
      <c r="K37" s="313"/>
      <c r="L37" s="10"/>
      <c r="M37" s="5"/>
    </row>
    <row r="38" spans="1:13" ht="30" customHeight="1">
      <c r="A38" s="5"/>
      <c r="B38" s="9"/>
      <c r="C38" s="244">
        <v>13</v>
      </c>
      <c r="D38" s="253" t="s">
        <v>129</v>
      </c>
      <c r="E38" s="258"/>
      <c r="F38" s="258"/>
      <c r="G38" s="325" t="s">
        <v>127</v>
      </c>
      <c r="H38" s="253" t="s">
        <v>118</v>
      </c>
      <c r="I38" s="238">
        <v>84.264250000000004</v>
      </c>
      <c r="J38" s="308"/>
      <c r="K38" s="313"/>
      <c r="L38" s="10"/>
      <c r="M38" s="5"/>
    </row>
    <row r="39" spans="1:13" ht="30" customHeight="1" thickBot="1">
      <c r="A39" s="5"/>
      <c r="B39" s="9"/>
      <c r="C39" s="235" t="s">
        <v>13</v>
      </c>
      <c r="D39" s="262"/>
      <c r="E39" s="332"/>
      <c r="F39" s="332"/>
      <c r="G39" s="268"/>
      <c r="H39" s="263"/>
      <c r="I39" s="238"/>
      <c r="J39" s="309"/>
      <c r="K39" s="314"/>
      <c r="L39" s="10"/>
      <c r="M39" s="5"/>
    </row>
    <row r="40" spans="1:13" ht="30" customHeight="1" thickBot="1">
      <c r="A40" s="5"/>
      <c r="B40" s="9"/>
      <c r="C40" s="241"/>
      <c r="D40" s="242"/>
      <c r="E40" s="479" t="s">
        <v>139</v>
      </c>
      <c r="F40" s="479"/>
      <c r="G40" s="479"/>
      <c r="H40" s="242"/>
      <c r="I40" s="242"/>
      <c r="J40" s="310"/>
      <c r="K40" s="315"/>
      <c r="L40" s="10"/>
      <c r="M40" s="5"/>
    </row>
    <row r="41" spans="1:13" ht="30" customHeight="1">
      <c r="A41" s="5"/>
      <c r="B41" s="9"/>
      <c r="C41" s="244">
        <v>14</v>
      </c>
      <c r="D41" s="245" t="s">
        <v>140</v>
      </c>
      <c r="E41" s="258"/>
      <c r="F41" s="258"/>
      <c r="G41" s="325" t="s">
        <v>130</v>
      </c>
      <c r="H41" s="253" t="s">
        <v>117</v>
      </c>
      <c r="I41" s="238">
        <v>72.164999999999992</v>
      </c>
      <c r="J41" s="308"/>
      <c r="K41" s="313"/>
      <c r="L41" s="10"/>
      <c r="M41" s="5"/>
    </row>
    <row r="42" spans="1:13" ht="30" customHeight="1">
      <c r="A42" s="5"/>
      <c r="B42" s="9"/>
      <c r="C42" s="244">
        <v>15</v>
      </c>
      <c r="D42" s="245" t="s">
        <v>141</v>
      </c>
      <c r="E42" s="258"/>
      <c r="F42" s="258"/>
      <c r="G42" s="325" t="s">
        <v>131</v>
      </c>
      <c r="H42" s="253" t="s">
        <v>118</v>
      </c>
      <c r="I42" s="238">
        <v>63.9375</v>
      </c>
      <c r="J42" s="308"/>
      <c r="K42" s="313"/>
      <c r="L42" s="10"/>
      <c r="M42" s="5"/>
    </row>
    <row r="43" spans="1:13" ht="30" customHeight="1">
      <c r="A43" s="5"/>
      <c r="B43" s="9"/>
      <c r="C43" s="244">
        <v>16</v>
      </c>
      <c r="D43" s="245" t="s">
        <v>142</v>
      </c>
      <c r="E43" s="258"/>
      <c r="F43" s="258"/>
      <c r="G43" s="325" t="s">
        <v>132</v>
      </c>
      <c r="H43" s="253" t="s">
        <v>118</v>
      </c>
      <c r="I43" s="238">
        <v>52.195500000000003</v>
      </c>
      <c r="J43" s="308"/>
      <c r="K43" s="313"/>
      <c r="L43" s="10"/>
      <c r="M43" s="5"/>
    </row>
    <row r="44" spans="1:13" ht="30" customHeight="1">
      <c r="A44" s="5"/>
      <c r="B44" s="9"/>
      <c r="C44" s="244">
        <v>17</v>
      </c>
      <c r="D44" s="245" t="s">
        <v>143</v>
      </c>
      <c r="E44" s="258"/>
      <c r="F44" s="258"/>
      <c r="G44" s="325" t="s">
        <v>133</v>
      </c>
      <c r="H44" s="253" t="s">
        <v>119</v>
      </c>
      <c r="I44" s="238">
        <v>120</v>
      </c>
      <c r="J44" s="308"/>
      <c r="K44" s="313"/>
      <c r="L44" s="10"/>
      <c r="M44" s="5"/>
    </row>
    <row r="45" spans="1:13" ht="30" customHeight="1">
      <c r="A45" s="5"/>
      <c r="B45" s="9"/>
      <c r="C45" s="244">
        <v>18</v>
      </c>
      <c r="D45" s="245" t="s">
        <v>144</v>
      </c>
      <c r="E45" s="258"/>
      <c r="F45" s="258"/>
      <c r="G45" s="325" t="s">
        <v>134</v>
      </c>
      <c r="H45" s="253" t="s">
        <v>119</v>
      </c>
      <c r="I45" s="238">
        <v>221</v>
      </c>
      <c r="J45" s="308"/>
      <c r="K45" s="313"/>
      <c r="L45" s="10"/>
      <c r="M45" s="5"/>
    </row>
    <row r="46" spans="1:13" ht="30" customHeight="1">
      <c r="A46" s="5"/>
      <c r="B46" s="9"/>
      <c r="C46" s="244">
        <v>19</v>
      </c>
      <c r="D46" s="245" t="s">
        <v>145</v>
      </c>
      <c r="E46" s="258"/>
      <c r="F46" s="258"/>
      <c r="G46" s="325" t="s">
        <v>135</v>
      </c>
      <c r="H46" s="253" t="s">
        <v>119</v>
      </c>
      <c r="I46" s="238">
        <v>10</v>
      </c>
      <c r="J46" s="308"/>
      <c r="K46" s="313"/>
      <c r="L46" s="10"/>
      <c r="M46" s="5"/>
    </row>
    <row r="47" spans="1:13" ht="30" customHeight="1">
      <c r="A47" s="5"/>
      <c r="B47" s="9"/>
      <c r="C47" s="244">
        <v>20</v>
      </c>
      <c r="D47" s="245" t="s">
        <v>146</v>
      </c>
      <c r="E47" s="258"/>
      <c r="F47" s="258"/>
      <c r="G47" s="325" t="s">
        <v>136</v>
      </c>
      <c r="H47" s="253" t="s">
        <v>117</v>
      </c>
      <c r="I47" s="238">
        <v>749.44</v>
      </c>
      <c r="J47" s="308"/>
      <c r="K47" s="313"/>
      <c r="L47" s="10"/>
      <c r="M47" s="5"/>
    </row>
    <row r="48" spans="1:13" ht="30" customHeight="1">
      <c r="A48" s="5"/>
      <c r="B48" s="9"/>
      <c r="C48" s="244">
        <v>21</v>
      </c>
      <c r="D48" s="245" t="s">
        <v>147</v>
      </c>
      <c r="E48" s="258"/>
      <c r="F48" s="258"/>
      <c r="G48" s="325" t="s">
        <v>137</v>
      </c>
      <c r="H48" s="253" t="s">
        <v>117</v>
      </c>
      <c r="I48" s="238">
        <v>640.4</v>
      </c>
      <c r="J48" s="308"/>
      <c r="K48" s="313"/>
      <c r="L48" s="10"/>
      <c r="M48" s="5"/>
    </row>
    <row r="49" spans="1:13" ht="30" customHeight="1">
      <c r="A49" s="5"/>
      <c r="B49" s="9"/>
      <c r="C49" s="244">
        <v>22</v>
      </c>
      <c r="D49" s="245" t="s">
        <v>148</v>
      </c>
      <c r="E49" s="258"/>
      <c r="F49" s="258"/>
      <c r="G49" s="325" t="s">
        <v>138</v>
      </c>
      <c r="H49" s="253" t="s">
        <v>117</v>
      </c>
      <c r="I49" s="238">
        <v>67.86</v>
      </c>
      <c r="J49" s="308"/>
      <c r="K49" s="313"/>
      <c r="L49" s="10"/>
      <c r="M49" s="5"/>
    </row>
    <row r="50" spans="1:13" ht="30" customHeight="1" thickBot="1">
      <c r="A50" s="5"/>
      <c r="B50" s="9"/>
      <c r="C50" s="235" t="s">
        <v>13</v>
      </c>
      <c r="D50" s="262"/>
      <c r="E50" s="332"/>
      <c r="F50" s="332"/>
      <c r="G50" s="268"/>
      <c r="H50" s="263"/>
      <c r="I50" s="238"/>
      <c r="J50" s="309"/>
      <c r="K50" s="314"/>
      <c r="L50" s="10"/>
      <c r="M50" s="5"/>
    </row>
    <row r="51" spans="1:13" ht="30" customHeight="1" thickBot="1">
      <c r="A51" s="5"/>
      <c r="B51" s="9"/>
      <c r="C51" s="241"/>
      <c r="D51" s="242"/>
      <c r="E51" s="479" t="s">
        <v>149</v>
      </c>
      <c r="F51" s="479"/>
      <c r="G51" s="479"/>
      <c r="H51" s="242"/>
      <c r="I51" s="242"/>
      <c r="J51" s="310"/>
      <c r="K51" s="315"/>
      <c r="L51" s="10"/>
      <c r="M51" s="5"/>
    </row>
    <row r="52" spans="1:13" ht="30" customHeight="1">
      <c r="A52" s="5"/>
      <c r="B52" s="9"/>
      <c r="C52" s="244">
        <v>23</v>
      </c>
      <c r="D52" s="253" t="s">
        <v>158</v>
      </c>
      <c r="E52" s="258"/>
      <c r="F52" s="258"/>
      <c r="G52" s="255" t="s">
        <v>151</v>
      </c>
      <c r="H52" s="253" t="s">
        <v>117</v>
      </c>
      <c r="I52" s="238">
        <v>855.14499999999998</v>
      </c>
      <c r="J52" s="308"/>
      <c r="K52" s="313"/>
      <c r="L52" s="10"/>
      <c r="M52" s="5"/>
    </row>
    <row r="53" spans="1:13" ht="30" customHeight="1" thickBot="1">
      <c r="A53" s="5"/>
      <c r="B53" s="9"/>
      <c r="C53" s="235" t="s">
        <v>13</v>
      </c>
      <c r="D53" s="262"/>
      <c r="E53" s="332"/>
      <c r="F53" s="332"/>
      <c r="G53" s="268"/>
      <c r="H53" s="263"/>
      <c r="I53" s="238"/>
      <c r="J53" s="309"/>
      <c r="K53" s="314"/>
      <c r="L53" s="10"/>
      <c r="M53" s="5"/>
    </row>
    <row r="54" spans="1:13" ht="30" customHeight="1" thickBot="1">
      <c r="A54" s="5"/>
      <c r="B54" s="9"/>
      <c r="C54" s="241"/>
      <c r="D54" s="242"/>
      <c r="E54" s="479" t="s">
        <v>150</v>
      </c>
      <c r="F54" s="479"/>
      <c r="G54" s="479"/>
      <c r="H54" s="242"/>
      <c r="I54" s="242"/>
      <c r="J54" s="310"/>
      <c r="K54" s="315"/>
      <c r="L54" s="10"/>
      <c r="M54" s="5"/>
    </row>
    <row r="55" spans="1:13" ht="30" customHeight="1">
      <c r="A55" s="5"/>
      <c r="B55" s="9"/>
      <c r="C55" s="244">
        <v>24</v>
      </c>
      <c r="D55" s="245" t="s">
        <v>159</v>
      </c>
      <c r="E55" s="258"/>
      <c r="F55" s="258"/>
      <c r="G55" s="255" t="s">
        <v>152</v>
      </c>
      <c r="H55" s="253" t="s">
        <v>117</v>
      </c>
      <c r="I55" s="238">
        <v>241</v>
      </c>
      <c r="J55" s="308"/>
      <c r="K55" s="313"/>
      <c r="L55" s="10"/>
      <c r="M55" s="5"/>
    </row>
    <row r="56" spans="1:13" ht="30" customHeight="1">
      <c r="A56" s="5"/>
      <c r="B56" s="9"/>
      <c r="C56" s="244">
        <v>25</v>
      </c>
      <c r="D56" s="245" t="s">
        <v>160</v>
      </c>
      <c r="E56" s="258"/>
      <c r="F56" s="258"/>
      <c r="G56" s="255" t="s">
        <v>153</v>
      </c>
      <c r="H56" s="253" t="s">
        <v>117</v>
      </c>
      <c r="I56" s="238">
        <v>37.5</v>
      </c>
      <c r="J56" s="308"/>
      <c r="K56" s="313"/>
      <c r="L56" s="10"/>
      <c r="M56" s="5"/>
    </row>
    <row r="57" spans="1:13" ht="30" customHeight="1">
      <c r="A57" s="5"/>
      <c r="B57" s="9"/>
      <c r="C57" s="244">
        <v>26</v>
      </c>
      <c r="D57" s="245" t="s">
        <v>161</v>
      </c>
      <c r="E57" s="258"/>
      <c r="F57" s="258"/>
      <c r="G57" s="255" t="s">
        <v>154</v>
      </c>
      <c r="H57" s="253" t="s">
        <v>119</v>
      </c>
      <c r="I57" s="238">
        <v>21</v>
      </c>
      <c r="J57" s="308"/>
      <c r="K57" s="313"/>
      <c r="L57" s="10"/>
      <c r="M57" s="5"/>
    </row>
    <row r="58" spans="1:13" ht="43.9" customHeight="1">
      <c r="A58" s="5"/>
      <c r="B58" s="9"/>
      <c r="C58" s="244">
        <v>27</v>
      </c>
      <c r="D58" s="245" t="s">
        <v>162</v>
      </c>
      <c r="E58" s="258"/>
      <c r="F58" s="258"/>
      <c r="G58" s="255" t="s">
        <v>155</v>
      </c>
      <c r="H58" s="253" t="s">
        <v>120</v>
      </c>
      <c r="I58" s="238">
        <v>534.29999999999995</v>
      </c>
      <c r="J58" s="308"/>
      <c r="K58" s="313"/>
      <c r="L58" s="10"/>
      <c r="M58" s="5"/>
    </row>
    <row r="59" spans="1:13" ht="46.15" customHeight="1">
      <c r="A59" s="5"/>
      <c r="B59" s="9"/>
      <c r="C59" s="244">
        <v>28</v>
      </c>
      <c r="D59" s="245" t="s">
        <v>163</v>
      </c>
      <c r="E59" s="258"/>
      <c r="F59" s="258"/>
      <c r="G59" s="255" t="s">
        <v>156</v>
      </c>
      <c r="H59" s="253" t="s">
        <v>120</v>
      </c>
      <c r="I59" s="238">
        <v>64.600000000000009</v>
      </c>
      <c r="J59" s="308"/>
      <c r="K59" s="313"/>
      <c r="L59" s="10"/>
      <c r="M59" s="5"/>
    </row>
    <row r="60" spans="1:13" ht="30" customHeight="1">
      <c r="A60" s="5"/>
      <c r="B60" s="9"/>
      <c r="C60" s="244">
        <v>29</v>
      </c>
      <c r="D60" s="245" t="s">
        <v>164</v>
      </c>
      <c r="E60" s="258"/>
      <c r="F60" s="258"/>
      <c r="G60" s="255" t="s">
        <v>157</v>
      </c>
      <c r="H60" s="253" t="s">
        <v>117</v>
      </c>
      <c r="I60" s="238">
        <v>1144.3</v>
      </c>
      <c r="J60" s="308"/>
      <c r="K60" s="313"/>
      <c r="L60" s="10"/>
      <c r="M60" s="5"/>
    </row>
    <row r="61" spans="1:13" ht="30" customHeight="1" thickBot="1">
      <c r="A61" s="5"/>
      <c r="B61" s="9"/>
      <c r="C61" s="235" t="s">
        <v>13</v>
      </c>
      <c r="D61" s="262"/>
      <c r="E61" s="332"/>
      <c r="F61" s="332"/>
      <c r="G61" s="268"/>
      <c r="H61" s="263"/>
      <c r="I61" s="238"/>
      <c r="J61" s="309"/>
      <c r="K61" s="314"/>
      <c r="L61" s="10"/>
      <c r="M61" s="5"/>
    </row>
    <row r="62" spans="1:13" ht="30" customHeight="1" thickBot="1">
      <c r="A62" s="5"/>
      <c r="B62" s="9"/>
      <c r="C62" s="241"/>
      <c r="D62" s="242"/>
      <c r="E62" s="479" t="s">
        <v>177</v>
      </c>
      <c r="F62" s="479"/>
      <c r="G62" s="479"/>
      <c r="H62" s="242"/>
      <c r="I62" s="242"/>
      <c r="J62" s="310"/>
      <c r="K62" s="315"/>
      <c r="L62" s="10"/>
      <c r="M62" s="5"/>
    </row>
    <row r="63" spans="1:13" ht="30" customHeight="1">
      <c r="A63" s="5"/>
      <c r="B63" s="9"/>
      <c r="C63" s="244">
        <v>30</v>
      </c>
      <c r="D63" s="253" t="s">
        <v>171</v>
      </c>
      <c r="E63" s="258"/>
      <c r="F63" s="258"/>
      <c r="G63" s="255" t="s">
        <v>165</v>
      </c>
      <c r="H63" s="253" t="s">
        <v>117</v>
      </c>
      <c r="I63" s="238">
        <v>4161.3</v>
      </c>
      <c r="J63" s="308"/>
      <c r="K63" s="313"/>
      <c r="L63" s="10"/>
      <c r="M63" s="5"/>
    </row>
    <row r="64" spans="1:13" ht="30" customHeight="1">
      <c r="A64" s="5"/>
      <c r="B64" s="9"/>
      <c r="C64" s="244">
        <v>31</v>
      </c>
      <c r="D64" s="253" t="s">
        <v>172</v>
      </c>
      <c r="E64" s="258"/>
      <c r="F64" s="258"/>
      <c r="G64" s="255" t="s">
        <v>166</v>
      </c>
      <c r="H64" s="253" t="s">
        <v>117</v>
      </c>
      <c r="I64" s="238">
        <v>484.42000000000007</v>
      </c>
      <c r="J64" s="308"/>
      <c r="K64" s="313"/>
      <c r="L64" s="10"/>
      <c r="M64" s="5"/>
    </row>
    <row r="65" spans="1:13" ht="30" customHeight="1">
      <c r="A65" s="5"/>
      <c r="B65" s="9"/>
      <c r="C65" s="244">
        <v>32</v>
      </c>
      <c r="D65" s="253" t="s">
        <v>173</v>
      </c>
      <c r="E65" s="258"/>
      <c r="F65" s="258"/>
      <c r="G65" s="255" t="s">
        <v>167</v>
      </c>
      <c r="H65" s="253" t="s">
        <v>120</v>
      </c>
      <c r="I65" s="238">
        <v>73.430000000000007</v>
      </c>
      <c r="J65" s="308"/>
      <c r="K65" s="313"/>
      <c r="L65" s="10"/>
      <c r="M65" s="5"/>
    </row>
    <row r="66" spans="1:13" ht="30" customHeight="1">
      <c r="A66" s="5"/>
      <c r="B66" s="9"/>
      <c r="C66" s="244">
        <v>33</v>
      </c>
      <c r="D66" s="253" t="s">
        <v>174</v>
      </c>
      <c r="E66" s="258"/>
      <c r="F66" s="258"/>
      <c r="G66" s="255" t="s">
        <v>168</v>
      </c>
      <c r="H66" s="253" t="s">
        <v>117</v>
      </c>
      <c r="I66" s="238">
        <v>523.43000000000006</v>
      </c>
      <c r="J66" s="308"/>
      <c r="K66" s="313"/>
      <c r="L66" s="10"/>
      <c r="M66" s="5"/>
    </row>
    <row r="67" spans="1:13" ht="30" customHeight="1">
      <c r="A67" s="5"/>
      <c r="B67" s="9"/>
      <c r="C67" s="244">
        <v>34</v>
      </c>
      <c r="D67" s="253" t="s">
        <v>175</v>
      </c>
      <c r="E67" s="258"/>
      <c r="F67" s="258"/>
      <c r="G67" s="255" t="s">
        <v>169</v>
      </c>
      <c r="H67" s="253" t="s">
        <v>120</v>
      </c>
      <c r="I67" s="238">
        <v>428.20000000000005</v>
      </c>
      <c r="J67" s="308"/>
      <c r="K67" s="313"/>
      <c r="L67" s="10"/>
      <c r="M67" s="5"/>
    </row>
    <row r="68" spans="1:13" ht="30" customHeight="1">
      <c r="A68" s="5"/>
      <c r="B68" s="9"/>
      <c r="C68" s="244">
        <v>35</v>
      </c>
      <c r="D68" s="253" t="s">
        <v>176</v>
      </c>
      <c r="E68" s="258"/>
      <c r="F68" s="258"/>
      <c r="G68" s="255" t="s">
        <v>170</v>
      </c>
      <c r="H68" s="253" t="s">
        <v>117</v>
      </c>
      <c r="I68" s="238">
        <v>33.200000000000003</v>
      </c>
      <c r="J68" s="308"/>
      <c r="K68" s="313"/>
      <c r="L68" s="10"/>
      <c r="M68" s="5"/>
    </row>
    <row r="69" spans="1:13" ht="30" customHeight="1" thickBot="1">
      <c r="A69" s="5"/>
      <c r="B69" s="9"/>
      <c r="C69" s="264" t="s">
        <v>13</v>
      </c>
      <c r="D69" s="265"/>
      <c r="E69" s="333"/>
      <c r="F69" s="333"/>
      <c r="G69" s="261"/>
      <c r="H69" s="260"/>
      <c r="I69" s="266"/>
      <c r="J69" s="311"/>
      <c r="K69" s="317"/>
      <c r="L69" s="10"/>
      <c r="M69" s="5"/>
    </row>
    <row r="70" spans="1:13" ht="30" customHeight="1" thickBot="1">
      <c r="A70" s="5"/>
      <c r="B70" s="9"/>
      <c r="C70" s="241"/>
      <c r="D70" s="242"/>
      <c r="E70" s="479" t="s">
        <v>178</v>
      </c>
      <c r="F70" s="479"/>
      <c r="G70" s="479"/>
      <c r="H70" s="242"/>
      <c r="I70" s="242"/>
      <c r="J70" s="310"/>
      <c r="K70" s="315"/>
      <c r="L70" s="10"/>
      <c r="M70" s="5"/>
    </row>
    <row r="71" spans="1:13" ht="30" customHeight="1">
      <c r="A71" s="5"/>
      <c r="B71" s="9"/>
      <c r="C71" s="249">
        <v>36</v>
      </c>
      <c r="D71" s="267" t="s">
        <v>181</v>
      </c>
      <c r="E71" s="334"/>
      <c r="F71" s="334"/>
      <c r="G71" s="255" t="s">
        <v>190</v>
      </c>
      <c r="H71" s="253" t="s">
        <v>119</v>
      </c>
      <c r="I71" s="238">
        <v>2</v>
      </c>
      <c r="J71" s="308"/>
      <c r="K71" s="313"/>
      <c r="L71" s="10"/>
      <c r="M71" s="5"/>
    </row>
    <row r="72" spans="1:13" ht="30" customHeight="1" thickBot="1">
      <c r="A72" s="5"/>
      <c r="B72" s="9"/>
      <c r="C72" s="264" t="s">
        <v>13</v>
      </c>
      <c r="D72" s="265"/>
      <c r="E72" s="333"/>
      <c r="F72" s="333"/>
      <c r="G72" s="261"/>
      <c r="H72" s="260"/>
      <c r="I72" s="266"/>
      <c r="J72" s="311"/>
      <c r="K72" s="317"/>
      <c r="L72" s="10"/>
      <c r="M72" s="5"/>
    </row>
    <row r="73" spans="1:13" ht="30" customHeight="1" thickBot="1">
      <c r="A73" s="5"/>
      <c r="B73" s="9"/>
      <c r="C73" s="241"/>
      <c r="D73" s="242"/>
      <c r="E73" s="479" t="s">
        <v>179</v>
      </c>
      <c r="F73" s="479"/>
      <c r="G73" s="479"/>
      <c r="H73" s="242"/>
      <c r="I73" s="242"/>
      <c r="J73" s="310"/>
      <c r="K73" s="315"/>
      <c r="L73" s="10"/>
      <c r="M73" s="5"/>
    </row>
    <row r="74" spans="1:13" ht="30" customHeight="1">
      <c r="A74" s="5"/>
      <c r="B74" s="9"/>
      <c r="C74" s="249">
        <v>37</v>
      </c>
      <c r="D74" s="267" t="s">
        <v>182</v>
      </c>
      <c r="E74" s="334"/>
      <c r="F74" s="334"/>
      <c r="G74" s="255" t="s">
        <v>191</v>
      </c>
      <c r="H74" s="258" t="s">
        <v>119</v>
      </c>
      <c r="I74" s="238">
        <v>10</v>
      </c>
      <c r="J74" s="308"/>
      <c r="K74" s="313"/>
      <c r="L74" s="10"/>
      <c r="M74" s="5"/>
    </row>
    <row r="75" spans="1:13" ht="30" customHeight="1">
      <c r="A75" s="5"/>
      <c r="B75" s="9"/>
      <c r="C75" s="249">
        <v>38</v>
      </c>
      <c r="D75" s="267" t="s">
        <v>183</v>
      </c>
      <c r="E75" s="334"/>
      <c r="F75" s="334"/>
      <c r="G75" s="255" t="s">
        <v>192</v>
      </c>
      <c r="H75" s="258" t="s">
        <v>119</v>
      </c>
      <c r="I75" s="238">
        <v>2</v>
      </c>
      <c r="J75" s="308"/>
      <c r="K75" s="313"/>
      <c r="L75" s="10"/>
      <c r="M75" s="5"/>
    </row>
    <row r="76" spans="1:13" ht="30" customHeight="1">
      <c r="A76" s="5"/>
      <c r="B76" s="9"/>
      <c r="C76" s="249">
        <v>39</v>
      </c>
      <c r="D76" s="267" t="s">
        <v>184</v>
      </c>
      <c r="E76" s="334"/>
      <c r="F76" s="334"/>
      <c r="G76" s="255" t="s">
        <v>193</v>
      </c>
      <c r="H76" s="258" t="s">
        <v>119</v>
      </c>
      <c r="I76" s="238">
        <v>12</v>
      </c>
      <c r="J76" s="308"/>
      <c r="K76" s="313"/>
      <c r="L76" s="10"/>
      <c r="M76" s="5"/>
    </row>
    <row r="77" spans="1:13" ht="30" customHeight="1">
      <c r="A77" s="5"/>
      <c r="B77" s="9"/>
      <c r="C77" s="249">
        <v>40</v>
      </c>
      <c r="D77" s="267" t="s">
        <v>185</v>
      </c>
      <c r="E77" s="334"/>
      <c r="F77" s="334"/>
      <c r="G77" s="255" t="s">
        <v>194</v>
      </c>
      <c r="H77" s="258" t="s">
        <v>119</v>
      </c>
      <c r="I77" s="238">
        <v>10</v>
      </c>
      <c r="J77" s="308"/>
      <c r="K77" s="313"/>
      <c r="L77" s="10"/>
      <c r="M77" s="5"/>
    </row>
    <row r="78" spans="1:13" ht="30" customHeight="1" thickBot="1">
      <c r="A78" s="5"/>
      <c r="B78" s="9"/>
      <c r="C78" s="264" t="s">
        <v>13</v>
      </c>
      <c r="D78" s="265"/>
      <c r="E78" s="333"/>
      <c r="F78" s="333"/>
      <c r="G78" s="261"/>
      <c r="H78" s="260"/>
      <c r="I78" s="266"/>
      <c r="J78" s="311"/>
      <c r="K78" s="317"/>
      <c r="L78" s="10"/>
      <c r="M78" s="5"/>
    </row>
    <row r="79" spans="1:13" ht="30" customHeight="1" thickBot="1">
      <c r="A79" s="5"/>
      <c r="B79" s="9"/>
      <c r="C79" s="241"/>
      <c r="D79" s="242"/>
      <c r="E79" s="479" t="s">
        <v>180</v>
      </c>
      <c r="F79" s="479"/>
      <c r="G79" s="479"/>
      <c r="H79" s="242"/>
      <c r="I79" s="242"/>
      <c r="J79" s="310"/>
      <c r="K79" s="315"/>
      <c r="L79" s="10"/>
      <c r="M79" s="5"/>
    </row>
    <row r="80" spans="1:13" ht="30" customHeight="1">
      <c r="A80" s="5"/>
      <c r="B80" s="9"/>
      <c r="C80" s="249">
        <v>41</v>
      </c>
      <c r="D80" s="267" t="s">
        <v>186</v>
      </c>
      <c r="E80" s="334"/>
      <c r="F80" s="334"/>
      <c r="G80" s="255" t="s">
        <v>195</v>
      </c>
      <c r="H80" s="253" t="s">
        <v>120</v>
      </c>
      <c r="I80" s="238">
        <v>1058.9000000000001</v>
      </c>
      <c r="J80" s="308"/>
      <c r="K80" s="313"/>
      <c r="L80" s="10"/>
      <c r="M80" s="5"/>
    </row>
    <row r="81" spans="1:13" ht="30" customHeight="1">
      <c r="A81" s="5"/>
      <c r="B81" s="9"/>
      <c r="C81" s="249">
        <v>42</v>
      </c>
      <c r="D81" s="267" t="s">
        <v>187</v>
      </c>
      <c r="E81" s="334"/>
      <c r="F81" s="334"/>
      <c r="G81" s="255" t="s">
        <v>196</v>
      </c>
      <c r="H81" s="253" t="s">
        <v>119</v>
      </c>
      <c r="I81" s="238">
        <v>11</v>
      </c>
      <c r="J81" s="308"/>
      <c r="K81" s="313"/>
      <c r="L81" s="10"/>
      <c r="M81" s="5"/>
    </row>
    <row r="82" spans="1:13" ht="30" customHeight="1">
      <c r="A82" s="5"/>
      <c r="B82" s="9"/>
      <c r="C82" s="249">
        <v>43</v>
      </c>
      <c r="D82" s="267" t="s">
        <v>188</v>
      </c>
      <c r="E82" s="334"/>
      <c r="F82" s="334"/>
      <c r="G82" s="255" t="s">
        <v>197</v>
      </c>
      <c r="H82" s="253" t="s">
        <v>120</v>
      </c>
      <c r="I82" s="238">
        <v>35</v>
      </c>
      <c r="J82" s="308"/>
      <c r="K82" s="313"/>
      <c r="L82" s="10"/>
      <c r="M82" s="5"/>
    </row>
    <row r="83" spans="1:13" ht="30" customHeight="1">
      <c r="A83" s="5"/>
      <c r="B83" s="9"/>
      <c r="C83" s="249">
        <v>44</v>
      </c>
      <c r="D83" s="267" t="s">
        <v>189</v>
      </c>
      <c r="E83" s="334"/>
      <c r="F83" s="334"/>
      <c r="G83" s="255" t="s">
        <v>198</v>
      </c>
      <c r="H83" s="253" t="s">
        <v>120</v>
      </c>
      <c r="I83" s="238">
        <v>19.2</v>
      </c>
      <c r="J83" s="308"/>
      <c r="K83" s="313"/>
      <c r="L83" s="10"/>
      <c r="M83" s="5"/>
    </row>
    <row r="84" spans="1:13" ht="30" hidden="1" customHeight="1">
      <c r="A84" s="5"/>
      <c r="B84" s="9"/>
      <c r="C84" s="253">
        <v>30</v>
      </c>
      <c r="D84" s="253"/>
      <c r="E84" s="253"/>
      <c r="F84" s="253"/>
      <c r="G84" s="255"/>
      <c r="H84" s="253"/>
      <c r="I84" s="238"/>
      <c r="J84" s="247"/>
      <c r="K84" s="318"/>
      <c r="L84" s="10"/>
      <c r="M84" s="5"/>
    </row>
    <row r="85" spans="1:13" ht="30" hidden="1" customHeight="1">
      <c r="A85" s="5"/>
      <c r="B85" s="9"/>
      <c r="C85" s="253"/>
      <c r="D85" s="253"/>
      <c r="E85" s="253"/>
      <c r="F85" s="253"/>
      <c r="G85" s="255"/>
      <c r="H85" s="253"/>
      <c r="I85" s="238"/>
      <c r="J85" s="247"/>
      <c r="K85" s="318"/>
      <c r="L85" s="10"/>
      <c r="M85" s="5"/>
    </row>
    <row r="86" spans="1:13" ht="30" customHeight="1" thickBot="1">
      <c r="A86" s="5"/>
      <c r="B86" s="9"/>
      <c r="C86" s="235" t="s">
        <v>13</v>
      </c>
      <c r="D86" s="262"/>
      <c r="E86" s="262"/>
      <c r="F86" s="262"/>
      <c r="G86" s="268"/>
      <c r="H86" s="263"/>
      <c r="I86" s="238"/>
      <c r="J86" s="239"/>
      <c r="K86" s="314"/>
      <c r="L86" s="10"/>
      <c r="M86" s="5"/>
    </row>
    <row r="87" spans="1:13" s="3" customFormat="1" ht="30" customHeight="1" thickBot="1">
      <c r="A87" s="11"/>
      <c r="B87" s="12"/>
      <c r="C87" s="480" t="s">
        <v>14</v>
      </c>
      <c r="D87" s="481"/>
      <c r="E87" s="481"/>
      <c r="F87" s="481"/>
      <c r="G87" s="481"/>
      <c r="H87" s="481"/>
      <c r="I87" s="481"/>
      <c r="J87" s="482"/>
      <c r="K87" s="315">
        <f>K86+K78+K72+K69+K61+K53+K50+K35+K25+K39</f>
        <v>0</v>
      </c>
      <c r="L87" s="13"/>
      <c r="M87" s="11"/>
    </row>
    <row r="88" spans="1:13" s="3" customFormat="1" ht="17.25" thickBot="1">
      <c r="A88" s="11"/>
      <c r="B88" s="12"/>
      <c r="C88" s="269"/>
      <c r="D88" s="269"/>
      <c r="E88" s="269"/>
      <c r="F88" s="269"/>
      <c r="G88" s="269"/>
      <c r="H88" s="269"/>
      <c r="I88" s="269"/>
      <c r="J88" s="269"/>
      <c r="K88" s="270"/>
      <c r="L88" s="13"/>
      <c r="M88" s="11"/>
    </row>
    <row r="89" spans="1:13" s="3" customFormat="1" ht="30" customHeight="1">
      <c r="A89" s="11"/>
      <c r="B89" s="12"/>
      <c r="C89" s="271"/>
      <c r="D89" s="272"/>
      <c r="E89" s="271"/>
      <c r="F89" s="271"/>
      <c r="G89" s="398"/>
      <c r="H89" s="399"/>
      <c r="I89" s="400"/>
      <c r="J89" s="273"/>
      <c r="K89" s="274"/>
      <c r="L89" s="13"/>
      <c r="M89" s="11"/>
    </row>
    <row r="90" spans="1:13" s="3" customFormat="1" ht="30" customHeight="1">
      <c r="A90" s="11"/>
      <c r="B90" s="12"/>
      <c r="C90" s="271"/>
      <c r="D90" s="272"/>
      <c r="E90" s="271"/>
      <c r="F90" s="271"/>
      <c r="G90" s="275"/>
      <c r="H90" s="276"/>
      <c r="I90" s="277"/>
      <c r="J90" s="278"/>
      <c r="K90" s="279"/>
      <c r="L90" s="13"/>
      <c r="M90" s="11"/>
    </row>
    <row r="91" spans="1:13" s="3" customFormat="1" ht="30" customHeight="1" thickBot="1">
      <c r="A91" s="11"/>
      <c r="B91" s="12"/>
      <c r="C91" s="271"/>
      <c r="D91" s="280"/>
      <c r="E91" s="280"/>
      <c r="F91" s="280"/>
      <c r="G91" s="275"/>
      <c r="H91" s="281"/>
      <c r="I91" s="282"/>
      <c r="J91" s="283"/>
      <c r="K91" s="279"/>
      <c r="L91" s="13"/>
      <c r="M91" s="11"/>
    </row>
    <row r="92" spans="1:13" s="3" customFormat="1" ht="30" customHeight="1" thickBot="1">
      <c r="A92" s="11"/>
      <c r="B92" s="12"/>
      <c r="C92" s="271"/>
      <c r="D92" s="280"/>
      <c r="E92" s="280"/>
      <c r="F92" s="280"/>
      <c r="G92" s="284" t="s">
        <v>15</v>
      </c>
      <c r="H92" s="281"/>
      <c r="I92" s="282"/>
      <c r="J92" s="283"/>
      <c r="K92" s="315">
        <f>K87</f>
        <v>0</v>
      </c>
      <c r="L92" s="13"/>
      <c r="M92" s="11"/>
    </row>
    <row r="93" spans="1:13" s="3" customFormat="1" ht="30" customHeight="1">
      <c r="A93" s="11"/>
      <c r="B93" s="12"/>
      <c r="C93" s="271"/>
      <c r="D93" s="272"/>
      <c r="E93" s="271"/>
      <c r="F93" s="271"/>
      <c r="G93" s="275"/>
      <c r="H93" s="275"/>
      <c r="I93" s="275"/>
      <c r="J93" s="275"/>
      <c r="K93" s="323"/>
      <c r="L93" s="13"/>
      <c r="M93" s="11"/>
    </row>
    <row r="94" spans="1:13" s="3" customFormat="1" ht="30" customHeight="1">
      <c r="A94" s="11"/>
      <c r="B94" s="12"/>
      <c r="C94" s="271"/>
      <c r="D94" s="272"/>
      <c r="E94" s="271"/>
      <c r="F94" s="271"/>
      <c r="G94" s="285"/>
      <c r="H94" s="281"/>
      <c r="I94" s="282"/>
      <c r="J94" s="286"/>
      <c r="K94" s="323"/>
      <c r="L94" s="13"/>
      <c r="M94" s="11"/>
    </row>
    <row r="95" spans="1:13" s="3" customFormat="1" ht="30" customHeight="1" thickBot="1">
      <c r="A95" s="11"/>
      <c r="B95" s="12"/>
      <c r="C95" s="271"/>
      <c r="D95" s="272"/>
      <c r="E95" s="271"/>
      <c r="F95" s="287"/>
      <c r="G95" s="285"/>
      <c r="H95" s="281"/>
      <c r="I95" s="282"/>
      <c r="J95" s="286"/>
      <c r="K95" s="324"/>
      <c r="L95" s="13"/>
      <c r="M95" s="11"/>
    </row>
    <row r="96" spans="1:13" s="3" customFormat="1" ht="30" customHeight="1" thickBot="1">
      <c r="A96" s="11"/>
      <c r="B96" s="12"/>
      <c r="C96" s="271"/>
      <c r="D96" s="272"/>
      <c r="E96" s="271"/>
      <c r="F96" s="271"/>
      <c r="G96" s="288" t="s">
        <v>16</v>
      </c>
      <c r="H96" s="289"/>
      <c r="I96" s="290"/>
      <c r="J96" s="291"/>
      <c r="K96" s="315">
        <f>K92</f>
        <v>0</v>
      </c>
      <c r="L96" s="13"/>
      <c r="M96" s="11"/>
    </row>
    <row r="97" spans="1:13" s="3" customFormat="1" ht="17.25" thickBot="1">
      <c r="A97" s="11"/>
      <c r="B97" s="12"/>
      <c r="C97" s="271"/>
      <c r="D97" s="272"/>
      <c r="E97" s="272"/>
      <c r="F97" s="272"/>
      <c r="G97" s="271"/>
      <c r="H97" s="271"/>
      <c r="I97" s="292"/>
      <c r="J97" s="293"/>
      <c r="K97" s="294"/>
      <c r="L97" s="13"/>
      <c r="M97" s="11"/>
    </row>
    <row r="98" spans="1:13" s="3" customFormat="1">
      <c r="A98" s="11"/>
      <c r="B98" s="12"/>
      <c r="C98" s="295"/>
      <c r="D98" s="395"/>
      <c r="E98" s="395"/>
      <c r="F98" s="395"/>
      <c r="G98" s="395"/>
      <c r="H98" s="395"/>
      <c r="I98" s="395"/>
      <c r="J98" s="395"/>
      <c r="K98" s="396"/>
      <c r="L98" s="14"/>
      <c r="M98" s="11"/>
    </row>
    <row r="99" spans="1:13" s="3" customFormat="1" ht="46.5" customHeight="1">
      <c r="A99" s="11"/>
      <c r="B99" s="12"/>
      <c r="C99" s="475" t="s">
        <v>200</v>
      </c>
      <c r="D99" s="476"/>
      <c r="E99" s="476"/>
      <c r="F99" s="476"/>
      <c r="G99" s="476"/>
      <c r="H99" s="477" t="s">
        <v>18</v>
      </c>
      <c r="I99" s="477"/>
      <c r="J99" s="477"/>
      <c r="K99" s="296" t="s">
        <v>19</v>
      </c>
      <c r="L99" s="15"/>
      <c r="M99" s="11"/>
    </row>
    <row r="100" spans="1:13" s="3" customFormat="1" ht="32.25" customHeight="1">
      <c r="A100" s="11"/>
      <c r="B100" s="12"/>
      <c r="C100" s="475" t="s">
        <v>201</v>
      </c>
      <c r="D100" s="476"/>
      <c r="E100" s="476"/>
      <c r="F100" s="476"/>
      <c r="G100" s="476"/>
      <c r="H100" s="478" t="s">
        <v>20</v>
      </c>
      <c r="I100" s="478"/>
      <c r="J100" s="297" t="s">
        <v>21</v>
      </c>
      <c r="K100" s="298">
        <v>0.24</v>
      </c>
      <c r="L100" s="15"/>
      <c r="M100" s="11"/>
    </row>
    <row r="101" spans="1:13" s="3" customFormat="1" ht="30" customHeight="1">
      <c r="A101" s="11"/>
      <c r="B101" s="12"/>
      <c r="C101" s="475" t="s">
        <v>202</v>
      </c>
      <c r="D101" s="476"/>
      <c r="E101" s="476"/>
      <c r="F101" s="476"/>
      <c r="G101" s="476"/>
      <c r="H101" s="487" t="s">
        <v>23</v>
      </c>
      <c r="I101" s="488"/>
      <c r="J101" s="297" t="s">
        <v>24</v>
      </c>
      <c r="K101" s="298">
        <v>0.01</v>
      </c>
      <c r="L101" s="15"/>
      <c r="M101" s="11"/>
    </row>
    <row r="102" spans="1:13" s="4" customFormat="1" ht="58.5" customHeight="1">
      <c r="A102" s="11"/>
      <c r="B102" s="12"/>
      <c r="C102" s="299"/>
      <c r="E102" s="300"/>
      <c r="F102" s="300"/>
      <c r="G102" s="301"/>
      <c r="H102" s="489" t="s">
        <v>25</v>
      </c>
      <c r="I102" s="478"/>
      <c r="J102" s="297" t="s">
        <v>26</v>
      </c>
      <c r="K102" s="298">
        <v>0.05</v>
      </c>
      <c r="L102" s="13"/>
      <c r="M102" s="11"/>
    </row>
    <row r="103" spans="1:13" ht="57" customHeight="1">
      <c r="A103" s="5"/>
      <c r="B103" s="9"/>
      <c r="C103" s="302"/>
      <c r="D103" s="303"/>
      <c r="E103" s="303"/>
      <c r="F103" s="303"/>
      <c r="G103" s="304"/>
      <c r="H103" s="478" t="s">
        <v>27</v>
      </c>
      <c r="I103" s="478"/>
      <c r="J103" s="297" t="s">
        <v>28</v>
      </c>
      <c r="K103" s="312">
        <v>0.3</v>
      </c>
      <c r="L103" s="10"/>
      <c r="M103" s="5"/>
    </row>
    <row r="104" spans="1:13" ht="17.25" thickBot="1">
      <c r="A104" s="5"/>
      <c r="B104" s="9"/>
      <c r="C104" s="305"/>
      <c r="D104" s="306"/>
      <c r="E104" s="306"/>
      <c r="F104" s="306"/>
      <c r="G104" s="307"/>
      <c r="H104" s="490"/>
      <c r="I104" s="490"/>
      <c r="J104" s="490"/>
      <c r="K104" s="491"/>
      <c r="L104" s="10"/>
      <c r="M104" s="5"/>
    </row>
    <row r="105" spans="1:13" ht="51.6" customHeight="1">
      <c r="A105" s="5"/>
      <c r="B105" s="9"/>
      <c r="C105" s="303"/>
      <c r="D105" s="303"/>
      <c r="E105" s="303"/>
      <c r="F105" s="303"/>
      <c r="G105" s="199"/>
      <c r="I105" s="335"/>
      <c r="J105" s="335"/>
      <c r="K105" s="335"/>
      <c r="L105" s="10"/>
      <c r="M105" s="5"/>
    </row>
    <row r="106" spans="1:13" ht="32.450000000000003" customHeight="1">
      <c r="A106" s="5"/>
      <c r="B106" s="9"/>
      <c r="C106" s="303"/>
      <c r="D106" s="303"/>
      <c r="E106" s="303"/>
      <c r="F106" s="303"/>
      <c r="G106" s="200" t="s">
        <v>92</v>
      </c>
      <c r="I106" s="335"/>
      <c r="J106" s="335"/>
      <c r="K106" s="335"/>
      <c r="L106" s="10"/>
      <c r="M106" s="5"/>
    </row>
    <row r="107" spans="1:13" ht="17.25" thickBot="1">
      <c r="A107" s="5"/>
      <c r="B107" s="225"/>
      <c r="C107" s="226"/>
      <c r="D107" s="226"/>
      <c r="E107" s="227"/>
      <c r="F107" s="226"/>
      <c r="G107" s="228"/>
      <c r="H107" s="226"/>
      <c r="I107" s="226"/>
      <c r="J107" s="226"/>
      <c r="K107" s="226"/>
      <c r="L107" s="229"/>
      <c r="M107" s="5"/>
    </row>
    <row r="108" spans="1:13" ht="17.25" thickTop="1">
      <c r="A108" s="5"/>
      <c r="B108" s="5"/>
      <c r="C108" s="5"/>
      <c r="D108" s="5"/>
      <c r="E108" s="6"/>
      <c r="F108" s="5"/>
      <c r="G108" s="5"/>
      <c r="H108" s="5"/>
      <c r="I108" s="5"/>
      <c r="J108" s="5"/>
      <c r="K108" s="5"/>
      <c r="L108" s="5"/>
      <c r="M108" s="5"/>
    </row>
  </sheetData>
  <mergeCells count="36">
    <mergeCell ref="C101:G101"/>
    <mergeCell ref="H101:I101"/>
    <mergeCell ref="H102:I102"/>
    <mergeCell ref="H103:I103"/>
    <mergeCell ref="H104:K104"/>
    <mergeCell ref="E14:G14"/>
    <mergeCell ref="E26:G26"/>
    <mergeCell ref="E36:G36"/>
    <mergeCell ref="E40:G40"/>
    <mergeCell ref="C11:C12"/>
    <mergeCell ref="D11:D12"/>
    <mergeCell ref="E11:F11"/>
    <mergeCell ref="G11:G12"/>
    <mergeCell ref="C99:G99"/>
    <mergeCell ref="H99:J99"/>
    <mergeCell ref="C100:G100"/>
    <mergeCell ref="H100:I100"/>
    <mergeCell ref="E51:G51"/>
    <mergeCell ref="E54:G54"/>
    <mergeCell ref="E62:G62"/>
    <mergeCell ref="E70:G70"/>
    <mergeCell ref="E73:G73"/>
    <mergeCell ref="E79:G79"/>
    <mergeCell ref="C87:J87"/>
    <mergeCell ref="G89:I89"/>
    <mergeCell ref="D98:K98"/>
    <mergeCell ref="I11:I12"/>
    <mergeCell ref="C3:F3"/>
    <mergeCell ref="C5:K5"/>
    <mergeCell ref="C6:K6"/>
    <mergeCell ref="C10:K10"/>
    <mergeCell ref="C7:K7"/>
    <mergeCell ref="C8:K9"/>
    <mergeCell ref="J11:J12"/>
    <mergeCell ref="K11:K12"/>
    <mergeCell ref="H11:H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F2" sqref="F2"/>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492" t="s">
        <v>94</v>
      </c>
      <c r="D3" s="493"/>
      <c r="E3" s="493"/>
      <c r="F3" s="493"/>
      <c r="P3" s="26"/>
    </row>
    <row r="4" spans="2:16">
      <c r="B4" s="25"/>
      <c r="C4" s="203" t="s">
        <v>0</v>
      </c>
      <c r="D4" s="231" t="s">
        <v>96</v>
      </c>
      <c r="E4" s="203" t="s">
        <v>1</v>
      </c>
      <c r="F4" s="204">
        <v>1</v>
      </c>
      <c r="P4" s="26"/>
    </row>
    <row r="5" spans="2:16">
      <c r="B5" s="25"/>
      <c r="C5" s="127"/>
      <c r="D5" s="128"/>
      <c r="E5" s="127"/>
      <c r="F5" s="128"/>
      <c r="P5" s="26"/>
    </row>
    <row r="6" spans="2:16" ht="48" customHeight="1">
      <c r="B6" s="25"/>
      <c r="C6" s="494" t="s">
        <v>86</v>
      </c>
      <c r="D6" s="494"/>
      <c r="E6" s="494"/>
      <c r="F6" s="494"/>
      <c r="G6" s="494"/>
      <c r="H6" s="494"/>
      <c r="I6" s="494"/>
      <c r="J6" s="494"/>
      <c r="K6" s="494"/>
      <c r="L6" s="494"/>
      <c r="M6" s="494"/>
      <c r="N6" s="494"/>
      <c r="O6" s="494"/>
      <c r="P6" s="27"/>
    </row>
    <row r="7" spans="2:16" ht="15" thickBot="1">
      <c r="B7" s="25"/>
      <c r="C7" s="52"/>
      <c r="D7" s="52"/>
      <c r="E7" s="52"/>
      <c r="F7" s="52"/>
      <c r="G7" s="52"/>
      <c r="H7" s="52"/>
      <c r="I7" s="52"/>
      <c r="J7" s="52"/>
      <c r="K7" s="52"/>
      <c r="L7" s="52"/>
      <c r="M7" s="52"/>
      <c r="N7" s="52"/>
      <c r="O7" s="52"/>
      <c r="P7" s="26"/>
    </row>
    <row r="8" spans="2:16" ht="15">
      <c r="B8" s="25"/>
      <c r="C8" s="540"/>
      <c r="D8" s="542"/>
      <c r="E8" s="543"/>
      <c r="F8" s="543"/>
      <c r="G8" s="543"/>
      <c r="H8" s="543"/>
      <c r="I8" s="543"/>
      <c r="J8" s="543"/>
      <c r="K8" s="544"/>
      <c r="L8" s="551"/>
      <c r="M8" s="552"/>
      <c r="N8" s="552"/>
      <c r="O8" s="553"/>
      <c r="P8" s="28"/>
    </row>
    <row r="9" spans="2:16" ht="15">
      <c r="B9" s="25"/>
      <c r="C9" s="541"/>
      <c r="D9" s="497" t="s">
        <v>33</v>
      </c>
      <c r="E9" s="498"/>
      <c r="F9" s="498"/>
      <c r="G9" s="498"/>
      <c r="H9" s="498"/>
      <c r="I9" s="498"/>
      <c r="J9" s="498"/>
      <c r="K9" s="499"/>
      <c r="L9" s="554"/>
      <c r="M9" s="555"/>
      <c r="N9" s="555"/>
      <c r="O9" s="556"/>
      <c r="P9" s="28"/>
    </row>
    <row r="10" spans="2:16" ht="15">
      <c r="B10" s="25"/>
      <c r="C10" s="541"/>
      <c r="D10" s="497"/>
      <c r="E10" s="498"/>
      <c r="F10" s="498"/>
      <c r="G10" s="498"/>
      <c r="H10" s="498"/>
      <c r="I10" s="498"/>
      <c r="J10" s="498"/>
      <c r="K10" s="499"/>
      <c r="L10" s="495" t="s">
        <v>34</v>
      </c>
      <c r="M10" s="557"/>
      <c r="N10" s="558"/>
      <c r="O10" s="559"/>
      <c r="P10" s="28"/>
    </row>
    <row r="11" spans="2:16" ht="15">
      <c r="B11" s="25"/>
      <c r="C11" s="541"/>
      <c r="D11" s="497" t="s">
        <v>35</v>
      </c>
      <c r="E11" s="498"/>
      <c r="F11" s="498"/>
      <c r="G11" s="498"/>
      <c r="H11" s="498"/>
      <c r="I11" s="498"/>
      <c r="J11" s="498"/>
      <c r="K11" s="499"/>
      <c r="L11" s="545"/>
      <c r="M11" s="560"/>
      <c r="N11" s="561"/>
      <c r="O11" s="562"/>
      <c r="P11" s="29"/>
    </row>
    <row r="12" spans="2:16" ht="12.75" customHeight="1">
      <c r="B12" s="25"/>
      <c r="C12" s="541"/>
      <c r="D12" s="500"/>
      <c r="E12" s="501"/>
      <c r="F12" s="501"/>
      <c r="G12" s="501"/>
      <c r="H12" s="501"/>
      <c r="I12" s="501"/>
      <c r="J12" s="501"/>
      <c r="K12" s="502"/>
      <c r="L12" s="495" t="s">
        <v>36</v>
      </c>
      <c r="M12" s="495">
        <v>1</v>
      </c>
      <c r="N12" s="495" t="s">
        <v>37</v>
      </c>
      <c r="O12" s="549">
        <v>1</v>
      </c>
      <c r="P12" s="28"/>
    </row>
    <row r="13" spans="2:16" ht="13.5">
      <c r="B13" s="25"/>
      <c r="C13" s="541"/>
      <c r="D13" s="500"/>
      <c r="E13" s="501"/>
      <c r="F13" s="501"/>
      <c r="G13" s="501"/>
      <c r="H13" s="501"/>
      <c r="I13" s="501"/>
      <c r="J13" s="501"/>
      <c r="K13" s="502"/>
      <c r="L13" s="496"/>
      <c r="M13" s="496"/>
      <c r="N13" s="496"/>
      <c r="O13" s="550"/>
      <c r="P13" s="28"/>
    </row>
    <row r="14" spans="2:16" ht="15">
      <c r="B14" s="25"/>
      <c r="C14" s="541"/>
      <c r="D14" s="497" t="s">
        <v>87</v>
      </c>
      <c r="E14" s="498"/>
      <c r="F14" s="498"/>
      <c r="G14" s="498"/>
      <c r="H14" s="498"/>
      <c r="I14" s="498"/>
      <c r="J14" s="498"/>
      <c r="K14" s="499"/>
      <c r="L14" s="496"/>
      <c r="M14" s="496"/>
      <c r="N14" s="496"/>
      <c r="O14" s="550"/>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38</v>
      </c>
      <c r="M16" s="59" t="s">
        <v>39</v>
      </c>
      <c r="N16" s="59" t="s">
        <v>40</v>
      </c>
      <c r="O16" s="60" t="s">
        <v>41</v>
      </c>
      <c r="P16" s="29"/>
    </row>
    <row r="17" spans="2:16" ht="15">
      <c r="B17" s="25"/>
      <c r="C17" s="61"/>
      <c r="D17" s="217"/>
      <c r="E17" s="217"/>
      <c r="F17" s="217"/>
      <c r="G17" s="217"/>
      <c r="H17" s="217"/>
      <c r="I17" s="217"/>
      <c r="J17" s="217"/>
      <c r="K17" s="217"/>
      <c r="L17" s="62"/>
      <c r="M17" s="63"/>
      <c r="N17" s="63"/>
      <c r="O17" s="64"/>
      <c r="P17" s="31"/>
    </row>
    <row r="18" spans="2:16" ht="18" customHeight="1">
      <c r="B18" s="25"/>
      <c r="C18" s="583" t="s">
        <v>42</v>
      </c>
      <c r="D18" s="584"/>
      <c r="E18" s="584"/>
      <c r="F18" s="584"/>
      <c r="G18" s="217"/>
      <c r="H18" s="217"/>
      <c r="I18" s="217" t="s">
        <v>43</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10" t="s">
        <v>44</v>
      </c>
      <c r="D22" s="511"/>
      <c r="E22" s="511"/>
      <c r="F22" s="511"/>
      <c r="G22" s="511"/>
      <c r="H22" s="511"/>
      <c r="I22" s="511"/>
      <c r="J22" s="511"/>
      <c r="K22" s="511"/>
      <c r="L22" s="511"/>
      <c r="M22" s="511"/>
      <c r="N22" s="511"/>
      <c r="O22" s="512"/>
      <c r="P22" s="33"/>
    </row>
    <row r="23" spans="2:16" ht="15" thickBot="1">
      <c r="B23" s="25"/>
      <c r="C23" s="75"/>
      <c r="D23" s="52"/>
      <c r="E23" s="52"/>
      <c r="F23" s="52"/>
      <c r="G23" s="52"/>
      <c r="H23" s="52"/>
      <c r="I23" s="52"/>
      <c r="J23" s="52"/>
      <c r="K23" s="52"/>
      <c r="L23" s="52"/>
      <c r="M23" s="52"/>
      <c r="N23" s="52"/>
      <c r="O23" s="76"/>
      <c r="P23" s="26"/>
    </row>
    <row r="24" spans="2:16" ht="15">
      <c r="B24" s="25"/>
      <c r="C24" s="77" t="s">
        <v>45</v>
      </c>
      <c r="D24" s="546" t="s">
        <v>6</v>
      </c>
      <c r="E24" s="547"/>
      <c r="F24" s="547"/>
      <c r="G24" s="547"/>
      <c r="H24" s="547"/>
      <c r="I24" s="547"/>
      <c r="J24" s="547"/>
      <c r="K24" s="547"/>
      <c r="L24" s="548"/>
      <c r="M24" s="508" t="s">
        <v>46</v>
      </c>
      <c r="N24" s="509"/>
      <c r="O24" s="77" t="s">
        <v>8</v>
      </c>
      <c r="P24" s="34"/>
    </row>
    <row r="25" spans="2:16" ht="15" thickBot="1">
      <c r="B25" s="25"/>
      <c r="C25" s="78"/>
      <c r="D25" s="526"/>
      <c r="E25" s="566"/>
      <c r="F25" s="566"/>
      <c r="G25" s="566"/>
      <c r="H25" s="566"/>
      <c r="I25" s="566"/>
      <c r="J25" s="566"/>
      <c r="K25" s="566"/>
      <c r="L25" s="527"/>
      <c r="M25" s="526"/>
      <c r="N25" s="527"/>
      <c r="O25" s="79"/>
      <c r="P25" s="35"/>
    </row>
    <row r="26" spans="2:16">
      <c r="B26" s="25"/>
      <c r="C26" s="531" t="s">
        <v>47</v>
      </c>
      <c r="D26" s="532"/>
      <c r="E26" s="532"/>
      <c r="F26" s="532"/>
      <c r="G26" s="532"/>
      <c r="H26" s="532"/>
      <c r="I26" s="532"/>
      <c r="J26" s="532"/>
      <c r="K26" s="532"/>
      <c r="L26" s="532"/>
      <c r="M26" s="532"/>
      <c r="N26" s="532"/>
      <c r="O26" s="533"/>
      <c r="P26" s="36"/>
    </row>
    <row r="27" spans="2:16">
      <c r="B27" s="25"/>
      <c r="C27" s="534"/>
      <c r="D27" s="535"/>
      <c r="E27" s="535"/>
      <c r="F27" s="535"/>
      <c r="G27" s="535"/>
      <c r="H27" s="535"/>
      <c r="I27" s="535"/>
      <c r="J27" s="535"/>
      <c r="K27" s="535"/>
      <c r="L27" s="535"/>
      <c r="M27" s="535"/>
      <c r="N27" s="535"/>
      <c r="O27" s="536"/>
      <c r="P27" s="36"/>
    </row>
    <row r="28" spans="2:16" ht="13.5" thickBot="1">
      <c r="B28" s="25"/>
      <c r="C28" s="537"/>
      <c r="D28" s="538"/>
      <c r="E28" s="538"/>
      <c r="F28" s="538"/>
      <c r="G28" s="538"/>
      <c r="H28" s="538"/>
      <c r="I28" s="538"/>
      <c r="J28" s="538"/>
      <c r="K28" s="538"/>
      <c r="L28" s="538"/>
      <c r="M28" s="538"/>
      <c r="N28" s="538"/>
      <c r="O28" s="539"/>
      <c r="P28" s="36"/>
    </row>
    <row r="29" spans="2:16" ht="15">
      <c r="B29" s="25"/>
      <c r="C29" s="528" t="s">
        <v>6</v>
      </c>
      <c r="D29" s="529"/>
      <c r="E29" s="529"/>
      <c r="F29" s="529"/>
      <c r="G29" s="530"/>
      <c r="H29" s="506" t="s">
        <v>48</v>
      </c>
      <c r="I29" s="529"/>
      <c r="J29" s="564" t="s">
        <v>49</v>
      </c>
      <c r="K29" s="565"/>
      <c r="L29" s="80" t="s">
        <v>50</v>
      </c>
      <c r="M29" s="506" t="s">
        <v>51</v>
      </c>
      <c r="N29" s="507"/>
      <c r="O29" s="81" t="s">
        <v>52</v>
      </c>
      <c r="P29" s="37"/>
    </row>
    <row r="30" spans="2:16" ht="14.25">
      <c r="B30" s="25"/>
      <c r="C30" s="513"/>
      <c r="D30" s="514"/>
      <c r="E30" s="514"/>
      <c r="F30" s="514"/>
      <c r="G30" s="515"/>
      <c r="H30" s="516"/>
      <c r="I30" s="515"/>
      <c r="J30" s="516"/>
      <c r="K30" s="515"/>
      <c r="L30" s="82"/>
      <c r="M30" s="517"/>
      <c r="N30" s="518"/>
      <c r="O30" s="83"/>
      <c r="P30" s="38"/>
    </row>
    <row r="31" spans="2:16" ht="14.25">
      <c r="B31" s="25"/>
      <c r="C31" s="84"/>
      <c r="D31" s="85"/>
      <c r="E31" s="85"/>
      <c r="F31" s="85"/>
      <c r="G31" s="86"/>
      <c r="H31" s="87"/>
      <c r="I31" s="86"/>
      <c r="J31" s="87"/>
      <c r="K31" s="86"/>
      <c r="L31" s="82"/>
      <c r="M31" s="517"/>
      <c r="N31" s="518"/>
      <c r="O31" s="83"/>
      <c r="P31" s="38"/>
    </row>
    <row r="32" spans="2:16" ht="15" thickBot="1">
      <c r="B32" s="25"/>
      <c r="C32" s="519"/>
      <c r="D32" s="520"/>
      <c r="E32" s="520"/>
      <c r="F32" s="520"/>
      <c r="G32" s="521"/>
      <c r="H32" s="567"/>
      <c r="I32" s="521"/>
      <c r="J32" s="567"/>
      <c r="K32" s="521"/>
      <c r="L32" s="88"/>
      <c r="M32" s="568"/>
      <c r="N32" s="569"/>
      <c r="O32" s="83"/>
      <c r="P32" s="38"/>
    </row>
    <row r="33" spans="2:16" ht="15.75" thickBot="1">
      <c r="B33" s="25"/>
      <c r="C33" s="503" t="s">
        <v>53</v>
      </c>
      <c r="D33" s="504"/>
      <c r="E33" s="504"/>
      <c r="F33" s="504"/>
      <c r="G33" s="504"/>
      <c r="H33" s="504"/>
      <c r="I33" s="504"/>
      <c r="J33" s="504"/>
      <c r="K33" s="504"/>
      <c r="L33" s="504"/>
      <c r="M33" s="504"/>
      <c r="N33" s="505"/>
      <c r="O33" s="89"/>
      <c r="P33" s="39"/>
    </row>
    <row r="34" spans="2:16" ht="13.5" customHeight="1">
      <c r="B34" s="25"/>
      <c r="C34" s="531" t="s">
        <v>54</v>
      </c>
      <c r="D34" s="532"/>
      <c r="E34" s="532"/>
      <c r="F34" s="532"/>
      <c r="G34" s="532"/>
      <c r="H34" s="532"/>
      <c r="I34" s="532"/>
      <c r="J34" s="532"/>
      <c r="K34" s="532"/>
      <c r="L34" s="532"/>
      <c r="M34" s="532"/>
      <c r="N34" s="532"/>
      <c r="O34" s="533"/>
      <c r="P34" s="36"/>
    </row>
    <row r="35" spans="2:16">
      <c r="B35" s="25"/>
      <c r="C35" s="534"/>
      <c r="D35" s="535"/>
      <c r="E35" s="535"/>
      <c r="F35" s="535"/>
      <c r="G35" s="535"/>
      <c r="H35" s="535"/>
      <c r="I35" s="535"/>
      <c r="J35" s="535"/>
      <c r="K35" s="535"/>
      <c r="L35" s="535"/>
      <c r="M35" s="535"/>
      <c r="N35" s="535"/>
      <c r="O35" s="536"/>
      <c r="P35" s="36"/>
    </row>
    <row r="36" spans="2:16" ht="13.5" thickBot="1">
      <c r="B36" s="25"/>
      <c r="C36" s="537"/>
      <c r="D36" s="538"/>
      <c r="E36" s="538"/>
      <c r="F36" s="538"/>
      <c r="G36" s="538"/>
      <c r="H36" s="538"/>
      <c r="I36" s="538"/>
      <c r="J36" s="538"/>
      <c r="K36" s="538"/>
      <c r="L36" s="538"/>
      <c r="M36" s="538"/>
      <c r="N36" s="538"/>
      <c r="O36" s="539"/>
      <c r="P36" s="36"/>
    </row>
    <row r="37" spans="2:16" ht="15">
      <c r="B37" s="25"/>
      <c r="C37" s="528" t="s">
        <v>6</v>
      </c>
      <c r="D37" s="563"/>
      <c r="E37" s="563"/>
      <c r="F37" s="563"/>
      <c r="G37" s="563"/>
      <c r="H37" s="563"/>
      <c r="I37" s="563"/>
      <c r="J37" s="507"/>
      <c r="K37" s="218" t="s">
        <v>46</v>
      </c>
      <c r="L37" s="80" t="s">
        <v>8</v>
      </c>
      <c r="M37" s="506" t="s">
        <v>55</v>
      </c>
      <c r="N37" s="507"/>
      <c r="O37" s="81" t="s">
        <v>52</v>
      </c>
      <c r="P37" s="37"/>
    </row>
    <row r="38" spans="2:16" ht="14.25">
      <c r="B38" s="25"/>
      <c r="C38" s="513"/>
      <c r="D38" s="514"/>
      <c r="E38" s="514"/>
      <c r="F38" s="514"/>
      <c r="G38" s="514"/>
      <c r="H38" s="514"/>
      <c r="I38" s="514"/>
      <c r="J38" s="515"/>
      <c r="K38" s="222"/>
      <c r="L38" s="90"/>
      <c r="M38" s="524"/>
      <c r="N38" s="525"/>
      <c r="O38" s="83"/>
      <c r="P38" s="38"/>
    </row>
    <row r="39" spans="2:16" ht="15" thickBot="1">
      <c r="B39" s="25"/>
      <c r="C39" s="519"/>
      <c r="D39" s="520"/>
      <c r="E39" s="520"/>
      <c r="F39" s="520"/>
      <c r="G39" s="520"/>
      <c r="H39" s="520"/>
      <c r="I39" s="520"/>
      <c r="J39" s="521"/>
      <c r="K39" s="85"/>
      <c r="L39" s="91"/>
      <c r="M39" s="522"/>
      <c r="N39" s="523"/>
      <c r="O39" s="92"/>
      <c r="P39" s="38"/>
    </row>
    <row r="40" spans="2:16" ht="15.75" thickBot="1">
      <c r="B40" s="25"/>
      <c r="C40" s="503" t="s">
        <v>53</v>
      </c>
      <c r="D40" s="504"/>
      <c r="E40" s="504"/>
      <c r="F40" s="504"/>
      <c r="G40" s="504"/>
      <c r="H40" s="504"/>
      <c r="I40" s="504"/>
      <c r="J40" s="504"/>
      <c r="K40" s="504"/>
      <c r="L40" s="504"/>
      <c r="M40" s="504"/>
      <c r="N40" s="505"/>
      <c r="O40" s="93">
        <v>0</v>
      </c>
      <c r="P40" s="38"/>
    </row>
    <row r="41" spans="2:16">
      <c r="B41" s="25"/>
      <c r="C41" s="531" t="s">
        <v>56</v>
      </c>
      <c r="D41" s="532"/>
      <c r="E41" s="532"/>
      <c r="F41" s="532"/>
      <c r="G41" s="532"/>
      <c r="H41" s="532"/>
      <c r="I41" s="532"/>
      <c r="J41" s="532"/>
      <c r="K41" s="532"/>
      <c r="L41" s="532"/>
      <c r="M41" s="532"/>
      <c r="N41" s="532"/>
      <c r="O41" s="533"/>
      <c r="P41" s="36"/>
    </row>
    <row r="42" spans="2:16">
      <c r="B42" s="25"/>
      <c r="C42" s="534"/>
      <c r="D42" s="535"/>
      <c r="E42" s="535"/>
      <c r="F42" s="535"/>
      <c r="G42" s="535"/>
      <c r="H42" s="535"/>
      <c r="I42" s="535"/>
      <c r="J42" s="535"/>
      <c r="K42" s="535"/>
      <c r="L42" s="535"/>
      <c r="M42" s="535"/>
      <c r="N42" s="535"/>
      <c r="O42" s="536"/>
      <c r="P42" s="36"/>
    </row>
    <row r="43" spans="2:16" ht="13.5" thickBot="1">
      <c r="B43" s="25"/>
      <c r="C43" s="537"/>
      <c r="D43" s="538"/>
      <c r="E43" s="538"/>
      <c r="F43" s="538"/>
      <c r="G43" s="538"/>
      <c r="H43" s="538"/>
      <c r="I43" s="538"/>
      <c r="J43" s="538"/>
      <c r="K43" s="538"/>
      <c r="L43" s="538"/>
      <c r="M43" s="538"/>
      <c r="N43" s="538"/>
      <c r="O43" s="539"/>
      <c r="P43" s="36"/>
    </row>
    <row r="44" spans="2:16" ht="17.25">
      <c r="B44" s="25"/>
      <c r="C44" s="528" t="s">
        <v>57</v>
      </c>
      <c r="D44" s="563"/>
      <c r="E44" s="563"/>
      <c r="F44" s="563"/>
      <c r="G44" s="563"/>
      <c r="H44" s="563"/>
      <c r="I44" s="563"/>
      <c r="J44" s="80" t="s">
        <v>58</v>
      </c>
      <c r="K44" s="220" t="s">
        <v>59</v>
      </c>
      <c r="L44" s="94" t="s">
        <v>60</v>
      </c>
      <c r="M44" s="506" t="s">
        <v>61</v>
      </c>
      <c r="N44" s="507"/>
      <c r="O44" s="81" t="s">
        <v>52</v>
      </c>
      <c r="P44" s="37"/>
    </row>
    <row r="45" spans="2:16" ht="14.25">
      <c r="B45" s="25"/>
      <c r="C45" s="513"/>
      <c r="D45" s="514"/>
      <c r="E45" s="514"/>
      <c r="F45" s="514"/>
      <c r="G45" s="514"/>
      <c r="H45" s="514"/>
      <c r="I45" s="514"/>
      <c r="J45" s="95"/>
      <c r="K45" s="96"/>
      <c r="L45" s="95"/>
      <c r="M45" s="575"/>
      <c r="N45" s="576"/>
      <c r="O45" s="83"/>
      <c r="P45" s="38"/>
    </row>
    <row r="46" spans="2:16" ht="15" thickBot="1">
      <c r="B46" s="25"/>
      <c r="C46" s="519"/>
      <c r="D46" s="520"/>
      <c r="E46" s="520"/>
      <c r="F46" s="520"/>
      <c r="G46" s="520"/>
      <c r="H46" s="520"/>
      <c r="I46" s="520"/>
      <c r="J46" s="97"/>
      <c r="K46" s="98"/>
      <c r="L46" s="97"/>
      <c r="M46" s="522"/>
      <c r="N46" s="523"/>
      <c r="O46" s="99"/>
      <c r="P46" s="38"/>
    </row>
    <row r="47" spans="2:16" ht="15.75" thickBot="1">
      <c r="B47" s="25"/>
      <c r="C47" s="503" t="s">
        <v>53</v>
      </c>
      <c r="D47" s="504"/>
      <c r="E47" s="504"/>
      <c r="F47" s="504"/>
      <c r="G47" s="504"/>
      <c r="H47" s="504"/>
      <c r="I47" s="504"/>
      <c r="J47" s="504"/>
      <c r="K47" s="504"/>
      <c r="L47" s="504"/>
      <c r="M47" s="504"/>
      <c r="N47" s="505"/>
      <c r="O47" s="89"/>
      <c r="P47" s="39"/>
    </row>
    <row r="48" spans="2:16">
      <c r="B48" s="25"/>
      <c r="C48" s="531" t="s">
        <v>62</v>
      </c>
      <c r="D48" s="532"/>
      <c r="E48" s="532"/>
      <c r="F48" s="532"/>
      <c r="G48" s="532"/>
      <c r="H48" s="532"/>
      <c r="I48" s="532"/>
      <c r="J48" s="532"/>
      <c r="K48" s="532"/>
      <c r="L48" s="532"/>
      <c r="M48" s="532"/>
      <c r="N48" s="532"/>
      <c r="O48" s="533"/>
      <c r="P48" s="36"/>
    </row>
    <row r="49" spans="2:16">
      <c r="B49" s="25"/>
      <c r="C49" s="534"/>
      <c r="D49" s="535"/>
      <c r="E49" s="535"/>
      <c r="F49" s="535"/>
      <c r="G49" s="535"/>
      <c r="H49" s="535"/>
      <c r="I49" s="535"/>
      <c r="J49" s="535"/>
      <c r="K49" s="535"/>
      <c r="L49" s="535"/>
      <c r="M49" s="535"/>
      <c r="N49" s="535"/>
      <c r="O49" s="536"/>
      <c r="P49" s="36"/>
    </row>
    <row r="50" spans="2:16" ht="13.5" thickBot="1">
      <c r="B50" s="25"/>
      <c r="C50" s="537"/>
      <c r="D50" s="538"/>
      <c r="E50" s="538"/>
      <c r="F50" s="538"/>
      <c r="G50" s="538"/>
      <c r="H50" s="538"/>
      <c r="I50" s="538"/>
      <c r="J50" s="538"/>
      <c r="K50" s="538"/>
      <c r="L50" s="538"/>
      <c r="M50" s="538"/>
      <c r="N50" s="538"/>
      <c r="O50" s="539"/>
      <c r="P50" s="36"/>
    </row>
    <row r="51" spans="2:16" ht="30">
      <c r="B51" s="25"/>
      <c r="C51" s="528" t="s">
        <v>63</v>
      </c>
      <c r="D51" s="563"/>
      <c r="E51" s="563"/>
      <c r="F51" s="563"/>
      <c r="G51" s="563"/>
      <c r="H51" s="563"/>
      <c r="I51" s="563"/>
      <c r="J51" s="80" t="s">
        <v>64</v>
      </c>
      <c r="K51" s="100" t="s">
        <v>65</v>
      </c>
      <c r="L51" s="101" t="s">
        <v>66</v>
      </c>
      <c r="M51" s="573" t="s">
        <v>51</v>
      </c>
      <c r="N51" s="574"/>
      <c r="O51" s="102" t="s">
        <v>52</v>
      </c>
      <c r="P51" s="40"/>
    </row>
    <row r="52" spans="2:16" ht="14.25">
      <c r="B52" s="25"/>
      <c r="C52" s="103"/>
      <c r="D52" s="104"/>
      <c r="E52" s="104"/>
      <c r="F52" s="104"/>
      <c r="G52" s="104"/>
      <c r="H52" s="104"/>
      <c r="I52" s="104"/>
      <c r="J52" s="105"/>
      <c r="K52" s="106"/>
      <c r="L52" s="107"/>
      <c r="M52" s="577"/>
      <c r="N52" s="578"/>
      <c r="O52" s="108"/>
      <c r="P52" s="41"/>
    </row>
    <row r="53" spans="2:16" ht="14.25">
      <c r="B53" s="25"/>
      <c r="C53" s="103"/>
      <c r="D53" s="104"/>
      <c r="E53" s="104"/>
      <c r="F53" s="104"/>
      <c r="G53" s="104"/>
      <c r="H53" s="104"/>
      <c r="I53" s="104"/>
      <c r="J53" s="105"/>
      <c r="K53" s="106"/>
      <c r="L53" s="107"/>
      <c r="M53" s="577"/>
      <c r="N53" s="578"/>
      <c r="O53" s="108"/>
      <c r="P53" s="41"/>
    </row>
    <row r="54" spans="2:16" ht="14.25">
      <c r="B54" s="25"/>
      <c r="C54" s="103"/>
      <c r="D54" s="104"/>
      <c r="E54" s="104"/>
      <c r="F54" s="104"/>
      <c r="G54" s="104"/>
      <c r="H54" s="104"/>
      <c r="I54" s="104"/>
      <c r="J54" s="105"/>
      <c r="K54" s="106"/>
      <c r="L54" s="107"/>
      <c r="M54" s="575"/>
      <c r="N54" s="576"/>
      <c r="O54" s="108"/>
      <c r="P54" s="41"/>
    </row>
    <row r="55" spans="2:16" ht="15" thickBot="1">
      <c r="B55" s="25"/>
      <c r="C55" s="519"/>
      <c r="D55" s="520"/>
      <c r="E55" s="520"/>
      <c r="F55" s="520"/>
      <c r="G55" s="520"/>
      <c r="H55" s="520"/>
      <c r="I55" s="520"/>
      <c r="J55" s="97"/>
      <c r="K55" s="98"/>
      <c r="L55" s="97"/>
      <c r="M55" s="522"/>
      <c r="N55" s="523"/>
      <c r="O55" s="99"/>
      <c r="P55" s="38"/>
    </row>
    <row r="56" spans="2:16" ht="15.75" thickBot="1">
      <c r="B56" s="25"/>
      <c r="C56" s="503" t="s">
        <v>53</v>
      </c>
      <c r="D56" s="504"/>
      <c r="E56" s="504"/>
      <c r="F56" s="504"/>
      <c r="G56" s="504"/>
      <c r="H56" s="504"/>
      <c r="I56" s="504"/>
      <c r="J56" s="504"/>
      <c r="K56" s="504"/>
      <c r="L56" s="504"/>
      <c r="M56" s="504"/>
      <c r="N56" s="505"/>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570" t="s">
        <v>67</v>
      </c>
      <c r="D58" s="571"/>
      <c r="E58" s="571"/>
      <c r="F58" s="571"/>
      <c r="G58" s="571"/>
      <c r="H58" s="571"/>
      <c r="I58" s="571"/>
      <c r="J58" s="571"/>
      <c r="K58" s="571"/>
      <c r="L58" s="571"/>
      <c r="M58" s="571"/>
      <c r="N58" s="572"/>
      <c r="O58" s="109"/>
      <c r="P58" s="42"/>
    </row>
    <row r="59" spans="2:16">
      <c r="B59" s="25"/>
      <c r="C59" s="531" t="s">
        <v>68</v>
      </c>
      <c r="D59" s="532"/>
      <c r="E59" s="532"/>
      <c r="F59" s="532"/>
      <c r="G59" s="532"/>
      <c r="H59" s="532"/>
      <c r="I59" s="532"/>
      <c r="J59" s="532"/>
      <c r="K59" s="532"/>
      <c r="L59" s="532"/>
      <c r="M59" s="532"/>
      <c r="N59" s="532"/>
      <c r="O59" s="533"/>
      <c r="P59" s="36"/>
    </row>
    <row r="60" spans="2:16">
      <c r="B60" s="25"/>
      <c r="C60" s="534"/>
      <c r="D60" s="535"/>
      <c r="E60" s="535"/>
      <c r="F60" s="535"/>
      <c r="G60" s="535"/>
      <c r="H60" s="535"/>
      <c r="I60" s="535"/>
      <c r="J60" s="535"/>
      <c r="K60" s="535"/>
      <c r="L60" s="535"/>
      <c r="M60" s="535"/>
      <c r="N60" s="535"/>
      <c r="O60" s="536"/>
      <c r="P60" s="36"/>
    </row>
    <row r="61" spans="2:16" ht="13.5" thickBot="1">
      <c r="B61" s="25"/>
      <c r="C61" s="537"/>
      <c r="D61" s="538"/>
      <c r="E61" s="538"/>
      <c r="F61" s="538"/>
      <c r="G61" s="538"/>
      <c r="H61" s="538"/>
      <c r="I61" s="538"/>
      <c r="J61" s="538"/>
      <c r="K61" s="538"/>
      <c r="L61" s="538"/>
      <c r="M61" s="538"/>
      <c r="N61" s="538"/>
      <c r="O61" s="539"/>
      <c r="P61" s="36"/>
    </row>
    <row r="62" spans="2:16" ht="15">
      <c r="B62" s="25"/>
      <c r="C62" s="528" t="s">
        <v>69</v>
      </c>
      <c r="D62" s="563"/>
      <c r="E62" s="563"/>
      <c r="F62" s="563"/>
      <c r="G62" s="563"/>
      <c r="H62" s="563"/>
      <c r="I62" s="563"/>
      <c r="J62" s="220"/>
      <c r="K62" s="221"/>
      <c r="L62" s="101" t="s">
        <v>70</v>
      </c>
      <c r="M62" s="573" t="s">
        <v>71</v>
      </c>
      <c r="N62" s="574"/>
      <c r="O62" s="102"/>
      <c r="P62" s="40"/>
    </row>
    <row r="63" spans="2:16" ht="14.25">
      <c r="B63" s="25"/>
      <c r="C63" s="513" t="s">
        <v>72</v>
      </c>
      <c r="D63" s="514"/>
      <c r="E63" s="514"/>
      <c r="F63" s="514"/>
      <c r="G63" s="514"/>
      <c r="H63" s="514"/>
      <c r="I63" s="514"/>
      <c r="J63" s="110"/>
      <c r="K63" s="111"/>
      <c r="L63" s="112"/>
      <c r="M63" s="591"/>
      <c r="N63" s="592"/>
      <c r="O63" s="113"/>
      <c r="P63" s="43"/>
    </row>
    <row r="64" spans="2:16" ht="14.25">
      <c r="B64" s="25"/>
      <c r="C64" s="84" t="s">
        <v>73</v>
      </c>
      <c r="D64" s="85"/>
      <c r="E64" s="85"/>
      <c r="F64" s="85"/>
      <c r="G64" s="85"/>
      <c r="H64" s="85"/>
      <c r="I64" s="85"/>
      <c r="J64" s="110"/>
      <c r="K64" s="111"/>
      <c r="L64" s="112"/>
      <c r="M64" s="591"/>
      <c r="N64" s="592"/>
      <c r="O64" s="113"/>
      <c r="P64" s="43"/>
    </row>
    <row r="65" spans="2:16" ht="15" thickBot="1">
      <c r="B65" s="25"/>
      <c r="C65" s="69" t="s">
        <v>74</v>
      </c>
      <c r="D65" s="70"/>
      <c r="E65" s="70"/>
      <c r="F65" s="70"/>
      <c r="G65" s="70"/>
      <c r="H65" s="70"/>
      <c r="I65" s="70"/>
      <c r="J65" s="114"/>
      <c r="K65" s="115"/>
      <c r="L65" s="112"/>
      <c r="M65" s="593"/>
      <c r="N65" s="594"/>
      <c r="O65" s="113"/>
      <c r="P65" s="43"/>
    </row>
    <row r="66" spans="2:16" ht="15.75" thickBot="1">
      <c r="B66" s="25"/>
      <c r="C66" s="503" t="s">
        <v>53</v>
      </c>
      <c r="D66" s="504"/>
      <c r="E66" s="504"/>
      <c r="F66" s="504"/>
      <c r="G66" s="504"/>
      <c r="H66" s="504"/>
      <c r="I66" s="504"/>
      <c r="J66" s="504"/>
      <c r="K66" s="504"/>
      <c r="L66" s="504"/>
      <c r="M66" s="504"/>
      <c r="N66" s="505"/>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570" t="s">
        <v>75</v>
      </c>
      <c r="D68" s="571"/>
      <c r="E68" s="571"/>
      <c r="F68" s="571"/>
      <c r="G68" s="571"/>
      <c r="H68" s="571"/>
      <c r="I68" s="571"/>
      <c r="J68" s="571"/>
      <c r="K68" s="571"/>
      <c r="L68" s="571"/>
      <c r="M68" s="571"/>
      <c r="N68" s="572"/>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76</v>
      </c>
      <c r="I70" s="118"/>
      <c r="J70" s="118"/>
      <c r="K70" s="118"/>
      <c r="L70" s="52"/>
      <c r="M70" s="52"/>
      <c r="N70" s="52"/>
      <c r="O70" s="76"/>
      <c r="P70" s="26"/>
    </row>
    <row r="71" spans="2:16" ht="15">
      <c r="B71" s="25"/>
      <c r="C71" s="75"/>
      <c r="D71" s="52"/>
      <c r="E71" s="52"/>
      <c r="F71" s="52"/>
      <c r="G71" s="52"/>
      <c r="H71" s="118" t="s">
        <v>77</v>
      </c>
      <c r="I71" s="52"/>
      <c r="J71" s="52"/>
      <c r="K71" s="52"/>
      <c r="L71" s="52"/>
      <c r="M71" s="52"/>
      <c r="N71" s="52"/>
      <c r="O71" s="76"/>
      <c r="P71" s="45"/>
    </row>
    <row r="72" spans="2:16" ht="15">
      <c r="B72" s="25"/>
      <c r="C72" s="75"/>
      <c r="D72" s="52"/>
      <c r="E72" s="52"/>
      <c r="F72" s="52"/>
      <c r="G72" s="52"/>
      <c r="H72" s="118" t="s">
        <v>90</v>
      </c>
      <c r="I72" s="52"/>
      <c r="J72" s="52"/>
      <c r="K72" s="52"/>
      <c r="L72" s="52"/>
      <c r="M72" s="52"/>
      <c r="N72" s="52"/>
      <c r="O72" s="76"/>
      <c r="P72" s="45"/>
    </row>
    <row r="73" spans="2:16" ht="14.25">
      <c r="B73" s="25"/>
      <c r="C73" s="61"/>
      <c r="D73" s="119"/>
      <c r="E73" s="119"/>
      <c r="F73" s="119"/>
      <c r="G73" s="119"/>
      <c r="H73" s="118" t="s">
        <v>81</v>
      </c>
      <c r="I73" s="119"/>
      <c r="J73" s="119"/>
      <c r="K73" s="119"/>
      <c r="L73" s="119"/>
      <c r="M73" s="119"/>
      <c r="N73" s="119"/>
      <c r="O73" s="120"/>
      <c r="P73" s="46"/>
    </row>
    <row r="74" spans="2:16" ht="14.25">
      <c r="B74" s="25"/>
      <c r="C74" s="75"/>
      <c r="D74" s="52"/>
      <c r="E74" s="52"/>
      <c r="F74" s="52"/>
      <c r="G74" s="52"/>
      <c r="H74" s="52" t="s">
        <v>78</v>
      </c>
      <c r="I74" s="52"/>
      <c r="J74" s="52"/>
      <c r="K74" s="52"/>
      <c r="L74" s="52"/>
      <c r="M74" s="52"/>
      <c r="N74" s="52"/>
      <c r="O74" s="76"/>
      <c r="P74" s="26"/>
    </row>
    <row r="75" spans="2:16" ht="15">
      <c r="B75" s="25"/>
      <c r="C75" s="121" t="s">
        <v>79</v>
      </c>
      <c r="D75" s="122"/>
      <c r="E75" s="122"/>
      <c r="F75" s="122"/>
      <c r="G75" s="122"/>
      <c r="H75" s="122"/>
      <c r="I75" s="122"/>
      <c r="J75" s="122"/>
      <c r="K75" s="122"/>
      <c r="L75" s="122"/>
      <c r="M75" s="122"/>
      <c r="N75" s="122"/>
      <c r="O75" s="123"/>
      <c r="P75" s="26"/>
    </row>
    <row r="76" spans="2:16" ht="14.25">
      <c r="B76" s="25"/>
      <c r="C76" s="588"/>
      <c r="D76" s="589"/>
      <c r="E76" s="589"/>
      <c r="F76" s="589"/>
      <c r="G76" s="589"/>
      <c r="H76" s="589"/>
      <c r="I76" s="589"/>
      <c r="J76" s="589"/>
      <c r="K76" s="589"/>
      <c r="L76" s="589"/>
      <c r="M76" s="589"/>
      <c r="N76" s="589"/>
      <c r="O76" s="590"/>
      <c r="P76" s="46"/>
    </row>
    <row r="77" spans="2:16" ht="14.25">
      <c r="B77" s="25"/>
      <c r="C77" s="588"/>
      <c r="D77" s="589"/>
      <c r="E77" s="589"/>
      <c r="F77" s="589"/>
      <c r="G77" s="589"/>
      <c r="H77" s="589"/>
      <c r="I77" s="589"/>
      <c r="J77" s="589"/>
      <c r="K77" s="589"/>
      <c r="L77" s="589"/>
      <c r="M77" s="589"/>
      <c r="N77" s="589"/>
      <c r="O77" s="590"/>
      <c r="P77" s="46"/>
    </row>
    <row r="78" spans="2:16" ht="14.25">
      <c r="B78" s="25"/>
      <c r="C78" s="61"/>
      <c r="D78" s="119"/>
      <c r="E78" s="119"/>
      <c r="F78" s="119"/>
      <c r="G78" s="119"/>
      <c r="H78" s="119"/>
      <c r="I78" s="119"/>
      <c r="J78" s="119"/>
      <c r="K78" s="119"/>
      <c r="L78" s="119"/>
      <c r="M78" s="119"/>
      <c r="N78" s="119"/>
      <c r="O78" s="120"/>
      <c r="P78" s="46"/>
    </row>
    <row r="79" spans="2:16" ht="15">
      <c r="B79" s="25"/>
      <c r="C79" s="124" t="s">
        <v>80</v>
      </c>
      <c r="D79" s="119"/>
      <c r="E79" s="119"/>
      <c r="F79" s="119"/>
      <c r="G79" s="119"/>
      <c r="H79" s="119"/>
      <c r="I79" s="119"/>
      <c r="J79" s="119"/>
      <c r="K79" s="119"/>
      <c r="L79" s="119"/>
      <c r="M79" s="119"/>
      <c r="N79" s="119"/>
      <c r="O79" s="120"/>
      <c r="P79" s="46"/>
    </row>
    <row r="80" spans="2:16" ht="12.75" customHeight="1">
      <c r="B80" s="25"/>
      <c r="C80" s="585" t="s">
        <v>88</v>
      </c>
      <c r="D80" s="586"/>
      <c r="E80" s="586"/>
      <c r="F80" s="586"/>
      <c r="G80" s="586"/>
      <c r="H80" s="586"/>
      <c r="I80" s="586"/>
      <c r="J80" s="586"/>
      <c r="K80" s="586"/>
      <c r="L80" s="586"/>
      <c r="M80" s="586"/>
      <c r="N80" s="586"/>
      <c r="O80" s="587"/>
      <c r="P80" s="47"/>
    </row>
    <row r="81" spans="2:16" ht="28.5" customHeight="1">
      <c r="B81" s="25"/>
      <c r="C81" s="585"/>
      <c r="D81" s="586"/>
      <c r="E81" s="586"/>
      <c r="F81" s="586"/>
      <c r="G81" s="586"/>
      <c r="H81" s="586"/>
      <c r="I81" s="586"/>
      <c r="J81" s="586"/>
      <c r="K81" s="586"/>
      <c r="L81" s="586"/>
      <c r="M81" s="586"/>
      <c r="N81" s="586"/>
      <c r="O81" s="587"/>
      <c r="P81" s="47"/>
    </row>
    <row r="82" spans="2:16" ht="13.35" customHeight="1">
      <c r="B82" s="25"/>
      <c r="C82" s="585" t="s">
        <v>89</v>
      </c>
      <c r="D82" s="586"/>
      <c r="E82" s="586"/>
      <c r="F82" s="586"/>
      <c r="G82" s="586"/>
      <c r="H82" s="586"/>
      <c r="I82" s="586"/>
      <c r="J82" s="586"/>
      <c r="K82" s="586"/>
      <c r="L82" s="586"/>
      <c r="M82" s="586"/>
      <c r="N82" s="586"/>
      <c r="O82" s="587"/>
      <c r="P82" s="47"/>
    </row>
    <row r="83" spans="2:16" ht="45" customHeight="1">
      <c r="B83" s="25"/>
      <c r="C83" s="585"/>
      <c r="D83" s="586"/>
      <c r="E83" s="586"/>
      <c r="F83" s="586"/>
      <c r="G83" s="586"/>
      <c r="H83" s="586"/>
      <c r="I83" s="586"/>
      <c r="J83" s="586"/>
      <c r="K83" s="586"/>
      <c r="L83" s="586"/>
      <c r="M83" s="586"/>
      <c r="N83" s="586"/>
      <c r="O83" s="587"/>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76</v>
      </c>
      <c r="I85" s="52"/>
      <c r="J85" s="52"/>
      <c r="K85" s="52"/>
      <c r="L85" s="52"/>
      <c r="M85" s="52"/>
      <c r="N85" s="52"/>
      <c r="O85" s="76"/>
      <c r="P85" s="26"/>
    </row>
    <row r="86" spans="2:16" ht="14.25">
      <c r="B86" s="25"/>
      <c r="C86" s="75"/>
      <c r="D86" s="52"/>
      <c r="E86" s="52"/>
      <c r="F86" s="52"/>
      <c r="G86" s="52"/>
      <c r="H86" s="52" t="s">
        <v>77</v>
      </c>
      <c r="I86" s="85"/>
      <c r="J86" s="85"/>
      <c r="K86" s="85"/>
      <c r="L86" s="52"/>
      <c r="M86" s="52"/>
      <c r="N86" s="52"/>
      <c r="O86" s="76"/>
      <c r="P86" s="26"/>
    </row>
    <row r="87" spans="2:16" ht="14.25">
      <c r="B87" s="25"/>
      <c r="C87" s="75"/>
      <c r="D87" s="52"/>
      <c r="E87" s="52"/>
      <c r="F87" s="52"/>
      <c r="G87" s="52"/>
      <c r="H87" s="52" t="s">
        <v>91</v>
      </c>
      <c r="I87" s="125"/>
      <c r="J87" s="125"/>
      <c r="K87" s="125"/>
      <c r="L87" s="52"/>
      <c r="M87" s="52"/>
      <c r="N87" s="52"/>
      <c r="O87" s="76"/>
      <c r="P87" s="26"/>
    </row>
    <row r="88" spans="2:16" ht="14.25">
      <c r="B88" s="25"/>
      <c r="C88" s="126"/>
      <c r="D88" s="119"/>
      <c r="E88" s="119"/>
      <c r="F88" s="119"/>
      <c r="G88" s="119"/>
      <c r="H88" s="52" t="s">
        <v>82</v>
      </c>
      <c r="I88" s="52"/>
      <c r="J88" s="52"/>
      <c r="K88" s="52"/>
      <c r="L88" s="119"/>
      <c r="M88" s="119"/>
      <c r="N88" s="119"/>
      <c r="O88" s="120"/>
      <c r="P88" s="46"/>
    </row>
    <row r="89" spans="2:16" ht="18.75" customHeight="1" thickBot="1">
      <c r="B89" s="25"/>
      <c r="C89" s="581"/>
      <c r="D89" s="582"/>
      <c r="E89" s="582"/>
      <c r="F89" s="98"/>
      <c r="G89" s="98"/>
      <c r="H89" s="98"/>
      <c r="I89" s="98"/>
      <c r="J89" s="98"/>
      <c r="K89" s="579"/>
      <c r="L89" s="579"/>
      <c r="M89" s="579"/>
      <c r="N89" s="579"/>
      <c r="O89" s="580"/>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PRESUPUESTO OFICIAL (Entidad)</vt:lpstr>
      <vt:lpstr>01</vt:lpstr>
      <vt:lpstr>PROPUESTA ECONOMICA(Proponente)</vt:lpstr>
      <vt:lpstr>INDICAR CÓDIGO DEL ITEM DE PAGO</vt:lpstr>
      <vt:lpstr>_GoBack</vt:lpstr>
      <vt:lpstr>'01'!Área_de_impresión</vt:lpstr>
      <vt:lpstr>'INDICAR CÓDIGO DEL ITEM DE PAGO'!Área_de_impresión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CAROLINA MOSOS</cp:lastModifiedBy>
  <cp:revision/>
  <cp:lastPrinted>2024-12-27T16:35:49Z</cp:lastPrinted>
  <dcterms:created xsi:type="dcterms:W3CDTF">2006-06-27T16:47:25Z</dcterms:created>
  <dcterms:modified xsi:type="dcterms:W3CDTF">2024-12-27T18:05:07Z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