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rama02\Downloads\"/>
    </mc:Choice>
  </mc:AlternateContent>
  <xr:revisionPtr revIDLastSave="0" documentId="13_ncr:1_{81A40EF2-8656-4FC1-9999-B06B38E483F5}" xr6:coauthVersionLast="47" xr6:coauthVersionMax="47" xr10:uidLastSave="{00000000-0000-0000-0000-000000000000}"/>
  <bookViews>
    <workbookView xWindow="-120" yWindow="-120" windowWidth="20730" windowHeight="11160" xr2:uid="{586E4C8C-9440-40C5-919E-98A7647B2676}"/>
  </bookViews>
  <sheets>
    <sheet name="NP1 CANALETA METALICA" sheetId="1" r:id="rId1"/>
    <sheet name="NP2 DIVISIONES EN VIDRIO" sheetId="2" r:id="rId2"/>
    <sheet name="NP3 PINTURA NEGRA VIGAS ML" sheetId="8" r:id="rId3"/>
    <sheet name="NP4 PINTURA NEGRA DUCTO  M" sheetId="9" r:id="rId4"/>
    <sheet name="NP5 PINTURA NEGRA 1-2´´" sheetId="10" r:id="rId5"/>
    <sheet name="NP6 PINTURA NEGRA 2-4´´" sheetId="11" r:id="rId6"/>
    <sheet name="NP7 PINTURA NEGRA 8´´" sheetId="12" r:id="rId7"/>
    <sheet name="NP8 - ESPUMA ACUSTICA" sheetId="4" r:id="rId8"/>
    <sheet name="NP9 ODF´S" sheetId="3" r:id="rId9"/>
    <sheet name="NP10 PERSIANA " sheetId="7" r:id="rId10"/>
    <sheet name="NP11 SELLOS CORTAFUEGOS" sheetId="5" r:id="rId11"/>
    <sheet name="NP12 SISTEMA REFRIGERANTE" sheetId="6" r:id="rId12"/>
    <sheet name="NP13 EQUIPOS DE VENTILACION" sheetId="13" r:id="rId13"/>
    <sheet name="NP14 CONDUCTOS" sheetId="14" r:id="rId14"/>
    <sheet name="NP15 RED DE REFRIGERACION" sheetId="15" r:id="rId15"/>
    <sheet name="NP16 RED DE CONTROL" sheetId="16" r:id="rId16"/>
    <sheet name="NP17 DIFUSORES Y REJILLAS" sheetId="17" r:id="rId17"/>
    <sheet name="NP18 EQUIPOS MINISPLIT AIRE ACO" sheetId="18" r:id="rId18"/>
    <sheet name="NP19 AUTONIVELANTE" sheetId="19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 localSheetId="9">[9]!_xlbgnm.ane7</definedName>
    <definedName name="_____ane7" localSheetId="10">[9]!_xlbgnm.ane7</definedName>
    <definedName name="_____ane7" localSheetId="11">[9]!_xlbgnm.ane7</definedName>
    <definedName name="_____ane7" localSheetId="12">[9]!_xlbgnm.ane7</definedName>
    <definedName name="_____ane7" localSheetId="13">[9]!_xlbgnm.ane7</definedName>
    <definedName name="_____ane7" localSheetId="14">[9]!_xlbgnm.ane7</definedName>
    <definedName name="_____ane7" localSheetId="15">[9]!_xlbgnm.ane7</definedName>
    <definedName name="_____ane7" localSheetId="16">[9]!_xlbgnm.ane7</definedName>
    <definedName name="_____ane7" localSheetId="17">[9]!_xlbgnm.ane7</definedName>
    <definedName name="_____ane7" localSheetId="18">[9]!_xlbgnm.ane7</definedName>
    <definedName name="_____ane7" localSheetId="1">[9]!_xlbgnm.ane7</definedName>
    <definedName name="_____ane7" localSheetId="2">[9]!_xlbgnm.ane7</definedName>
    <definedName name="_____ane7" localSheetId="3">[9]!_xlbgnm.ane7</definedName>
    <definedName name="_____ane7" localSheetId="4">[9]!_xlbgnm.ane7</definedName>
    <definedName name="_____ane7" localSheetId="5">[9]!_xlbgnm.ane7</definedName>
    <definedName name="_____ane7" localSheetId="6">[9]!_xlbgnm.ane7</definedName>
    <definedName name="_____ane7" localSheetId="7">[9]!_xlbgnm.ane7</definedName>
    <definedName name="_____ane7" localSheetId="8">[9]!_xlbgnm.ane7</definedName>
    <definedName name="_____ane7">[9]!_xlbgnm.ane7</definedName>
    <definedName name="_____ane8" localSheetId="0">[9]!_xlbgnm.ane8</definedName>
    <definedName name="_____ane8" localSheetId="9">[9]!_xlbgnm.ane8</definedName>
    <definedName name="_____ane8" localSheetId="10">[9]!_xlbgnm.ane8</definedName>
    <definedName name="_____ane8" localSheetId="11">[9]!_xlbgnm.ane8</definedName>
    <definedName name="_____ane8" localSheetId="12">[9]!_xlbgnm.ane8</definedName>
    <definedName name="_____ane8" localSheetId="13">[9]!_xlbgnm.ane8</definedName>
    <definedName name="_____ane8" localSheetId="14">[9]!_xlbgnm.ane8</definedName>
    <definedName name="_____ane8" localSheetId="15">[9]!_xlbgnm.ane8</definedName>
    <definedName name="_____ane8" localSheetId="16">[9]!_xlbgnm.ane8</definedName>
    <definedName name="_____ane8" localSheetId="17">[9]!_xlbgnm.ane8</definedName>
    <definedName name="_____ane8" localSheetId="18">[9]!_xlbgnm.ane8</definedName>
    <definedName name="_____ane8" localSheetId="1">[9]!_xlbgnm.ane8</definedName>
    <definedName name="_____ane8" localSheetId="2">[9]!_xlbgnm.ane8</definedName>
    <definedName name="_____ane8" localSheetId="3">[9]!_xlbgnm.ane8</definedName>
    <definedName name="_____ane8" localSheetId="4">[9]!_xlbgnm.ane8</definedName>
    <definedName name="_____ane8" localSheetId="5">[9]!_xlbgnm.ane8</definedName>
    <definedName name="_____ane8" localSheetId="6">[9]!_xlbgnm.ane8</definedName>
    <definedName name="_____ane8" localSheetId="7">[9]!_xlbgnm.ane8</definedName>
    <definedName name="_____ane8" localSheetId="8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 localSheetId="9">[13]!_xlbgnm.ane7</definedName>
    <definedName name="____ane7" localSheetId="10">[13]!_xlbgnm.ane7</definedName>
    <definedName name="____ane7" localSheetId="11">[13]!_xlbgnm.ane7</definedName>
    <definedName name="____ane7" localSheetId="12">[13]!_xlbgnm.ane7</definedName>
    <definedName name="____ane7" localSheetId="13">[13]!_xlbgnm.ane7</definedName>
    <definedName name="____ane7" localSheetId="14">[13]!_xlbgnm.ane7</definedName>
    <definedName name="____ane7" localSheetId="15">[13]!_xlbgnm.ane7</definedName>
    <definedName name="____ane7" localSheetId="16">[13]!_xlbgnm.ane7</definedName>
    <definedName name="____ane7" localSheetId="17">[13]!_xlbgnm.ane7</definedName>
    <definedName name="____ane7" localSheetId="18">[13]!_xlbgnm.ane7</definedName>
    <definedName name="____ane7" localSheetId="1">[13]!_xlbgnm.ane7</definedName>
    <definedName name="____ane7" localSheetId="2">[13]!_xlbgnm.ane7</definedName>
    <definedName name="____ane7" localSheetId="3">[13]!_xlbgnm.ane7</definedName>
    <definedName name="____ane7" localSheetId="4">[13]!_xlbgnm.ane7</definedName>
    <definedName name="____ane7" localSheetId="5">[13]!_xlbgnm.ane7</definedName>
    <definedName name="____ane7" localSheetId="6">[13]!_xlbgnm.ane7</definedName>
    <definedName name="____ane7" localSheetId="7">[13]!_xlbgnm.ane7</definedName>
    <definedName name="____ane7" localSheetId="8">[13]!_xlbgnm.ane7</definedName>
    <definedName name="____ane7">[13]!_xlbgnm.ane7</definedName>
    <definedName name="____ane8" localSheetId="0">[13]!_xlbgnm.ane8</definedName>
    <definedName name="____ane8" localSheetId="9">[13]!_xlbgnm.ane8</definedName>
    <definedName name="____ane8" localSheetId="10">[13]!_xlbgnm.ane8</definedName>
    <definedName name="____ane8" localSheetId="11">[13]!_xlbgnm.ane8</definedName>
    <definedName name="____ane8" localSheetId="12">[13]!_xlbgnm.ane8</definedName>
    <definedName name="____ane8" localSheetId="13">[13]!_xlbgnm.ane8</definedName>
    <definedName name="____ane8" localSheetId="14">[13]!_xlbgnm.ane8</definedName>
    <definedName name="____ane8" localSheetId="15">[13]!_xlbgnm.ane8</definedName>
    <definedName name="____ane8" localSheetId="16">[13]!_xlbgnm.ane8</definedName>
    <definedName name="____ane8" localSheetId="17">[13]!_xlbgnm.ane8</definedName>
    <definedName name="____ane8" localSheetId="18">[13]!_xlbgnm.ane8</definedName>
    <definedName name="____ane8" localSheetId="1">[13]!_xlbgnm.ane8</definedName>
    <definedName name="____ane8" localSheetId="2">[13]!_xlbgnm.ane8</definedName>
    <definedName name="____ane8" localSheetId="3">[13]!_xlbgnm.ane8</definedName>
    <definedName name="____ane8" localSheetId="4">[13]!_xlbgnm.ane8</definedName>
    <definedName name="____ane8" localSheetId="5">[13]!_xlbgnm.ane8</definedName>
    <definedName name="____ane8" localSheetId="6">[13]!_xlbgnm.ane8</definedName>
    <definedName name="____ane8" localSheetId="7">[13]!_xlbgnm.ane8</definedName>
    <definedName name="____ane8" localSheetId="8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 localSheetId="9">[15]!_xlbgnm.ane7</definedName>
    <definedName name="___ane7" localSheetId="10">[15]!_xlbgnm.ane7</definedName>
    <definedName name="___ane7" localSheetId="11">[15]!_xlbgnm.ane7</definedName>
    <definedName name="___ane7" localSheetId="12">[15]!_xlbgnm.ane7</definedName>
    <definedName name="___ane7" localSheetId="13">[15]!_xlbgnm.ane7</definedName>
    <definedName name="___ane7" localSheetId="14">[15]!_xlbgnm.ane7</definedName>
    <definedName name="___ane7" localSheetId="15">[15]!_xlbgnm.ane7</definedName>
    <definedName name="___ane7" localSheetId="16">[15]!_xlbgnm.ane7</definedName>
    <definedName name="___ane7" localSheetId="17">[15]!_xlbgnm.ane7</definedName>
    <definedName name="___ane7" localSheetId="18">[15]!_xlbgnm.ane7</definedName>
    <definedName name="___ane7" localSheetId="1">[15]!_xlbgnm.ane7</definedName>
    <definedName name="___ane7" localSheetId="2">[15]!_xlbgnm.ane7</definedName>
    <definedName name="___ane7" localSheetId="3">[15]!_xlbgnm.ane7</definedName>
    <definedName name="___ane7" localSheetId="4">[15]!_xlbgnm.ane7</definedName>
    <definedName name="___ane7" localSheetId="5">[15]!_xlbgnm.ane7</definedName>
    <definedName name="___ane7" localSheetId="6">[15]!_xlbgnm.ane7</definedName>
    <definedName name="___ane7" localSheetId="7">[15]!_xlbgnm.ane7</definedName>
    <definedName name="___ane7" localSheetId="8">[15]!_xlbgnm.ane7</definedName>
    <definedName name="___ane7">[15]!_xlbgnm.ane7</definedName>
    <definedName name="___ane8" localSheetId="0">[15]!_xlbgnm.ane8</definedName>
    <definedName name="___ane8" localSheetId="9">[15]!_xlbgnm.ane8</definedName>
    <definedName name="___ane8" localSheetId="10">[15]!_xlbgnm.ane8</definedName>
    <definedName name="___ane8" localSheetId="11">[15]!_xlbgnm.ane8</definedName>
    <definedName name="___ane8" localSheetId="12">[15]!_xlbgnm.ane8</definedName>
    <definedName name="___ane8" localSheetId="13">[15]!_xlbgnm.ane8</definedName>
    <definedName name="___ane8" localSheetId="14">[15]!_xlbgnm.ane8</definedName>
    <definedName name="___ane8" localSheetId="15">[15]!_xlbgnm.ane8</definedName>
    <definedName name="___ane8" localSheetId="16">[15]!_xlbgnm.ane8</definedName>
    <definedName name="___ane8" localSheetId="17">[15]!_xlbgnm.ane8</definedName>
    <definedName name="___ane8" localSheetId="18">[15]!_xlbgnm.ane8</definedName>
    <definedName name="___ane8" localSheetId="1">[15]!_xlbgnm.ane8</definedName>
    <definedName name="___ane8" localSheetId="2">[15]!_xlbgnm.ane8</definedName>
    <definedName name="___ane8" localSheetId="3">[15]!_xlbgnm.ane8</definedName>
    <definedName name="___ane8" localSheetId="4">[15]!_xlbgnm.ane8</definedName>
    <definedName name="___ane8" localSheetId="5">[15]!_xlbgnm.ane8</definedName>
    <definedName name="___ane8" localSheetId="6">[15]!_xlbgnm.ane8</definedName>
    <definedName name="___ane8" localSheetId="7">[15]!_xlbgnm.ane8</definedName>
    <definedName name="___ane8" localSheetId="8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 localSheetId="9">[13]!_xlbgnm.ane7</definedName>
    <definedName name="__ane7" localSheetId="10">[13]!_xlbgnm.ane7</definedName>
    <definedName name="__ane7" localSheetId="11">[13]!_xlbgnm.ane7</definedName>
    <definedName name="__ane7" localSheetId="12">[13]!_xlbgnm.ane7</definedName>
    <definedName name="__ane7" localSheetId="13">[13]!_xlbgnm.ane7</definedName>
    <definedName name="__ane7" localSheetId="14">[13]!_xlbgnm.ane7</definedName>
    <definedName name="__ane7" localSheetId="15">[13]!_xlbgnm.ane7</definedName>
    <definedName name="__ane7" localSheetId="16">[13]!_xlbgnm.ane7</definedName>
    <definedName name="__ane7" localSheetId="17">[13]!_xlbgnm.ane7</definedName>
    <definedName name="__ane7" localSheetId="18">[13]!_xlbgnm.ane7</definedName>
    <definedName name="__ane7" localSheetId="1">[13]!_xlbgnm.ane7</definedName>
    <definedName name="__ane7" localSheetId="2">[13]!_xlbgnm.ane7</definedName>
    <definedName name="__ane7" localSheetId="3">[13]!_xlbgnm.ane7</definedName>
    <definedName name="__ane7" localSheetId="4">[13]!_xlbgnm.ane7</definedName>
    <definedName name="__ane7" localSheetId="5">[13]!_xlbgnm.ane7</definedName>
    <definedName name="__ane7" localSheetId="6">[13]!_xlbgnm.ane7</definedName>
    <definedName name="__ane7" localSheetId="7">[13]!_xlbgnm.ane7</definedName>
    <definedName name="__ane7" localSheetId="8">[13]!_xlbgnm.ane7</definedName>
    <definedName name="__ane7">[13]!_xlbgnm.ane7</definedName>
    <definedName name="__ane8" localSheetId="0">[13]!_xlbgnm.ane8</definedName>
    <definedName name="__ane8" localSheetId="9">[13]!_xlbgnm.ane8</definedName>
    <definedName name="__ane8" localSheetId="10">[13]!_xlbgnm.ane8</definedName>
    <definedName name="__ane8" localSheetId="11">[13]!_xlbgnm.ane8</definedName>
    <definedName name="__ane8" localSheetId="12">[13]!_xlbgnm.ane8</definedName>
    <definedName name="__ane8" localSheetId="13">[13]!_xlbgnm.ane8</definedName>
    <definedName name="__ane8" localSheetId="14">[13]!_xlbgnm.ane8</definedName>
    <definedName name="__ane8" localSheetId="15">[13]!_xlbgnm.ane8</definedName>
    <definedName name="__ane8" localSheetId="16">[13]!_xlbgnm.ane8</definedName>
    <definedName name="__ane8" localSheetId="17">[13]!_xlbgnm.ane8</definedName>
    <definedName name="__ane8" localSheetId="18">[13]!_xlbgnm.ane8</definedName>
    <definedName name="__ane8" localSheetId="1">[13]!_xlbgnm.ane8</definedName>
    <definedName name="__ane8" localSheetId="2">[13]!_xlbgnm.ane8</definedName>
    <definedName name="__ane8" localSheetId="3">[13]!_xlbgnm.ane8</definedName>
    <definedName name="__ane8" localSheetId="4">[13]!_xlbgnm.ane8</definedName>
    <definedName name="__ane8" localSheetId="5">[13]!_xlbgnm.ane8</definedName>
    <definedName name="__ane8" localSheetId="6">[13]!_xlbgnm.ane8</definedName>
    <definedName name="__ane8" localSheetId="7">[13]!_xlbgnm.ane8</definedName>
    <definedName name="__ane8" localSheetId="8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 localSheetId="9">[13]!_xlbgnm.ane7</definedName>
    <definedName name="_ane7" localSheetId="10">[13]!_xlbgnm.ane7</definedName>
    <definedName name="_ane7" localSheetId="11">[13]!_xlbgnm.ane7</definedName>
    <definedName name="_ane7" localSheetId="12">[13]!_xlbgnm.ane7</definedName>
    <definedName name="_ane7" localSheetId="13">[13]!_xlbgnm.ane7</definedName>
    <definedName name="_ane7" localSheetId="14">[13]!_xlbgnm.ane7</definedName>
    <definedName name="_ane7" localSheetId="15">[13]!_xlbgnm.ane7</definedName>
    <definedName name="_ane7" localSheetId="16">[13]!_xlbgnm.ane7</definedName>
    <definedName name="_ane7" localSheetId="17">[13]!_xlbgnm.ane7</definedName>
    <definedName name="_ane7" localSheetId="18">[13]!_xlbgnm.ane7</definedName>
    <definedName name="_ane7" localSheetId="1">[13]!_xlbgnm.ane7</definedName>
    <definedName name="_ane7" localSheetId="2">[13]!_xlbgnm.ane7</definedName>
    <definedName name="_ane7" localSheetId="3">[13]!_xlbgnm.ane7</definedName>
    <definedName name="_ane7" localSheetId="4">[13]!_xlbgnm.ane7</definedName>
    <definedName name="_ane7" localSheetId="5">[13]!_xlbgnm.ane7</definedName>
    <definedName name="_ane7" localSheetId="6">[13]!_xlbgnm.ane7</definedName>
    <definedName name="_ane7" localSheetId="7">[13]!_xlbgnm.ane7</definedName>
    <definedName name="_ane7" localSheetId="8">[13]!_xlbgnm.ane7</definedName>
    <definedName name="_ane7">[13]!_xlbgnm.ane7</definedName>
    <definedName name="_ane8" localSheetId="0">[13]!_xlbgnm.ane8</definedName>
    <definedName name="_ane8" localSheetId="9">[13]!_xlbgnm.ane8</definedName>
    <definedName name="_ane8" localSheetId="10">[13]!_xlbgnm.ane8</definedName>
    <definedName name="_ane8" localSheetId="11">[13]!_xlbgnm.ane8</definedName>
    <definedName name="_ane8" localSheetId="12">[13]!_xlbgnm.ane8</definedName>
    <definedName name="_ane8" localSheetId="13">[13]!_xlbgnm.ane8</definedName>
    <definedName name="_ane8" localSheetId="14">[13]!_xlbgnm.ane8</definedName>
    <definedName name="_ane8" localSheetId="15">[13]!_xlbgnm.ane8</definedName>
    <definedName name="_ane8" localSheetId="16">[13]!_xlbgnm.ane8</definedName>
    <definedName name="_ane8" localSheetId="17">[13]!_xlbgnm.ane8</definedName>
    <definedName name="_ane8" localSheetId="18">[13]!_xlbgnm.ane8</definedName>
    <definedName name="_ane8" localSheetId="1">[13]!_xlbgnm.ane8</definedName>
    <definedName name="_ane8" localSheetId="2">[13]!_xlbgnm.ane8</definedName>
    <definedName name="_ane8" localSheetId="3">[13]!_xlbgnm.ane8</definedName>
    <definedName name="_ane8" localSheetId="4">[13]!_xlbgnm.ane8</definedName>
    <definedName name="_ane8" localSheetId="5">[13]!_xlbgnm.ane8</definedName>
    <definedName name="_ane8" localSheetId="6">[13]!_xlbgnm.ane8</definedName>
    <definedName name="_ane8" localSheetId="7">[13]!_xlbgnm.ane8</definedName>
    <definedName name="_ane8" localSheetId="8">[13]!_xlbgnm.ane8</definedName>
    <definedName name="_ane8">[13]!_xlbgnm.ane8</definedName>
    <definedName name="_APU221">#REF!</definedName>
    <definedName name="_APU465" localSheetId="0">[21]!absc</definedName>
    <definedName name="_APU465" localSheetId="9">[21]!absc</definedName>
    <definedName name="_APU465" localSheetId="10">[21]!absc</definedName>
    <definedName name="_APU465" localSheetId="11">[21]!absc</definedName>
    <definedName name="_APU465" localSheetId="12">[21]!absc</definedName>
    <definedName name="_APU465" localSheetId="13">[21]!absc</definedName>
    <definedName name="_APU465" localSheetId="14">[21]!absc</definedName>
    <definedName name="_APU465" localSheetId="15">[21]!absc</definedName>
    <definedName name="_APU465" localSheetId="16">[21]!absc</definedName>
    <definedName name="_APU465" localSheetId="17">[21]!absc</definedName>
    <definedName name="_APU465" localSheetId="18">[21]!absc</definedName>
    <definedName name="_APU465" localSheetId="1">[21]!absc</definedName>
    <definedName name="_APU465" localSheetId="2">[21]!absc</definedName>
    <definedName name="_APU465" localSheetId="3">[21]!absc</definedName>
    <definedName name="_APU465" localSheetId="4">[21]!absc</definedName>
    <definedName name="_APU465" localSheetId="5">[21]!absc</definedName>
    <definedName name="_APU465" localSheetId="6">[21]!absc</definedName>
    <definedName name="_APU465" localSheetId="7">[21]!absc</definedName>
    <definedName name="_APU465" localSheetId="8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'NP1 CANALETA METALICA'!#REF!</definedName>
    <definedName name="_xlnm._FilterDatabase" localSheetId="9" hidden="1">'NP10 PERSIANA '!#REF!</definedName>
    <definedName name="_xlnm._FilterDatabase" localSheetId="10" hidden="1">'NP11 SELLOS CORTAFUEGOS'!#REF!</definedName>
    <definedName name="_xlnm._FilterDatabase" localSheetId="11" hidden="1">'NP12 SISTEMA REFRIGERANTE'!#REF!</definedName>
    <definedName name="_xlnm._FilterDatabase" localSheetId="12" hidden="1">'NP13 EQUIPOS DE VENTILACION'!#REF!</definedName>
    <definedName name="_xlnm._FilterDatabase" localSheetId="13" hidden="1">'NP14 CONDUCTOS'!#REF!</definedName>
    <definedName name="_xlnm._FilterDatabase" localSheetId="14" hidden="1">'NP15 RED DE REFRIGERACION'!#REF!</definedName>
    <definedName name="_xlnm._FilterDatabase" localSheetId="15" hidden="1">'NP16 RED DE CONTROL'!#REF!</definedName>
    <definedName name="_xlnm._FilterDatabase" localSheetId="16" hidden="1">'NP17 DIFUSORES Y REJILLAS'!#REF!</definedName>
    <definedName name="_xlnm._FilterDatabase" localSheetId="17" hidden="1">'NP18 EQUIPOS MINISPLIT AIRE ACO'!#REF!</definedName>
    <definedName name="_xlnm._FilterDatabase" localSheetId="18" hidden="1">'NP19 AUTONIVELANTE'!#REF!</definedName>
    <definedName name="_xlnm._FilterDatabase" localSheetId="1" hidden="1">'NP2 DIVISIONES EN VIDRIO'!#REF!</definedName>
    <definedName name="_xlnm._FilterDatabase" localSheetId="2" hidden="1">'NP3 PINTURA NEGRA VIGAS ML'!#REF!</definedName>
    <definedName name="_xlnm._FilterDatabase" localSheetId="3" hidden="1">'NP4 PINTURA NEGRA DUCTO  M'!#REF!</definedName>
    <definedName name="_xlnm._FilterDatabase" localSheetId="4" hidden="1">'NP5 PINTURA NEGRA 1-2´´'!#REF!</definedName>
    <definedName name="_xlnm._FilterDatabase" localSheetId="5" hidden="1">'NP6 PINTURA NEGRA 2-4´´'!#REF!</definedName>
    <definedName name="_xlnm._FilterDatabase" localSheetId="6" hidden="1">'NP7 PINTURA NEGRA 8´´'!#REF!</definedName>
    <definedName name="_xlnm._FilterDatabase" localSheetId="7" hidden="1">'NP8 - ESPUMA ACUSTICA'!#REF!</definedName>
    <definedName name="_xlnm._FilterDatabase" localSheetId="8" hidden="1">'NP9 ODF´S'!#REF!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[22]APU!#REF!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[27]!absc</definedName>
    <definedName name="absc1" localSheetId="9">[27]!absc</definedName>
    <definedName name="absc1" localSheetId="10">[27]!absc</definedName>
    <definedName name="absc1" localSheetId="11">[27]!absc</definedName>
    <definedName name="absc1" localSheetId="12">[27]!absc</definedName>
    <definedName name="absc1" localSheetId="13">[27]!absc</definedName>
    <definedName name="absc1" localSheetId="14">[27]!absc</definedName>
    <definedName name="absc1" localSheetId="15">[27]!absc</definedName>
    <definedName name="absc1" localSheetId="16">[27]!absc</definedName>
    <definedName name="absc1" localSheetId="17">[27]!absc</definedName>
    <definedName name="absc1" localSheetId="18">[27]!absc</definedName>
    <definedName name="absc1" localSheetId="1">[27]!absc</definedName>
    <definedName name="absc1" localSheetId="2">[27]!absc</definedName>
    <definedName name="absc1" localSheetId="3">[27]!absc</definedName>
    <definedName name="absc1" localSheetId="4">[27]!absc</definedName>
    <definedName name="absc1" localSheetId="5">[27]!absc</definedName>
    <definedName name="absc1" localSheetId="6">[27]!absc</definedName>
    <definedName name="absc1" localSheetId="7">[27]!absc</definedName>
    <definedName name="absc1" localSheetId="8">[27]!absc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 localSheetId="9">[27]!absc</definedName>
    <definedName name="adoc1" localSheetId="10">[27]!absc</definedName>
    <definedName name="adoc1" localSheetId="11">[27]!absc</definedName>
    <definedName name="adoc1" localSheetId="12">[27]!absc</definedName>
    <definedName name="adoc1" localSheetId="13">[27]!absc</definedName>
    <definedName name="adoc1" localSheetId="14">[27]!absc</definedName>
    <definedName name="adoc1" localSheetId="15">[27]!absc</definedName>
    <definedName name="adoc1" localSheetId="16">[27]!absc</definedName>
    <definedName name="adoc1" localSheetId="17">[27]!absc</definedName>
    <definedName name="adoc1" localSheetId="18">[27]!absc</definedName>
    <definedName name="adoc1" localSheetId="1">[27]!absc</definedName>
    <definedName name="adoc1" localSheetId="2">[27]!absc</definedName>
    <definedName name="adoc1" localSheetId="3">[27]!absc</definedName>
    <definedName name="adoc1" localSheetId="4">[27]!absc</definedName>
    <definedName name="adoc1" localSheetId="5">[27]!absc</definedName>
    <definedName name="adoc1" localSheetId="6">[27]!absc</definedName>
    <definedName name="adoc1" localSheetId="7">[27]!absc</definedName>
    <definedName name="adoc1" localSheetId="8">[27]!absc</definedName>
    <definedName name="adoc1">[27]!absc</definedName>
    <definedName name="ADOC125" localSheetId="0">[30]!absc</definedName>
    <definedName name="ADOC125" localSheetId="9">[30]!absc</definedName>
    <definedName name="ADOC125" localSheetId="10">[30]!absc</definedName>
    <definedName name="ADOC125" localSheetId="11">[30]!absc</definedName>
    <definedName name="ADOC125" localSheetId="12">[30]!absc</definedName>
    <definedName name="ADOC125" localSheetId="13">[30]!absc</definedName>
    <definedName name="ADOC125" localSheetId="14">[30]!absc</definedName>
    <definedName name="ADOC125" localSheetId="15">[30]!absc</definedName>
    <definedName name="ADOC125" localSheetId="16">[30]!absc</definedName>
    <definedName name="ADOC125" localSheetId="17">[30]!absc</definedName>
    <definedName name="ADOC125" localSheetId="18">[30]!absc</definedName>
    <definedName name="ADOC125" localSheetId="1">[30]!absc</definedName>
    <definedName name="ADOC125" localSheetId="2">[30]!absc</definedName>
    <definedName name="ADOC125" localSheetId="3">[30]!absc</definedName>
    <definedName name="ADOC125" localSheetId="4">[30]!absc</definedName>
    <definedName name="ADOC125" localSheetId="5">[30]!absc</definedName>
    <definedName name="ADOC125" localSheetId="6">[30]!absc</definedName>
    <definedName name="ADOC125" localSheetId="7">[30]!absc</definedName>
    <definedName name="ADOC125" localSheetId="8">[30]!absc</definedName>
    <definedName name="ADOC125">[30]!absc</definedName>
    <definedName name="adoq" localSheetId="0">[31]!absc</definedName>
    <definedName name="adoq" localSheetId="9">[31]!absc</definedName>
    <definedName name="adoq" localSheetId="10">[31]!absc</definedName>
    <definedName name="adoq" localSheetId="11">[31]!absc</definedName>
    <definedName name="adoq" localSheetId="12">[31]!absc</definedName>
    <definedName name="adoq" localSheetId="13">[31]!absc</definedName>
    <definedName name="adoq" localSheetId="14">[31]!absc</definedName>
    <definedName name="adoq" localSheetId="15">[31]!absc</definedName>
    <definedName name="adoq" localSheetId="16">[31]!absc</definedName>
    <definedName name="adoq" localSheetId="17">[31]!absc</definedName>
    <definedName name="adoq" localSheetId="18">[31]!absc</definedName>
    <definedName name="adoq" localSheetId="1">[31]!absc</definedName>
    <definedName name="adoq" localSheetId="2">[31]!absc</definedName>
    <definedName name="adoq" localSheetId="3">[31]!absc</definedName>
    <definedName name="adoq" localSheetId="4">[31]!absc</definedName>
    <definedName name="adoq" localSheetId="5">[31]!absc</definedName>
    <definedName name="adoq" localSheetId="6">[31]!absc</definedName>
    <definedName name="adoq" localSheetId="7">[31]!absc</definedName>
    <definedName name="adoq" localSheetId="8">[31]!absc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[32]!absc</definedName>
    <definedName name="alc" localSheetId="9">[32]!absc</definedName>
    <definedName name="alc" localSheetId="10">[32]!absc</definedName>
    <definedName name="alc" localSheetId="11">[32]!absc</definedName>
    <definedName name="alc" localSheetId="12">[32]!absc</definedName>
    <definedName name="alc" localSheetId="13">[32]!absc</definedName>
    <definedName name="alc" localSheetId="14">[32]!absc</definedName>
    <definedName name="alc" localSheetId="15">[32]!absc</definedName>
    <definedName name="alc" localSheetId="16">[32]!absc</definedName>
    <definedName name="alc" localSheetId="17">[32]!absc</definedName>
    <definedName name="alc" localSheetId="18">[32]!absc</definedName>
    <definedName name="alc" localSheetId="1">[32]!absc</definedName>
    <definedName name="alc" localSheetId="2">[32]!absc</definedName>
    <definedName name="alc" localSheetId="3">[32]!absc</definedName>
    <definedName name="alc" localSheetId="4">[32]!absc</definedName>
    <definedName name="alc" localSheetId="5">[32]!absc</definedName>
    <definedName name="alc" localSheetId="6">[32]!absc</definedName>
    <definedName name="alc" localSheetId="7">[32]!absc</definedName>
    <definedName name="alc" localSheetId="8">[32]!absc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 localSheetId="0">[39]!absc</definedName>
    <definedName name="APU" localSheetId="9">[39]!absc</definedName>
    <definedName name="APU" localSheetId="10">[39]!absc</definedName>
    <definedName name="APU" localSheetId="11">[39]!absc</definedName>
    <definedName name="APU" localSheetId="12">[39]!absc</definedName>
    <definedName name="APU" localSheetId="13">[39]!absc</definedName>
    <definedName name="APU" localSheetId="14">[39]!absc</definedName>
    <definedName name="APU" localSheetId="15">[39]!absc</definedName>
    <definedName name="APU" localSheetId="16">[39]!absc</definedName>
    <definedName name="APU" localSheetId="17">[39]!absc</definedName>
    <definedName name="APU" localSheetId="18">[39]!absc</definedName>
    <definedName name="APU" localSheetId="1">[39]!absc</definedName>
    <definedName name="APU" localSheetId="2">[39]!absc</definedName>
    <definedName name="APU" localSheetId="3">[39]!absc</definedName>
    <definedName name="APU" localSheetId="4">[39]!absc</definedName>
    <definedName name="APU" localSheetId="5">[39]!absc</definedName>
    <definedName name="APU" localSheetId="6">[39]!absc</definedName>
    <definedName name="APU" localSheetId="7">[39]!absc</definedName>
    <definedName name="APU" localSheetId="8">[39]!absc</definedName>
    <definedName name="APU">[39]!absc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'NP1 CANALETA METALICA'!$A$1:$F$46</definedName>
    <definedName name="_xlnm.Print_Area" localSheetId="9">'NP10 PERSIANA '!$A$1:$F$47</definedName>
    <definedName name="_xlnm.Print_Area" localSheetId="10">'NP11 SELLOS CORTAFUEGOS'!$A$1:$F$45</definedName>
    <definedName name="_xlnm.Print_Area" localSheetId="11">'NP12 SISTEMA REFRIGERANTE'!$A$1:$F$49</definedName>
    <definedName name="_xlnm.Print_Area" localSheetId="12">'NP13 EQUIPOS DE VENTILACION'!$A$1:$F$46</definedName>
    <definedName name="_xlnm.Print_Area" localSheetId="13">'NP14 CONDUCTOS'!$A$1:$F$45</definedName>
    <definedName name="_xlnm.Print_Area" localSheetId="14">'NP15 RED DE REFRIGERACION'!$A$1:$F$52</definedName>
    <definedName name="_xlnm.Print_Area" localSheetId="15">'NP16 RED DE CONTROL'!$A$1:$F$47</definedName>
    <definedName name="_xlnm.Print_Area" localSheetId="16">'NP17 DIFUSORES Y REJILLAS'!$A$1:$F$47</definedName>
    <definedName name="_xlnm.Print_Area" localSheetId="17">'NP18 EQUIPOS MINISPLIT AIRE ACO'!$A$1:$F$49</definedName>
    <definedName name="_xlnm.Print_Area" localSheetId="18">'NP19 AUTONIVELANTE'!$A$1:$F$46</definedName>
    <definedName name="_xlnm.Print_Area" localSheetId="1">'NP2 DIVISIONES EN VIDRIO'!$A$1:$F$47</definedName>
    <definedName name="_xlnm.Print_Area" localSheetId="2">'NP3 PINTURA NEGRA VIGAS ML'!$A$1:$F$46</definedName>
    <definedName name="_xlnm.Print_Area" localSheetId="3">'NP4 PINTURA NEGRA DUCTO  M'!$A$1:$F$46</definedName>
    <definedName name="_xlnm.Print_Area" localSheetId="4">'NP5 PINTURA NEGRA 1-2´´'!$A$1:$F$46</definedName>
    <definedName name="_xlnm.Print_Area" localSheetId="5">'NP6 PINTURA NEGRA 2-4´´'!$A$1:$F$46</definedName>
    <definedName name="_xlnm.Print_Area" localSheetId="6">'NP7 PINTURA NEGRA 8´´'!$A$1:$F$46</definedName>
    <definedName name="_xlnm.Print_Area" localSheetId="7">'NP8 - ESPUMA ACUSTICA'!$A$1:$F$46</definedName>
    <definedName name="_xlnm.Print_Area" localSheetId="8">'NP9 ODF´S'!$A$1:$F$46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 localSheetId="9">MODULO10.auto_abrir</definedName>
    <definedName name="_xlnm.Auto_Open" localSheetId="10">MODULO10.auto_abrir</definedName>
    <definedName name="_xlnm.Auto_Open" localSheetId="11">MODULO10.auto_abrir</definedName>
    <definedName name="_xlnm.Auto_Open" localSheetId="12">MODULO10.auto_abrir</definedName>
    <definedName name="_xlnm.Auto_Open" localSheetId="13">MODULO10.auto_abrir</definedName>
    <definedName name="_xlnm.Auto_Open" localSheetId="14">MODULO10.auto_abrir</definedName>
    <definedName name="_xlnm.Auto_Open" localSheetId="15">MODULO10.auto_abrir</definedName>
    <definedName name="_xlnm.Auto_Open" localSheetId="16">MODULO10.auto_abrir</definedName>
    <definedName name="_xlnm.Auto_Open" localSheetId="17">MODULO10.auto_abrir</definedName>
    <definedName name="_xlnm.Auto_Open" localSheetId="18">MODULO10.auto_abrir</definedName>
    <definedName name="_xlnm.Auto_Open" localSheetId="1">MODULO10.auto_abrir</definedName>
    <definedName name="_xlnm.Auto_Open" localSheetId="2">MODULO10.auto_abrir</definedName>
    <definedName name="_xlnm.Auto_Open" localSheetId="3">MODULO10.auto_abrir</definedName>
    <definedName name="_xlnm.Auto_Open" localSheetId="4">MODULO10.auto_abrir</definedName>
    <definedName name="_xlnm.Auto_Open" localSheetId="5">MODULO10.auto_abrir</definedName>
    <definedName name="_xlnm.Auto_Open" localSheetId="6">MODULO10.auto_abrir</definedName>
    <definedName name="_xlnm.Auto_Open" localSheetId="7">MODULO10.auto_abrir</definedName>
    <definedName name="_xlnm.Auto_Open" localSheetId="8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[41]CONTRATO!$E$18</definedName>
    <definedName name="AuxCom">'[10]DATOS CONTRATO'!$I$16</definedName>
    <definedName name="auxcomisariato">[41]CONTRATO!$I$16</definedName>
    <definedName name="AuxDot">'[10]DATOS CONTRATO'!$I$17</definedName>
    <definedName name="auxdotacion">[41]CONTRATO!$I$17</definedName>
    <definedName name="AuxHab">'[10]DATOS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9">MODULO10.auto_abrir</definedName>
    <definedName name="carlos" localSheetId="10">MODULO10.auto_abrir</definedName>
    <definedName name="carlos" localSheetId="11">MODULO10.auto_abrir</definedName>
    <definedName name="carlos" localSheetId="12">MODULO10.auto_abrir</definedName>
    <definedName name="carlos" localSheetId="13">MODULO10.auto_abrir</definedName>
    <definedName name="carlos" localSheetId="14">MODULO10.auto_abrir</definedName>
    <definedName name="carlos" localSheetId="15">MODULO10.auto_abrir</definedName>
    <definedName name="carlos" localSheetId="16">MODULO10.auto_abrir</definedName>
    <definedName name="carlos" localSheetId="17">MODULO10.auto_abrir</definedName>
    <definedName name="carlos" localSheetId="18">MODULO10.auto_abrir</definedName>
    <definedName name="carlos" localSheetId="1">MODULO10.auto_abrir</definedName>
    <definedName name="carlos" localSheetId="2">MODULO10.auto_abrir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 localSheetId="6">MODULO10.auto_abrir</definedName>
    <definedName name="carlos" localSheetId="7">MODULO10.auto_abrir</definedName>
    <definedName name="carlos" localSheetId="8">MODULO10.auto_abrir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'[20]Coloc.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[41]CONTRATO!$E$8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[51]!Customize</definedName>
    <definedName name="Customize" localSheetId="9">[51]!Customize</definedName>
    <definedName name="Customize" localSheetId="10">[51]!Customize</definedName>
    <definedName name="Customize" localSheetId="11">[51]!Customize</definedName>
    <definedName name="Customize" localSheetId="12">[51]!Customize</definedName>
    <definedName name="Customize" localSheetId="13">[51]!Customize</definedName>
    <definedName name="Customize" localSheetId="14">[51]!Customize</definedName>
    <definedName name="Customize" localSheetId="15">[51]!Customize</definedName>
    <definedName name="Customize" localSheetId="16">[51]!Customize</definedName>
    <definedName name="Customize" localSheetId="17">[51]!Customize</definedName>
    <definedName name="Customize" localSheetId="18">[51]!Customize</definedName>
    <definedName name="Customize" localSheetId="1">[51]!Customize</definedName>
    <definedName name="Customize" localSheetId="2">[51]!Customize</definedName>
    <definedName name="Customize" localSheetId="3">[51]!Customize</definedName>
    <definedName name="Customize" localSheetId="4">[51]!Customize</definedName>
    <definedName name="Customize" localSheetId="5">[51]!Customize</definedName>
    <definedName name="Customize" localSheetId="6">[51]!Customize</definedName>
    <definedName name="Customize" localSheetId="7">[51]!Customize</definedName>
    <definedName name="Customize" localSheetId="8">[51]!Customize</definedName>
    <definedName name="Customize">[51]!Customize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 localSheetId="0">[51]!FareWellStmnt</definedName>
    <definedName name="FareWellStmnt" localSheetId="9">[51]!FareWellStmnt</definedName>
    <definedName name="FareWellStmnt" localSheetId="10">[51]!FareWellStmnt</definedName>
    <definedName name="FareWellStmnt" localSheetId="11">[51]!FareWellStmnt</definedName>
    <definedName name="FareWellStmnt" localSheetId="12">[51]!FareWellStmnt</definedName>
    <definedName name="FareWellStmnt" localSheetId="13">[51]!FareWellStmnt</definedName>
    <definedName name="FareWellStmnt" localSheetId="14">[51]!FareWellStmnt</definedName>
    <definedName name="FareWellStmnt" localSheetId="15">[51]!FareWellStmnt</definedName>
    <definedName name="FareWellStmnt" localSheetId="16">[51]!FareWellStmnt</definedName>
    <definedName name="FareWellStmnt" localSheetId="17">[51]!FareWellStmnt</definedName>
    <definedName name="FareWellStmnt" localSheetId="18">[51]!FareWellStmnt</definedName>
    <definedName name="FareWellStmnt" localSheetId="1">[51]!FareWellStmnt</definedName>
    <definedName name="FareWellStmnt" localSheetId="2">[51]!FareWellStmnt</definedName>
    <definedName name="FareWellStmnt" localSheetId="3">[51]!FareWellStmnt</definedName>
    <definedName name="FareWellStmnt" localSheetId="4">[51]!FareWellStmnt</definedName>
    <definedName name="FareWellStmnt" localSheetId="5">[51]!FareWellStmnt</definedName>
    <definedName name="FareWellStmnt" localSheetId="6">[51]!FareWellStmnt</definedName>
    <definedName name="FareWellStmnt" localSheetId="7">[51]!FareWellStmnt</definedName>
    <definedName name="FareWellStmnt" localSheetId="8">[51]!FareWellStmnt</definedName>
    <definedName name="FareWellStmnt">[51]!FareWellStmnt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[51]!FinePrint</definedName>
    <definedName name="FinePrint" localSheetId="9">[51]!FinePrint</definedName>
    <definedName name="FinePrint" localSheetId="10">[51]!FinePrint</definedName>
    <definedName name="FinePrint" localSheetId="11">[51]!FinePrint</definedName>
    <definedName name="FinePrint" localSheetId="12">[51]!FinePrint</definedName>
    <definedName name="FinePrint" localSheetId="13">[51]!FinePrint</definedName>
    <definedName name="FinePrint" localSheetId="14">[51]!FinePrint</definedName>
    <definedName name="FinePrint" localSheetId="15">[51]!FinePrint</definedName>
    <definedName name="FinePrint" localSheetId="16">[51]!FinePrint</definedName>
    <definedName name="FinePrint" localSheetId="17">[51]!FinePrint</definedName>
    <definedName name="FinePrint" localSheetId="18">[51]!FinePrint</definedName>
    <definedName name="FinePrint" localSheetId="1">[51]!FinePrint</definedName>
    <definedName name="FinePrint" localSheetId="2">[51]!FinePrint</definedName>
    <definedName name="FinePrint" localSheetId="3">[51]!FinePrint</definedName>
    <definedName name="FinePrint" localSheetId="4">[51]!FinePrint</definedName>
    <definedName name="FinePrint" localSheetId="5">[51]!FinePrint</definedName>
    <definedName name="FinePrint" localSheetId="6">[51]!FinePrint</definedName>
    <definedName name="FinePrint" localSheetId="7">[51]!FinePrint</definedName>
    <definedName name="FinePrint" localSheetId="8">[51]!FinePrint</definedName>
    <definedName name="FinePrint">[51]!FinePrint</definedName>
    <definedName name="FM">1.18</definedName>
    <definedName name="fnic">[55]Hoja1!$C$13</definedName>
    <definedName name="FO">1.32</definedName>
    <definedName name="FORDESCR">'[3]7422CW00'!#REF!</definedName>
    <definedName name="FORM_C3">[76]Hoja1!$A$33:$N$51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'[3]7422CW00'!#REF!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[20]Interc.tapones!$E$1:$E$65536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[20]Interc.válv.!$E$1:$E$65536</definedName>
    <definedName name="INV_11">'[82]PR 1'!$A$2:$N$655</definedName>
    <definedName name="INV_Payments" localSheetId="0">[51]!INV_Payments</definedName>
    <definedName name="INV_Payments" localSheetId="9">[51]!INV_Payments</definedName>
    <definedName name="INV_Payments" localSheetId="10">[51]!INV_Payments</definedName>
    <definedName name="INV_Payments" localSheetId="11">[51]!INV_Payments</definedName>
    <definedName name="INV_Payments" localSheetId="12">[51]!INV_Payments</definedName>
    <definedName name="INV_Payments" localSheetId="13">[51]!INV_Payments</definedName>
    <definedName name="INV_Payments" localSheetId="14">[51]!INV_Payments</definedName>
    <definedName name="INV_Payments" localSheetId="15">[51]!INV_Payments</definedName>
    <definedName name="INV_Payments" localSheetId="16">[51]!INV_Payments</definedName>
    <definedName name="INV_Payments" localSheetId="17">[51]!INV_Payments</definedName>
    <definedName name="INV_Payments" localSheetId="18">[51]!INV_Payments</definedName>
    <definedName name="INV_Payments" localSheetId="1">[51]!INV_Payments</definedName>
    <definedName name="INV_Payments" localSheetId="2">[51]!INV_Payments</definedName>
    <definedName name="INV_Payments" localSheetId="3">[51]!INV_Payments</definedName>
    <definedName name="INV_Payments" localSheetId="4">[51]!INV_Payments</definedName>
    <definedName name="INV_Payments" localSheetId="5">[51]!INV_Payments</definedName>
    <definedName name="INV_Payments" localSheetId="6">[51]!INV_Payments</definedName>
    <definedName name="INV_Payments" localSheetId="7">[51]!INV_Payments</definedName>
    <definedName name="INV_Payments" localSheetId="8">[51]!INV_Payments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[27]!absc</definedName>
    <definedName name="LOCA" localSheetId="9">[27]!absc</definedName>
    <definedName name="LOCA" localSheetId="10">[27]!absc</definedName>
    <definedName name="LOCA" localSheetId="11">[27]!absc</definedName>
    <definedName name="LOCA" localSheetId="12">[27]!absc</definedName>
    <definedName name="LOCA" localSheetId="13">[27]!absc</definedName>
    <definedName name="LOCA" localSheetId="14">[27]!absc</definedName>
    <definedName name="LOCA" localSheetId="15">[27]!absc</definedName>
    <definedName name="LOCA" localSheetId="16">[27]!absc</definedName>
    <definedName name="LOCA" localSheetId="17">[27]!absc</definedName>
    <definedName name="LOCA" localSheetId="18">[27]!absc</definedName>
    <definedName name="LOCA" localSheetId="1">[27]!absc</definedName>
    <definedName name="LOCA" localSheetId="2">[27]!absc</definedName>
    <definedName name="LOCA" localSheetId="3">[27]!absc</definedName>
    <definedName name="LOCA" localSheetId="4">[27]!absc</definedName>
    <definedName name="LOCA" localSheetId="5">[27]!absc</definedName>
    <definedName name="LOCA" localSheetId="6">[27]!absc</definedName>
    <definedName name="LOCA" localSheetId="7">[27]!absc</definedName>
    <definedName name="LOCA" localSheetId="8">[27]!absc</definedName>
    <definedName name="LOCA">[27]!absc</definedName>
    <definedName name="LOCA1" localSheetId="0">[39]!absc</definedName>
    <definedName name="LOCA1" localSheetId="9">[39]!absc</definedName>
    <definedName name="LOCA1" localSheetId="10">[39]!absc</definedName>
    <definedName name="LOCA1" localSheetId="11">[39]!absc</definedName>
    <definedName name="LOCA1" localSheetId="12">[39]!absc</definedName>
    <definedName name="LOCA1" localSheetId="13">[39]!absc</definedName>
    <definedName name="LOCA1" localSheetId="14">[39]!absc</definedName>
    <definedName name="LOCA1" localSheetId="15">[39]!absc</definedName>
    <definedName name="LOCA1" localSheetId="16">[39]!absc</definedName>
    <definedName name="LOCA1" localSheetId="17">[39]!absc</definedName>
    <definedName name="LOCA1" localSheetId="18">[39]!absc</definedName>
    <definedName name="LOCA1" localSheetId="1">[39]!absc</definedName>
    <definedName name="LOCA1" localSheetId="2">[39]!absc</definedName>
    <definedName name="LOCA1" localSheetId="3">[39]!absc</definedName>
    <definedName name="LOCA1" localSheetId="4">[39]!absc</definedName>
    <definedName name="LOCA1" localSheetId="5">[39]!absc</definedName>
    <definedName name="LOCA1" localSheetId="6">[39]!absc</definedName>
    <definedName name="LOCA1" localSheetId="7">[39]!absc</definedName>
    <definedName name="LOCA1" localSheetId="8">[39]!absc</definedName>
    <definedName name="LOCA1">[39]!absc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[26]PRESUPUESTO!$C$13</definedName>
    <definedName name="MesCotiz">'[10]LIQ-NOM'!$H$3</definedName>
    <definedName name="MesCotizacion">'[41]LIQUIDA-NOMINA'!$H$3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 localSheetId="9">[9]!Módulo3.anexo1</definedName>
    <definedName name="Módulo3.anexo1" localSheetId="10">[9]!Módulo3.anexo1</definedName>
    <definedName name="Módulo3.anexo1" localSheetId="11">[9]!Módulo3.anexo1</definedName>
    <definedName name="Módulo3.anexo1" localSheetId="12">[9]!Módulo3.anexo1</definedName>
    <definedName name="Módulo3.anexo1" localSheetId="13">[9]!Módulo3.anexo1</definedName>
    <definedName name="Módulo3.anexo1" localSheetId="14">[9]!Módulo3.anexo1</definedName>
    <definedName name="Módulo3.anexo1" localSheetId="15">[9]!Módulo3.anexo1</definedName>
    <definedName name="Módulo3.anexo1" localSheetId="16">[9]!Módulo3.anexo1</definedName>
    <definedName name="Módulo3.anexo1" localSheetId="17">[9]!Módulo3.anexo1</definedName>
    <definedName name="Módulo3.anexo1" localSheetId="18">[9]!Módulo3.anexo1</definedName>
    <definedName name="Módulo3.anexo1" localSheetId="1">[9]!Módulo3.anexo1</definedName>
    <definedName name="Módulo3.anexo1" localSheetId="2">[9]!Módulo3.anexo1</definedName>
    <definedName name="Módulo3.anexo1" localSheetId="3">[9]!Módulo3.anexo1</definedName>
    <definedName name="Módulo3.anexo1" localSheetId="4">[9]!Módulo3.anexo1</definedName>
    <definedName name="Módulo3.anexo1" localSheetId="5">[9]!Módulo3.anexo1</definedName>
    <definedName name="Módulo3.anexo1" localSheetId="6">[9]!Módulo3.anexo1</definedName>
    <definedName name="Módulo3.anexo1" localSheetId="7">[9]!Módulo3.anexo1</definedName>
    <definedName name="Módulo3.anexo1" localSheetId="8">[9]!Módulo3.anexo1</definedName>
    <definedName name="Módulo3.anexo1">[9]!Módulo3.anexo1</definedName>
    <definedName name="Módulo3.anexo10" localSheetId="0">[9]!Módulo3.anexo10</definedName>
    <definedName name="Módulo3.anexo10" localSheetId="9">[9]!Módulo3.anexo10</definedName>
    <definedName name="Módulo3.anexo10" localSheetId="10">[9]!Módulo3.anexo10</definedName>
    <definedName name="Módulo3.anexo10" localSheetId="11">[9]!Módulo3.anexo10</definedName>
    <definedName name="Módulo3.anexo10" localSheetId="12">[9]!Módulo3.anexo10</definedName>
    <definedName name="Módulo3.anexo10" localSheetId="13">[9]!Módulo3.anexo10</definedName>
    <definedName name="Módulo3.anexo10" localSheetId="14">[9]!Módulo3.anexo10</definedName>
    <definedName name="Módulo3.anexo10" localSheetId="15">[9]!Módulo3.anexo10</definedName>
    <definedName name="Módulo3.anexo10" localSheetId="16">[9]!Módulo3.anexo10</definedName>
    <definedName name="Módulo3.anexo10" localSheetId="17">[9]!Módulo3.anexo10</definedName>
    <definedName name="Módulo3.anexo10" localSheetId="18">[9]!Módulo3.anexo10</definedName>
    <definedName name="Módulo3.anexo10" localSheetId="1">[9]!Módulo3.anexo10</definedName>
    <definedName name="Módulo3.anexo10" localSheetId="2">[9]!Módulo3.anexo10</definedName>
    <definedName name="Módulo3.anexo10" localSheetId="3">[9]!Módulo3.anexo10</definedName>
    <definedName name="Módulo3.anexo10" localSheetId="4">[9]!Módulo3.anexo10</definedName>
    <definedName name="Módulo3.anexo10" localSheetId="5">[9]!Módulo3.anexo10</definedName>
    <definedName name="Módulo3.anexo10" localSheetId="6">[9]!Módulo3.anexo10</definedName>
    <definedName name="Módulo3.anexo10" localSheetId="7">[9]!Módulo3.anexo10</definedName>
    <definedName name="Módulo3.anexo10" localSheetId="8">[9]!Módulo3.anexo10</definedName>
    <definedName name="Módulo3.anexo10">[9]!Módulo3.anexo10</definedName>
    <definedName name="Módulo3.anexo11" localSheetId="0">[9]!Módulo3.anexo11</definedName>
    <definedName name="Módulo3.anexo11" localSheetId="9">[9]!Módulo3.anexo11</definedName>
    <definedName name="Módulo3.anexo11" localSheetId="10">[9]!Módulo3.anexo11</definedName>
    <definedName name="Módulo3.anexo11" localSheetId="11">[9]!Módulo3.anexo11</definedName>
    <definedName name="Módulo3.anexo11" localSheetId="12">[9]!Módulo3.anexo11</definedName>
    <definedName name="Módulo3.anexo11" localSheetId="13">[9]!Módulo3.anexo11</definedName>
    <definedName name="Módulo3.anexo11" localSheetId="14">[9]!Módulo3.anexo11</definedName>
    <definedName name="Módulo3.anexo11" localSheetId="15">[9]!Módulo3.anexo11</definedName>
    <definedName name="Módulo3.anexo11" localSheetId="16">[9]!Módulo3.anexo11</definedName>
    <definedName name="Módulo3.anexo11" localSheetId="17">[9]!Módulo3.anexo11</definedName>
    <definedName name="Módulo3.anexo11" localSheetId="18">[9]!Módulo3.anexo11</definedName>
    <definedName name="Módulo3.anexo11" localSheetId="1">[9]!Módulo3.anexo11</definedName>
    <definedName name="Módulo3.anexo11" localSheetId="2">[9]!Módulo3.anexo11</definedName>
    <definedName name="Módulo3.anexo11" localSheetId="3">[9]!Módulo3.anexo11</definedName>
    <definedName name="Módulo3.anexo11" localSheetId="4">[9]!Módulo3.anexo11</definedName>
    <definedName name="Módulo3.anexo11" localSheetId="5">[9]!Módulo3.anexo11</definedName>
    <definedName name="Módulo3.anexo11" localSheetId="6">[9]!Módulo3.anexo11</definedName>
    <definedName name="Módulo3.anexo11" localSheetId="7">[9]!Módulo3.anexo11</definedName>
    <definedName name="Módulo3.anexo11" localSheetId="8">[9]!Módulo3.anexo11</definedName>
    <definedName name="Módulo3.anexo11">[9]!Módulo3.anexo11</definedName>
    <definedName name="Módulo3.anexo12" localSheetId="0">[9]!Módulo3.anexo12</definedName>
    <definedName name="Módulo3.anexo12" localSheetId="9">[9]!Módulo3.anexo12</definedName>
    <definedName name="Módulo3.anexo12" localSheetId="10">[9]!Módulo3.anexo12</definedName>
    <definedName name="Módulo3.anexo12" localSheetId="11">[9]!Módulo3.anexo12</definedName>
    <definedName name="Módulo3.anexo12" localSheetId="12">[9]!Módulo3.anexo12</definedName>
    <definedName name="Módulo3.anexo12" localSheetId="13">[9]!Módulo3.anexo12</definedName>
    <definedName name="Módulo3.anexo12" localSheetId="14">[9]!Módulo3.anexo12</definedName>
    <definedName name="Módulo3.anexo12" localSheetId="15">[9]!Módulo3.anexo12</definedName>
    <definedName name="Módulo3.anexo12" localSheetId="16">[9]!Módulo3.anexo12</definedName>
    <definedName name="Módulo3.anexo12" localSheetId="17">[9]!Módulo3.anexo12</definedName>
    <definedName name="Módulo3.anexo12" localSheetId="18">[9]!Módulo3.anexo12</definedName>
    <definedName name="Módulo3.anexo12" localSheetId="1">[9]!Módulo3.anexo12</definedName>
    <definedName name="Módulo3.anexo12" localSheetId="2">[9]!Módulo3.anexo12</definedName>
    <definedName name="Módulo3.anexo12" localSheetId="3">[9]!Módulo3.anexo12</definedName>
    <definedName name="Módulo3.anexo12" localSheetId="4">[9]!Módulo3.anexo12</definedName>
    <definedName name="Módulo3.anexo12" localSheetId="5">[9]!Módulo3.anexo12</definedName>
    <definedName name="Módulo3.anexo12" localSheetId="6">[9]!Módulo3.anexo12</definedName>
    <definedName name="Módulo3.anexo12" localSheetId="7">[9]!Módulo3.anexo12</definedName>
    <definedName name="Módulo3.anexo12" localSheetId="8">[9]!Módulo3.anexo12</definedName>
    <definedName name="Módulo3.anexo12">[9]!Módulo3.anexo12</definedName>
    <definedName name="Módulo3.anexo3" localSheetId="0">[9]!Módulo3.anexo3</definedName>
    <definedName name="Módulo3.anexo3" localSheetId="9">[9]!Módulo3.anexo3</definedName>
    <definedName name="Módulo3.anexo3" localSheetId="10">[9]!Módulo3.anexo3</definedName>
    <definedName name="Módulo3.anexo3" localSheetId="11">[9]!Módulo3.anexo3</definedName>
    <definedName name="Módulo3.anexo3" localSheetId="12">[9]!Módulo3.anexo3</definedName>
    <definedName name="Módulo3.anexo3" localSheetId="13">[9]!Módulo3.anexo3</definedName>
    <definedName name="Módulo3.anexo3" localSheetId="14">[9]!Módulo3.anexo3</definedName>
    <definedName name="Módulo3.anexo3" localSheetId="15">[9]!Módulo3.anexo3</definedName>
    <definedName name="Módulo3.anexo3" localSheetId="16">[9]!Módulo3.anexo3</definedName>
    <definedName name="Módulo3.anexo3" localSheetId="17">[9]!Módulo3.anexo3</definedName>
    <definedName name="Módulo3.anexo3" localSheetId="18">[9]!Módulo3.anexo3</definedName>
    <definedName name="Módulo3.anexo3" localSheetId="1">[9]!Módulo3.anexo3</definedName>
    <definedName name="Módulo3.anexo3" localSheetId="2">[9]!Módulo3.anexo3</definedName>
    <definedName name="Módulo3.anexo3" localSheetId="3">[9]!Módulo3.anexo3</definedName>
    <definedName name="Módulo3.anexo3" localSheetId="4">[9]!Módulo3.anexo3</definedName>
    <definedName name="Módulo3.anexo3" localSheetId="5">[9]!Módulo3.anexo3</definedName>
    <definedName name="Módulo3.anexo3" localSheetId="6">[9]!Módulo3.anexo3</definedName>
    <definedName name="Módulo3.anexo3" localSheetId="7">[9]!Módulo3.anexo3</definedName>
    <definedName name="Módulo3.anexo3" localSheetId="8">[9]!Módulo3.anexo3</definedName>
    <definedName name="Módulo3.anexo3">[9]!Módulo3.anexo3</definedName>
    <definedName name="Módulo3.anexo4" localSheetId="0">[9]!Módulo3.anexo4</definedName>
    <definedName name="Módulo3.anexo4" localSheetId="9">[9]!Módulo3.anexo4</definedName>
    <definedName name="Módulo3.anexo4" localSheetId="10">[9]!Módulo3.anexo4</definedName>
    <definedName name="Módulo3.anexo4" localSheetId="11">[9]!Módulo3.anexo4</definedName>
    <definedName name="Módulo3.anexo4" localSheetId="12">[9]!Módulo3.anexo4</definedName>
    <definedName name="Módulo3.anexo4" localSheetId="13">[9]!Módulo3.anexo4</definedName>
    <definedName name="Módulo3.anexo4" localSheetId="14">[9]!Módulo3.anexo4</definedName>
    <definedName name="Módulo3.anexo4" localSheetId="15">[9]!Módulo3.anexo4</definedName>
    <definedName name="Módulo3.anexo4" localSheetId="16">[9]!Módulo3.anexo4</definedName>
    <definedName name="Módulo3.anexo4" localSheetId="17">[9]!Módulo3.anexo4</definedName>
    <definedName name="Módulo3.anexo4" localSheetId="18">[9]!Módulo3.anexo4</definedName>
    <definedName name="Módulo3.anexo4" localSheetId="1">[9]!Módulo3.anexo4</definedName>
    <definedName name="Módulo3.anexo4" localSheetId="2">[9]!Módulo3.anexo4</definedName>
    <definedName name="Módulo3.anexo4" localSheetId="3">[9]!Módulo3.anexo4</definedName>
    <definedName name="Módulo3.anexo4" localSheetId="4">[9]!Módulo3.anexo4</definedName>
    <definedName name="Módulo3.anexo4" localSheetId="5">[9]!Módulo3.anexo4</definedName>
    <definedName name="Módulo3.anexo4" localSheetId="6">[9]!Módulo3.anexo4</definedName>
    <definedName name="Módulo3.anexo4" localSheetId="7">[9]!Módulo3.anexo4</definedName>
    <definedName name="Módulo3.anexo4" localSheetId="8">[9]!Módulo3.anexo4</definedName>
    <definedName name="Módulo3.anexo4">[9]!Módulo3.anexo4</definedName>
    <definedName name="Módulo3.anexo5" localSheetId="0">[9]!Módulo3.anexo5</definedName>
    <definedName name="Módulo3.anexo5" localSheetId="9">[9]!Módulo3.anexo5</definedName>
    <definedName name="Módulo3.anexo5" localSheetId="10">[9]!Módulo3.anexo5</definedName>
    <definedName name="Módulo3.anexo5" localSheetId="11">[9]!Módulo3.anexo5</definedName>
    <definedName name="Módulo3.anexo5" localSheetId="12">[9]!Módulo3.anexo5</definedName>
    <definedName name="Módulo3.anexo5" localSheetId="13">[9]!Módulo3.anexo5</definedName>
    <definedName name="Módulo3.anexo5" localSheetId="14">[9]!Módulo3.anexo5</definedName>
    <definedName name="Módulo3.anexo5" localSheetId="15">[9]!Módulo3.anexo5</definedName>
    <definedName name="Módulo3.anexo5" localSheetId="16">[9]!Módulo3.anexo5</definedName>
    <definedName name="Módulo3.anexo5" localSheetId="17">[9]!Módulo3.anexo5</definedName>
    <definedName name="Módulo3.anexo5" localSheetId="18">[9]!Módulo3.anexo5</definedName>
    <definedName name="Módulo3.anexo5" localSheetId="1">[9]!Módulo3.anexo5</definedName>
    <definedName name="Módulo3.anexo5" localSheetId="2">[9]!Módulo3.anexo5</definedName>
    <definedName name="Módulo3.anexo5" localSheetId="3">[9]!Módulo3.anexo5</definedName>
    <definedName name="Módulo3.anexo5" localSheetId="4">[9]!Módulo3.anexo5</definedName>
    <definedName name="Módulo3.anexo5" localSheetId="5">[9]!Módulo3.anexo5</definedName>
    <definedName name="Módulo3.anexo5" localSheetId="6">[9]!Módulo3.anexo5</definedName>
    <definedName name="Módulo3.anexo5" localSheetId="7">[9]!Módulo3.anexo5</definedName>
    <definedName name="Módulo3.anexo5" localSheetId="8">[9]!Módulo3.anexo5</definedName>
    <definedName name="Módulo3.anexo5">[9]!Módulo3.anexo5</definedName>
    <definedName name="Módulo3.anexo6" localSheetId="0">[9]!Módulo3.anexo6</definedName>
    <definedName name="Módulo3.anexo6" localSheetId="9">[9]!Módulo3.anexo6</definedName>
    <definedName name="Módulo3.anexo6" localSheetId="10">[9]!Módulo3.anexo6</definedName>
    <definedName name="Módulo3.anexo6" localSheetId="11">[9]!Módulo3.anexo6</definedName>
    <definedName name="Módulo3.anexo6" localSheetId="12">[9]!Módulo3.anexo6</definedName>
    <definedName name="Módulo3.anexo6" localSheetId="13">[9]!Módulo3.anexo6</definedName>
    <definedName name="Módulo3.anexo6" localSheetId="14">[9]!Módulo3.anexo6</definedName>
    <definedName name="Módulo3.anexo6" localSheetId="15">[9]!Módulo3.anexo6</definedName>
    <definedName name="Módulo3.anexo6" localSheetId="16">[9]!Módulo3.anexo6</definedName>
    <definedName name="Módulo3.anexo6" localSheetId="17">[9]!Módulo3.anexo6</definedName>
    <definedName name="Módulo3.anexo6" localSheetId="18">[9]!Módulo3.anexo6</definedName>
    <definedName name="Módulo3.anexo6" localSheetId="1">[9]!Módulo3.anexo6</definedName>
    <definedName name="Módulo3.anexo6" localSheetId="2">[9]!Módulo3.anexo6</definedName>
    <definedName name="Módulo3.anexo6" localSheetId="3">[9]!Módulo3.anexo6</definedName>
    <definedName name="Módulo3.anexo6" localSheetId="4">[9]!Módulo3.anexo6</definedName>
    <definedName name="Módulo3.anexo6" localSheetId="5">[9]!Módulo3.anexo6</definedName>
    <definedName name="Módulo3.anexo6" localSheetId="6">[9]!Módulo3.anexo6</definedName>
    <definedName name="Módulo3.anexo6" localSheetId="7">[9]!Módulo3.anexo6</definedName>
    <definedName name="Módulo3.anexo6" localSheetId="8">[9]!Módulo3.anexo6</definedName>
    <definedName name="Módulo3.anexo6">[9]!Módulo3.anexo6</definedName>
    <definedName name="Módulo8.anexo16" localSheetId="0">[9]!Módulo8.anexo16</definedName>
    <definedName name="Módulo8.anexo16" localSheetId="9">[9]!Módulo8.anexo16</definedName>
    <definedName name="Módulo8.anexo16" localSheetId="10">[9]!Módulo8.anexo16</definedName>
    <definedName name="Módulo8.anexo16" localSheetId="11">[9]!Módulo8.anexo16</definedName>
    <definedName name="Módulo8.anexo16" localSheetId="12">[9]!Módulo8.anexo16</definedName>
    <definedName name="Módulo8.anexo16" localSheetId="13">[9]!Módulo8.anexo16</definedName>
    <definedName name="Módulo8.anexo16" localSheetId="14">[9]!Módulo8.anexo16</definedName>
    <definedName name="Módulo8.anexo16" localSheetId="15">[9]!Módulo8.anexo16</definedName>
    <definedName name="Módulo8.anexo16" localSheetId="16">[9]!Módulo8.anexo16</definedName>
    <definedName name="Módulo8.anexo16" localSheetId="17">[9]!Módulo8.anexo16</definedName>
    <definedName name="Módulo8.anexo16" localSheetId="18">[9]!Módulo8.anexo16</definedName>
    <definedName name="Módulo8.anexo16" localSheetId="1">[9]!Módulo8.anexo16</definedName>
    <definedName name="Módulo8.anexo16" localSheetId="2">[9]!Módulo8.anexo16</definedName>
    <definedName name="Módulo8.anexo16" localSheetId="3">[9]!Módulo8.anexo16</definedName>
    <definedName name="Módulo8.anexo16" localSheetId="4">[9]!Módulo8.anexo16</definedName>
    <definedName name="Módulo8.anexo16" localSheetId="5">[9]!Módulo8.anexo16</definedName>
    <definedName name="Módulo8.anexo16" localSheetId="6">[9]!Módulo8.anexo16</definedName>
    <definedName name="Módulo8.anexo16" localSheetId="7">[9]!Módulo8.anexo16</definedName>
    <definedName name="Módulo8.anexo16" localSheetId="8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[51]!Nada</definedName>
    <definedName name="Nada" localSheetId="9">[51]!Nada</definedName>
    <definedName name="Nada" localSheetId="10">[51]!Nada</definedName>
    <definedName name="Nada" localSheetId="11">[51]!Nada</definedName>
    <definedName name="Nada" localSheetId="12">[51]!Nada</definedName>
    <definedName name="Nada" localSheetId="13">[51]!Nada</definedName>
    <definedName name="Nada" localSheetId="14">[51]!Nada</definedName>
    <definedName name="Nada" localSheetId="15">[51]!Nada</definedName>
    <definedName name="Nada" localSheetId="16">[51]!Nada</definedName>
    <definedName name="Nada" localSheetId="17">[51]!Nada</definedName>
    <definedName name="Nada" localSheetId="18">[51]!Nada</definedName>
    <definedName name="Nada" localSheetId="1">[51]!Nada</definedName>
    <definedName name="Nada" localSheetId="2">[51]!Nada</definedName>
    <definedName name="Nada" localSheetId="3">[51]!Nada</definedName>
    <definedName name="Nada" localSheetId="4">[51]!Nada</definedName>
    <definedName name="Nada" localSheetId="5">[51]!Nada</definedName>
    <definedName name="Nada" localSheetId="6">[51]!Nada</definedName>
    <definedName name="Nada" localSheetId="7">[51]!Nada</definedName>
    <definedName name="Nada" localSheetId="8">[51]!Nada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 localSheetId="9">DATE(YEAR([92]!Loan_Start),MONTH([92]!Loan_Start)+Payment_Number,DAY([92]!Loan_Start))</definedName>
    <definedName name="obras1" localSheetId="10">DATE(YEAR([92]!Loan_Start),MONTH([92]!Loan_Start)+Payment_Number,DAY([92]!Loan_Start))</definedName>
    <definedName name="obras1" localSheetId="11">DATE(YEAR([92]!Loan_Start),MONTH([92]!Loan_Start)+Payment_Number,DAY([92]!Loan_Start))</definedName>
    <definedName name="obras1" localSheetId="12">DATE(YEAR([92]!Loan_Start),MONTH([92]!Loan_Start)+Payment_Number,DAY([92]!Loan_Start))</definedName>
    <definedName name="obras1" localSheetId="13">DATE(YEAR([92]!Loan_Start),MONTH([92]!Loan_Start)+Payment_Number,DAY([92]!Loan_Start))</definedName>
    <definedName name="obras1" localSheetId="14">DATE(YEAR([92]!Loan_Start),MONTH([92]!Loan_Start)+Payment_Number,DAY([92]!Loan_Start))</definedName>
    <definedName name="obras1" localSheetId="15">DATE(YEAR([92]!Loan_Start),MONTH([92]!Loan_Start)+Payment_Number,DAY([92]!Loan_Start))</definedName>
    <definedName name="obras1" localSheetId="16">DATE(YEAR([92]!Loan_Start),MONTH([92]!Loan_Start)+Payment_Number,DAY([92]!Loan_Start))</definedName>
    <definedName name="obras1" localSheetId="17">DATE(YEAR([92]!Loan_Start),MONTH([92]!Loan_Start)+Payment_Number,DAY([92]!Loan_Start))</definedName>
    <definedName name="obras1" localSheetId="18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 localSheetId="2">DATE(YEAR([92]!Loan_Start),MONTH([92]!Loan_Start)+Payment_Number,DAY([92]!Loan_Start))</definedName>
    <definedName name="obras1" localSheetId="3">DATE(YEAR([92]!Loan_Start),MONTH([92]!Loan_Start)+Payment_Number,DAY([92]!Loan_Start))</definedName>
    <definedName name="obras1" localSheetId="4">DATE(YEAR([92]!Loan_Start),MONTH([92]!Loan_Start)+Payment_Number,DAY([92]!Loan_Start))</definedName>
    <definedName name="obras1" localSheetId="5">DATE(YEAR([92]!Loan_Start),MONTH([92]!Loan_Start)+Payment_Number,DAY([92]!Loan_Start))</definedName>
    <definedName name="obras1" localSheetId="6">DATE(YEAR([92]!Loan_Start),MONTH([92]!Loan_Start)+Payment_Number,DAY([92]!Loan_Start))</definedName>
    <definedName name="obras1" localSheetId="7">DATE(YEAR([92]!Loan_Start),MONTH([92]!Loan_Start)+Payment_Number,DAY([92]!Loan_Start))</definedName>
    <definedName name="obras1" localSheetId="8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 localSheetId="9">DATE(YEAR([93]!Loan_Start),MONTH([93]!Loan_Start)+Payment_Number,DAY([93]!Loan_Start))</definedName>
    <definedName name="obras111" localSheetId="10">DATE(YEAR([93]!Loan_Start),MONTH([93]!Loan_Start)+Payment_Number,DAY([93]!Loan_Start))</definedName>
    <definedName name="obras111" localSheetId="11">DATE(YEAR([93]!Loan_Start),MONTH([93]!Loan_Start)+Payment_Number,DAY([93]!Loan_Start))</definedName>
    <definedName name="obras111" localSheetId="12">DATE(YEAR([93]!Loan_Start),MONTH([93]!Loan_Start)+Payment_Number,DAY([93]!Loan_Start))</definedName>
    <definedName name="obras111" localSheetId="13">DATE(YEAR([93]!Loan_Start),MONTH([93]!Loan_Start)+Payment_Number,DAY([93]!Loan_Start))</definedName>
    <definedName name="obras111" localSheetId="14">DATE(YEAR([93]!Loan_Start),MONTH([93]!Loan_Start)+Payment_Number,DAY([93]!Loan_Start))</definedName>
    <definedName name="obras111" localSheetId="15">DATE(YEAR([93]!Loan_Start),MONTH([93]!Loan_Start)+Payment_Number,DAY([93]!Loan_Start))</definedName>
    <definedName name="obras111" localSheetId="16">DATE(YEAR([93]!Loan_Start),MONTH([93]!Loan_Start)+Payment_Number,DAY([93]!Loan_Start))</definedName>
    <definedName name="obras111" localSheetId="17">DATE(YEAR([93]!Loan_Start),MONTH([93]!Loan_Start)+Payment_Number,DAY([93]!Loan_Start))</definedName>
    <definedName name="obras111" localSheetId="18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 localSheetId="2">DATE(YEAR([93]!Loan_Start),MONTH([93]!Loan_Start)+Payment_Number,DAY([93]!Loan_Start))</definedName>
    <definedName name="obras111" localSheetId="3">DATE(YEAR([93]!Loan_Start),MONTH([93]!Loan_Start)+Payment_Number,DAY([93]!Loan_Start))</definedName>
    <definedName name="obras111" localSheetId="4">DATE(YEAR([93]!Loan_Start),MONTH([93]!Loan_Start)+Payment_Number,DAY([93]!Loan_Start))</definedName>
    <definedName name="obras111" localSheetId="5">DATE(YEAR([93]!Loan_Start),MONTH([93]!Loan_Start)+Payment_Number,DAY([93]!Loan_Start))</definedName>
    <definedName name="obras111" localSheetId="6">DATE(YEAR([93]!Loan_Start),MONTH([93]!Loan_Start)+Payment_Number,DAY([93]!Loan_Start))</definedName>
    <definedName name="obras111" localSheetId="7">DATE(YEAR([93]!Loan_Start),MONTH([93]!Loan_Start)+Payment_Number,DAY([93]!Loan_Start))</definedName>
    <definedName name="obras111" localSheetId="8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9">DATE(YEAR([0]!Loan_Start),MONTH([0]!Loan_Start)+Payment_Number,DAY([0]!Loan_Start))</definedName>
    <definedName name="Payment_Date" localSheetId="10">DATE(YEAR([0]!Loan_Start),MONTH([0]!Loan_Start)+Payment_Number,DAY([0]!Loan_Start))</definedName>
    <definedName name="Payment_Date" localSheetId="11">DATE(YEAR([0]!Loan_Start),MONTH([0]!Loan_Start)+Payment_Number,DAY([0]!Loan_Start))</definedName>
    <definedName name="Payment_Date" localSheetId="12">DATE(YEAR([0]!Loan_Start),MONTH([0]!Loan_Start)+Payment_Number,DAY([0]!Loan_Start))</definedName>
    <definedName name="Payment_Date" localSheetId="13">DATE(YEAR([0]!Loan_Start),MONTH([0]!Loan_Start)+Payment_Number,DAY([0]!Loan_Start))</definedName>
    <definedName name="Payment_Date" localSheetId="14">DATE(YEAR([0]!Loan_Start),MONTH([0]!Loan_Start)+Payment_Number,DAY([0]!Loan_Start))</definedName>
    <definedName name="Payment_Date" localSheetId="15">DATE(YEAR([0]!Loan_Start),MONTH([0]!Loan_Start)+Payment_Number,DAY([0]!Loan_Start))</definedName>
    <definedName name="Payment_Date" localSheetId="16">DATE(YEAR([0]!Loan_Start),MONTH([0]!Loan_Start)+Payment_Number,DAY([0]!Loan_Start))</definedName>
    <definedName name="Payment_Date" localSheetId="17">DATE(YEAR([0]!Loan_Start),MONTH([0]!Loan_Start)+Payment_Number,DAY([0]!Loan_Start))</definedName>
    <definedName name="Payment_Date" localSheetId="18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 localSheetId="3">DATE(YEAR([0]!Loan_Start),MONTH([0]!Loan_Start)+Payment_Number,DAY([0]!Loan_Start))</definedName>
    <definedName name="Payment_Date" localSheetId="4">DATE(YEAR([0]!Loan_Start),MONTH([0]!Loan_Start)+Payment_Number,DAY([0]!Loan_Start))</definedName>
    <definedName name="Payment_Date" localSheetId="5">DATE(YEAR([0]!Loan_Start),MONTH([0]!Loan_Start)+Payment_Number,DAY([0]!Loan_Start))</definedName>
    <definedName name="Payment_Date" localSheetId="6">DATE(YEAR([0]!Loan_Start),MONTH([0]!Loan_Start)+Payment_Number,DAY([0]!Loan_Start))</definedName>
    <definedName name="Payment_Date" localSheetId="7">DATE(YEAR([0]!Loan_Start),MONTH([0]!Loan_Start)+Payment_Number,DAY([0]!Loan_Start))</definedName>
    <definedName name="Payment_Date" localSheetId="8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 localSheetId="9">DATE(YEAR([93]!Loan_Start),MONTH([93]!Loan_Start)+Payment_Number,DAY([93]!Loan_Start))</definedName>
    <definedName name="Payment_Date1" localSheetId="10">DATE(YEAR([93]!Loan_Start),MONTH([93]!Loan_Start)+Payment_Number,DAY([93]!Loan_Start))</definedName>
    <definedName name="Payment_Date1" localSheetId="11">DATE(YEAR([93]!Loan_Start),MONTH([93]!Loan_Start)+Payment_Number,DAY([93]!Loan_Start))</definedName>
    <definedName name="Payment_Date1" localSheetId="12">DATE(YEAR([93]!Loan_Start),MONTH([93]!Loan_Start)+Payment_Number,DAY([93]!Loan_Start))</definedName>
    <definedName name="Payment_Date1" localSheetId="13">DATE(YEAR([93]!Loan_Start),MONTH([93]!Loan_Start)+Payment_Number,DAY([93]!Loan_Start))</definedName>
    <definedName name="Payment_Date1" localSheetId="14">DATE(YEAR([93]!Loan_Start),MONTH([93]!Loan_Start)+Payment_Number,DAY([93]!Loan_Start))</definedName>
    <definedName name="Payment_Date1" localSheetId="15">DATE(YEAR([93]!Loan_Start),MONTH([93]!Loan_Start)+Payment_Number,DAY([93]!Loan_Start))</definedName>
    <definedName name="Payment_Date1" localSheetId="16">DATE(YEAR([93]!Loan_Start),MONTH([93]!Loan_Start)+Payment_Number,DAY([93]!Loan_Start))</definedName>
    <definedName name="Payment_Date1" localSheetId="17">DATE(YEAR([93]!Loan_Start),MONTH([93]!Loan_Start)+Payment_Number,DAY([93]!Loan_Start))</definedName>
    <definedName name="Payment_Date1" localSheetId="18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 localSheetId="2">DATE(YEAR([93]!Loan_Start),MONTH([93]!Loan_Start)+Payment_Number,DAY([93]!Loan_Start))</definedName>
    <definedName name="Payment_Date1" localSheetId="3">DATE(YEAR([93]!Loan_Start),MONTH([93]!Loan_Start)+Payment_Number,DAY([93]!Loan_Start))</definedName>
    <definedName name="Payment_Date1" localSheetId="4">DATE(YEAR([93]!Loan_Start),MONTH([93]!Loan_Start)+Payment_Number,DAY([93]!Loan_Start))</definedName>
    <definedName name="Payment_Date1" localSheetId="5">DATE(YEAR([93]!Loan_Start),MONTH([93]!Loan_Start)+Payment_Number,DAY([93]!Loan_Start))</definedName>
    <definedName name="Payment_Date1" localSheetId="6">DATE(YEAR([93]!Loan_Start),MONTH([93]!Loan_Start)+Payment_Number,DAY([93]!Loan_Start))</definedName>
    <definedName name="Payment_Date1" localSheetId="7">DATE(YEAR([93]!Loan_Start),MONTH([93]!Loan_Start)+Payment_Number,DAY([93]!Loan_Start))</definedName>
    <definedName name="Payment_Date1" localSheetId="8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[0]!ERR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PTTOSS" localSheetId="0">[9]!_xlbgnm.ane7</definedName>
    <definedName name="PPTTOSS" localSheetId="9">[9]!_xlbgnm.ane7</definedName>
    <definedName name="PPTTOSS" localSheetId="10">[9]!_xlbgnm.ane7</definedName>
    <definedName name="PPTTOSS" localSheetId="11">[9]!_xlbgnm.ane7</definedName>
    <definedName name="PPTTOSS" localSheetId="12">[9]!_xlbgnm.ane7</definedName>
    <definedName name="PPTTOSS" localSheetId="13">[9]!_xlbgnm.ane7</definedName>
    <definedName name="PPTTOSS" localSheetId="14">[9]!_xlbgnm.ane7</definedName>
    <definedName name="PPTTOSS" localSheetId="15">[9]!_xlbgnm.ane7</definedName>
    <definedName name="PPTTOSS" localSheetId="16">[9]!_xlbgnm.ane7</definedName>
    <definedName name="PPTTOSS" localSheetId="17">[9]!_xlbgnm.ane7</definedName>
    <definedName name="PPTTOSS" localSheetId="18">[9]!_xlbgnm.ane7</definedName>
    <definedName name="PPTTOSS" localSheetId="1">[9]!_xlbgnm.ane7</definedName>
    <definedName name="PPTTOSS" localSheetId="2">[9]!_xlbgnm.ane7</definedName>
    <definedName name="PPTTOSS" localSheetId="3">[9]!_xlbgnm.ane7</definedName>
    <definedName name="PPTTOSS" localSheetId="4">[9]!_xlbgnm.ane7</definedName>
    <definedName name="PPTTOSS" localSheetId="5">[9]!_xlbgnm.ane7</definedName>
    <definedName name="PPTTOSS" localSheetId="6">[9]!_xlbgnm.ane7</definedName>
    <definedName name="PPTTOSS" localSheetId="7">[9]!_xlbgnm.ane7</definedName>
    <definedName name="PPTTOSS" localSheetId="8">[9]!_xlbgnm.ane7</definedName>
    <definedName name="PPTTOSS">[9]!_xlbgnm.ane7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[96]!absc</definedName>
    <definedName name="PRUEBA" localSheetId="9">[96]!absc</definedName>
    <definedName name="PRUEBA" localSheetId="10">[96]!absc</definedName>
    <definedName name="PRUEBA" localSheetId="11">[96]!absc</definedName>
    <definedName name="PRUEBA" localSheetId="12">[96]!absc</definedName>
    <definedName name="PRUEBA" localSheetId="13">[96]!absc</definedName>
    <definedName name="PRUEBA" localSheetId="14">[96]!absc</definedName>
    <definedName name="PRUEBA" localSheetId="15">[96]!absc</definedName>
    <definedName name="PRUEBA" localSheetId="16">[96]!absc</definedName>
    <definedName name="PRUEBA" localSheetId="17">[96]!absc</definedName>
    <definedName name="PRUEBA" localSheetId="18">[96]!absc</definedName>
    <definedName name="PRUEBA" localSheetId="1">[96]!absc</definedName>
    <definedName name="PRUEBA" localSheetId="2">[96]!absc</definedName>
    <definedName name="PRUEBA" localSheetId="3">[96]!absc</definedName>
    <definedName name="PRUEBA" localSheetId="4">[96]!absc</definedName>
    <definedName name="PRUEBA" localSheetId="5">[96]!absc</definedName>
    <definedName name="PRUEBA" localSheetId="6">[96]!absc</definedName>
    <definedName name="PRUEBA" localSheetId="7">[96]!absc</definedName>
    <definedName name="PRUEBA" localSheetId="8">[96]!absc</definedName>
    <definedName name="PRUEBA">[96]!absc</definedName>
    <definedName name="prueba1" localSheetId="0">[96]!absc</definedName>
    <definedName name="prueba1" localSheetId="9">[96]!absc</definedName>
    <definedName name="prueba1" localSheetId="10">[96]!absc</definedName>
    <definedName name="prueba1" localSheetId="11">[96]!absc</definedName>
    <definedName name="prueba1" localSheetId="12">[96]!absc</definedName>
    <definedName name="prueba1" localSheetId="13">[96]!absc</definedName>
    <definedName name="prueba1" localSheetId="14">[96]!absc</definedName>
    <definedName name="prueba1" localSheetId="15">[96]!absc</definedName>
    <definedName name="prueba1" localSheetId="16">[96]!absc</definedName>
    <definedName name="prueba1" localSheetId="17">[96]!absc</definedName>
    <definedName name="prueba1" localSheetId="18">[96]!absc</definedName>
    <definedName name="prueba1" localSheetId="1">[96]!absc</definedName>
    <definedName name="prueba1" localSheetId="2">[96]!absc</definedName>
    <definedName name="prueba1" localSheetId="3">[96]!absc</definedName>
    <definedName name="prueba1" localSheetId="4">[96]!absc</definedName>
    <definedName name="prueba1" localSheetId="5">[96]!absc</definedName>
    <definedName name="prueba1" localSheetId="6">[96]!absc</definedName>
    <definedName name="prueba1" localSheetId="7">[96]!absc</definedName>
    <definedName name="prueba1" localSheetId="8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 localSheetId="9">[9]!resu8</definedName>
    <definedName name="resu8" localSheetId="10">[9]!resu8</definedName>
    <definedName name="resu8" localSheetId="11">[9]!resu8</definedName>
    <definedName name="resu8" localSheetId="12">[9]!resu8</definedName>
    <definedName name="resu8" localSheetId="13">[9]!resu8</definedName>
    <definedName name="resu8" localSheetId="14">[9]!resu8</definedName>
    <definedName name="resu8" localSheetId="15">[9]!resu8</definedName>
    <definedName name="resu8" localSheetId="16">[9]!resu8</definedName>
    <definedName name="resu8" localSheetId="17">[9]!resu8</definedName>
    <definedName name="resu8" localSheetId="18">[9]!resu8</definedName>
    <definedName name="resu8" localSheetId="1">[9]!resu8</definedName>
    <definedName name="resu8" localSheetId="2">[9]!resu8</definedName>
    <definedName name="resu8" localSheetId="3">[9]!resu8</definedName>
    <definedName name="resu8" localSheetId="4">[9]!resu8</definedName>
    <definedName name="resu8" localSheetId="5">[9]!resu8</definedName>
    <definedName name="resu8" localSheetId="6">[9]!resu8</definedName>
    <definedName name="resu8" localSheetId="7">[9]!resu8</definedName>
    <definedName name="resu8" localSheetId="8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'[3]7422CW00'!#REF!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[41]CONTRATO!$I$9</definedName>
    <definedName name="smlv2001">[41]CONTRATO!$H$9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 localSheetId="9">MODULO10.auto_abrir</definedName>
    <definedName name="sss" localSheetId="10">MODULO10.auto_abrir</definedName>
    <definedName name="sss" localSheetId="11">MODULO10.auto_abrir</definedName>
    <definedName name="sss" localSheetId="12">MODULO10.auto_abrir</definedName>
    <definedName name="sss" localSheetId="13">MODULO10.auto_abrir</definedName>
    <definedName name="sss" localSheetId="14">MODULO10.auto_abrir</definedName>
    <definedName name="sss" localSheetId="15">MODULO10.auto_abrir</definedName>
    <definedName name="sss" localSheetId="16">MODULO10.auto_abrir</definedName>
    <definedName name="sss" localSheetId="17">MODULO10.auto_abrir</definedName>
    <definedName name="sss" localSheetId="18">MODULO10.auto_abrir</definedName>
    <definedName name="sss" localSheetId="1">MODULO10.auto_abrir</definedName>
    <definedName name="sss" localSheetId="2">MODULO10.auto_abrir</definedName>
    <definedName name="sss" localSheetId="3">MODULO10.auto_abrir</definedName>
    <definedName name="sss" localSheetId="4">MODULO10.auto_abrir</definedName>
    <definedName name="sss" localSheetId="5">MODULO10.auto_abrir</definedName>
    <definedName name="sss" localSheetId="6">MODULO10.auto_abrir</definedName>
    <definedName name="sss" localSheetId="7">MODULO10.auto_abrir</definedName>
    <definedName name="sss" localSheetId="8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'[101]PxQ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 localSheetId="9">[21]!absc</definedName>
    <definedName name="t" localSheetId="10">[21]!absc</definedName>
    <definedName name="t" localSheetId="11">[21]!absc</definedName>
    <definedName name="t" localSheetId="12">[21]!absc</definedName>
    <definedName name="t" localSheetId="13">[21]!absc</definedName>
    <definedName name="t" localSheetId="14">[21]!absc</definedName>
    <definedName name="t" localSheetId="15">[21]!absc</definedName>
    <definedName name="t" localSheetId="16">[21]!absc</definedName>
    <definedName name="t" localSheetId="17">[21]!absc</definedName>
    <definedName name="t" localSheetId="18">[21]!absc</definedName>
    <definedName name="t" localSheetId="1">[21]!absc</definedName>
    <definedName name="t" localSheetId="2">[21]!absc</definedName>
    <definedName name="t" localSheetId="3">[21]!absc</definedName>
    <definedName name="t" localSheetId="4">[21]!absc</definedName>
    <definedName name="t" localSheetId="5">[21]!absc</definedName>
    <definedName name="t" localSheetId="6">[21]!absc</definedName>
    <definedName name="t" localSheetId="7">[21]!absc</definedName>
    <definedName name="t" localSheetId="8">[21]!absc</definedName>
    <definedName name="t">[21]!absc</definedName>
    <definedName name="t_1" localSheetId="0">Scheduled_Payment+Extra_Payment</definedName>
    <definedName name="t_1" localSheetId="9">Scheduled_Payment+Extra_Payment</definedName>
    <definedName name="t_1" localSheetId="10">Scheduled_Payment+Extra_Payment</definedName>
    <definedName name="t_1" localSheetId="11">Scheduled_Payment+Extra_Payment</definedName>
    <definedName name="t_1" localSheetId="12">Scheduled_Payment+Extra_Payment</definedName>
    <definedName name="t_1" localSheetId="13">Scheduled_Payment+Extra_Payment</definedName>
    <definedName name="t_1" localSheetId="14">Scheduled_Payment+Extra_Payment</definedName>
    <definedName name="t_1" localSheetId="15">Scheduled_Payment+Extra_Payment</definedName>
    <definedName name="t_1" localSheetId="16">Scheduled_Payment+Extra_Payment</definedName>
    <definedName name="t_1" localSheetId="17">Scheduled_Payment+Extra_Payment</definedName>
    <definedName name="t_1" localSheetId="18">Scheduled_Payment+Extra_Payment</definedName>
    <definedName name="t_1" localSheetId="1">Scheduled_Payment+Extra_Payment</definedName>
    <definedName name="t_1" localSheetId="2">Scheduled_Payment+Extra_Payment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 localSheetId="6">Scheduled_Payment+Extra_Payment</definedName>
    <definedName name="t_1" localSheetId="7">Scheduled_Payment+Extra_Payment</definedName>
    <definedName name="t_1" localSheetId="8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[23]INST!#REF!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 localSheetId="11">Scheduled_Payment+Extra_Payment</definedName>
    <definedName name="Total_Payment" localSheetId="12">Scheduled_Payment+Extra_Payment</definedName>
    <definedName name="Total_Payment" localSheetId="13">Scheduled_Payment+Extra_Payment</definedName>
    <definedName name="Total_Payment" localSheetId="14">Scheduled_Payment+Extra_Payment</definedName>
    <definedName name="Total_Payment" localSheetId="15">Scheduled_Payment+Extra_Payment</definedName>
    <definedName name="Total_Payment" localSheetId="16">Scheduled_Payment+Extra_Payment</definedName>
    <definedName name="Total_Payment" localSheetId="17">Scheduled_Payment+Extra_Payment</definedName>
    <definedName name="Total_Payment" localSheetId="18">Scheduled_Payment+Extra_Payment</definedName>
    <definedName name="Total_Payment" localSheetId="1">Scheduled_Payment+Extra_Payment</definedName>
    <definedName name="Total_Payment" localSheetId="2">Scheduled_Payment+Extra_Payment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8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9">Scheduled_Payment+Extra_Payment</definedName>
    <definedName name="Total_Payment1" localSheetId="10">Scheduled_Payment+Extra_Payment</definedName>
    <definedName name="Total_Payment1" localSheetId="11">Scheduled_Payment+Extra_Payment</definedName>
    <definedName name="Total_Payment1" localSheetId="12">Scheduled_Payment+Extra_Payment</definedName>
    <definedName name="Total_Payment1" localSheetId="13">Scheduled_Payment+Extra_Payment</definedName>
    <definedName name="Total_Payment1" localSheetId="14">Scheduled_Payment+Extra_Payment</definedName>
    <definedName name="Total_Payment1" localSheetId="15">Scheduled_Payment+Extra_Payment</definedName>
    <definedName name="Total_Payment1" localSheetId="16">Scheduled_Payment+Extra_Payment</definedName>
    <definedName name="Total_Payment1" localSheetId="17">Scheduled_Payment+Extra_Payment</definedName>
    <definedName name="Total_Payment1" localSheetId="18">Scheduled_Payment+Extra_Payment</definedName>
    <definedName name="Total_Payment1" localSheetId="1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6">Scheduled_Payment+Extra_Payment</definedName>
    <definedName name="Total_Payment1" localSheetId="7">Scheduled_Payment+Extra_Payment</definedName>
    <definedName name="Total_Payment1" localSheetId="8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'[10]NOMINA-1'!$E$37</definedName>
    <definedName name="TotAuxAlimentacion">'[41]NOMINA 1'!$E$38</definedName>
    <definedName name="TotAuxCom">'[10]NOMINA-1'!$E$39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'[10]NOMINA-1'!$E$41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'[10]NOMINA-1'!$N$39</definedName>
    <definedName name="TotPrimConvencional">'[41]NOMINA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[111]!absc</definedName>
    <definedName name="xxxxx" localSheetId="9">[111]!absc</definedName>
    <definedName name="xxxxx" localSheetId="10">[111]!absc</definedName>
    <definedName name="xxxxx" localSheetId="11">[111]!absc</definedName>
    <definedName name="xxxxx" localSheetId="12">[111]!absc</definedName>
    <definedName name="xxxxx" localSheetId="13">[111]!absc</definedName>
    <definedName name="xxxxx" localSheetId="14">[111]!absc</definedName>
    <definedName name="xxxxx" localSheetId="15">[111]!absc</definedName>
    <definedName name="xxxxx" localSheetId="16">[111]!absc</definedName>
    <definedName name="xxxxx" localSheetId="17">[111]!absc</definedName>
    <definedName name="xxxxx" localSheetId="18">[111]!absc</definedName>
    <definedName name="xxxxx" localSheetId="1">[111]!absc</definedName>
    <definedName name="xxxxx" localSheetId="2">[111]!absc</definedName>
    <definedName name="xxxxx" localSheetId="3">[111]!absc</definedName>
    <definedName name="xxxxx" localSheetId="4">[111]!absc</definedName>
    <definedName name="xxxxx" localSheetId="5">[111]!absc</definedName>
    <definedName name="xxxxx" localSheetId="6">[111]!absc</definedName>
    <definedName name="xxxxx" localSheetId="7">[111]!absc</definedName>
    <definedName name="xxxxx" localSheetId="8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[27]!absc</definedName>
    <definedName name="Y" localSheetId="9">[27]!absc</definedName>
    <definedName name="Y" localSheetId="10">[27]!absc</definedName>
    <definedName name="Y" localSheetId="11">[27]!absc</definedName>
    <definedName name="Y" localSheetId="12">[27]!absc</definedName>
    <definedName name="Y" localSheetId="13">[27]!absc</definedName>
    <definedName name="Y" localSheetId="14">[27]!absc</definedName>
    <definedName name="Y" localSheetId="15">[27]!absc</definedName>
    <definedName name="Y" localSheetId="16">[27]!absc</definedName>
    <definedName name="Y" localSheetId="17">[27]!absc</definedName>
    <definedName name="Y" localSheetId="18">[27]!absc</definedName>
    <definedName name="Y" localSheetId="1">[27]!absc</definedName>
    <definedName name="Y" localSheetId="2">[27]!absc</definedName>
    <definedName name="Y" localSheetId="3">[27]!absc</definedName>
    <definedName name="Y" localSheetId="4">[27]!absc</definedName>
    <definedName name="Y" localSheetId="5">[27]!absc</definedName>
    <definedName name="Y" localSheetId="6">[27]!absc</definedName>
    <definedName name="Y" localSheetId="7">[27]!absc</definedName>
    <definedName name="Y" localSheetId="8">[27]!absc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9" l="1"/>
  <c r="F11" i="19" s="1"/>
  <c r="C10" i="19"/>
  <c r="F10" i="19" s="1"/>
  <c r="F28" i="19"/>
  <c r="F29" i="19" s="1"/>
  <c r="D23" i="19"/>
  <c r="F23" i="19" s="1"/>
  <c r="F17" i="19"/>
  <c r="F19" i="19" s="1"/>
  <c r="C14" i="18"/>
  <c r="F14" i="18" s="1"/>
  <c r="C13" i="18"/>
  <c r="F13" i="18" s="1"/>
  <c r="C10" i="18"/>
  <c r="C11" i="17"/>
  <c r="C10" i="16"/>
  <c r="C17" i="15"/>
  <c r="C15" i="15"/>
  <c r="C12" i="15"/>
  <c r="C13" i="6"/>
  <c r="C12" i="6"/>
  <c r="C11" i="6"/>
  <c r="F13" i="19" l="1"/>
  <c r="F24" i="19"/>
  <c r="F11" i="13"/>
  <c r="F14" i="6"/>
  <c r="F31" i="19" l="1"/>
  <c r="F35" i="19" s="1"/>
  <c r="F31" i="18"/>
  <c r="F32" i="18" s="1"/>
  <c r="C26" i="18"/>
  <c r="C21" i="18"/>
  <c r="F21" i="18" s="1"/>
  <c r="F20" i="18"/>
  <c r="F12" i="18"/>
  <c r="F11" i="18"/>
  <c r="F10" i="18"/>
  <c r="F29" i="17"/>
  <c r="F30" i="17" s="1"/>
  <c r="C24" i="17"/>
  <c r="C19" i="17"/>
  <c r="F19" i="17" s="1"/>
  <c r="F18" i="17"/>
  <c r="F12" i="17"/>
  <c r="F11" i="17"/>
  <c r="F10" i="17"/>
  <c r="F29" i="16"/>
  <c r="F30" i="16" s="1"/>
  <c r="C24" i="16"/>
  <c r="C19" i="16"/>
  <c r="F19" i="16" s="1"/>
  <c r="F18" i="16"/>
  <c r="F12" i="16"/>
  <c r="F11" i="16"/>
  <c r="F10" i="16"/>
  <c r="F34" i="15"/>
  <c r="F35" i="15" s="1"/>
  <c r="C29" i="15"/>
  <c r="C24" i="15"/>
  <c r="F24" i="15" s="1"/>
  <c r="F23" i="15"/>
  <c r="D17" i="15"/>
  <c r="F17" i="15" s="1"/>
  <c r="F16" i="15"/>
  <c r="D15" i="15"/>
  <c r="F15" i="15" s="1"/>
  <c r="F14" i="15"/>
  <c r="F13" i="15"/>
  <c r="F12" i="15"/>
  <c r="F11" i="15"/>
  <c r="F10" i="15"/>
  <c r="F27" i="14"/>
  <c r="F28" i="14" s="1"/>
  <c r="C22" i="14"/>
  <c r="C17" i="14"/>
  <c r="F17" i="14" s="1"/>
  <c r="F16" i="14"/>
  <c r="F10" i="14"/>
  <c r="F28" i="13"/>
  <c r="F29" i="13" s="1"/>
  <c r="C23" i="13"/>
  <c r="D23" i="13" s="1"/>
  <c r="F23" i="13" s="1"/>
  <c r="F24" i="13" s="1"/>
  <c r="C18" i="13"/>
  <c r="F18" i="13" s="1"/>
  <c r="F17" i="13"/>
  <c r="F10" i="13"/>
  <c r="F28" i="12"/>
  <c r="F29" i="12" s="1"/>
  <c r="F23" i="12"/>
  <c r="F24" i="12" s="1"/>
  <c r="D23" i="12"/>
  <c r="C18" i="12"/>
  <c r="F18" i="12" s="1"/>
  <c r="F17" i="12"/>
  <c r="F19" i="12" s="1"/>
  <c r="C11" i="12"/>
  <c r="F11" i="12" s="1"/>
  <c r="C10" i="12"/>
  <c r="F10" i="12" s="1"/>
  <c r="F13" i="12" s="1"/>
  <c r="F28" i="11"/>
  <c r="F29" i="11" s="1"/>
  <c r="D23" i="11"/>
  <c r="F23" i="11" s="1"/>
  <c r="F24" i="11" s="1"/>
  <c r="F18" i="11"/>
  <c r="C18" i="11"/>
  <c r="F17" i="11"/>
  <c r="F19" i="11" s="1"/>
  <c r="C11" i="11"/>
  <c r="F11" i="11" s="1"/>
  <c r="C10" i="11"/>
  <c r="F10" i="11" s="1"/>
  <c r="F13" i="11" s="1"/>
  <c r="F28" i="10"/>
  <c r="F29" i="10" s="1"/>
  <c r="D23" i="10"/>
  <c r="F23" i="10" s="1"/>
  <c r="F24" i="10" s="1"/>
  <c r="F18" i="10"/>
  <c r="C18" i="10"/>
  <c r="F17" i="10"/>
  <c r="C11" i="10"/>
  <c r="F11" i="10" s="1"/>
  <c r="C10" i="10"/>
  <c r="F10" i="10" s="1"/>
  <c r="F28" i="9"/>
  <c r="F29" i="9" s="1"/>
  <c r="D23" i="9"/>
  <c r="F23" i="9" s="1"/>
  <c r="F24" i="9" s="1"/>
  <c r="F18" i="9"/>
  <c r="C18" i="9"/>
  <c r="F17" i="9"/>
  <c r="F19" i="9" s="1"/>
  <c r="C11" i="9"/>
  <c r="F11" i="9" s="1"/>
  <c r="C10" i="9"/>
  <c r="F10" i="9" s="1"/>
  <c r="F13" i="9" s="1"/>
  <c r="F28" i="8"/>
  <c r="F29" i="8" s="1"/>
  <c r="D23" i="8"/>
  <c r="F23" i="8" s="1"/>
  <c r="F24" i="8" s="1"/>
  <c r="C18" i="8"/>
  <c r="F18" i="8" s="1"/>
  <c r="F17" i="8"/>
  <c r="C11" i="8"/>
  <c r="F11" i="8" s="1"/>
  <c r="C10" i="8"/>
  <c r="F10" i="8" s="1"/>
  <c r="C18" i="4"/>
  <c r="F18" i="4" s="1"/>
  <c r="C11" i="4"/>
  <c r="C10" i="4"/>
  <c r="F36" i="19" l="1"/>
  <c r="F37" i="19"/>
  <c r="F16" i="18"/>
  <c r="F22" i="18"/>
  <c r="F20" i="17"/>
  <c r="F14" i="16"/>
  <c r="F20" i="16"/>
  <c r="F25" i="15"/>
  <c r="F12" i="14"/>
  <c r="F13" i="13"/>
  <c r="F19" i="13"/>
  <c r="D26" i="18"/>
  <c r="F26" i="18" s="1"/>
  <c r="F27" i="18" s="1"/>
  <c r="F14" i="17"/>
  <c r="D24" i="17"/>
  <c r="F24" i="17" s="1"/>
  <c r="F25" i="17" s="1"/>
  <c r="D24" i="16"/>
  <c r="F24" i="16" s="1"/>
  <c r="F25" i="16" s="1"/>
  <c r="F19" i="15"/>
  <c r="D29" i="15"/>
  <c r="F29" i="15" s="1"/>
  <c r="F30" i="15" s="1"/>
  <c r="F18" i="14"/>
  <c r="D22" i="14"/>
  <c r="F22" i="14" s="1"/>
  <c r="F23" i="14" s="1"/>
  <c r="F31" i="12"/>
  <c r="F31" i="11"/>
  <c r="F37" i="11" s="1"/>
  <c r="F35" i="11"/>
  <c r="F36" i="11"/>
  <c r="F19" i="10"/>
  <c r="F13" i="10"/>
  <c r="F31" i="9"/>
  <c r="F37" i="9" s="1"/>
  <c r="F36" i="9"/>
  <c r="F13" i="8"/>
  <c r="F19" i="8"/>
  <c r="C26" i="6"/>
  <c r="F38" i="19" l="1"/>
  <c r="F40" i="19" s="1"/>
  <c r="F32" i="16"/>
  <c r="F37" i="16" s="1"/>
  <c r="F31" i="13"/>
  <c r="F34" i="18"/>
  <c r="F32" i="17"/>
  <c r="F37" i="15"/>
  <c r="F30" i="14"/>
  <c r="F35" i="9"/>
  <c r="F37" i="12"/>
  <c r="F36" i="12"/>
  <c r="F35" i="12"/>
  <c r="F38" i="11"/>
  <c r="F40" i="11" s="1"/>
  <c r="F31" i="10"/>
  <c r="F38" i="9"/>
  <c r="F40" i="9" s="1"/>
  <c r="F31" i="8"/>
  <c r="F37" i="8" s="1"/>
  <c r="D26" i="6"/>
  <c r="F26" i="6" s="1"/>
  <c r="F36" i="16" l="1"/>
  <c r="F38" i="16"/>
  <c r="F39" i="16" s="1"/>
  <c r="F41" i="16" s="1"/>
  <c r="F36" i="13"/>
  <c r="F37" i="13"/>
  <c r="F35" i="13"/>
  <c r="F38" i="18"/>
  <c r="F40" i="18"/>
  <c r="F39" i="18"/>
  <c r="F36" i="17"/>
  <c r="F38" i="17"/>
  <c r="F37" i="17"/>
  <c r="F41" i="15"/>
  <c r="F43" i="15"/>
  <c r="F42" i="15"/>
  <c r="F34" i="14"/>
  <c r="F36" i="14"/>
  <c r="F35" i="14"/>
  <c r="F38" i="12"/>
  <c r="F40" i="12" s="1"/>
  <c r="F37" i="10"/>
  <c r="F36" i="10"/>
  <c r="F35" i="10"/>
  <c r="F38" i="10" s="1"/>
  <c r="F40" i="10" s="1"/>
  <c r="F36" i="8"/>
  <c r="F35" i="8"/>
  <c r="F38" i="8" s="1"/>
  <c r="F40" i="8" s="1"/>
  <c r="F38" i="13" l="1"/>
  <c r="F40" i="13" s="1"/>
  <c r="F41" i="18"/>
  <c r="F43" i="18" s="1"/>
  <c r="F39" i="17"/>
  <c r="F41" i="17" s="1"/>
  <c r="F44" i="15"/>
  <c r="F46" i="15" s="1"/>
  <c r="F37" i="14"/>
  <c r="F39" i="14" s="1"/>
  <c r="F13" i="6"/>
  <c r="F12" i="6"/>
  <c r="F11" i="6"/>
  <c r="C10" i="5"/>
  <c r="C10" i="7"/>
  <c r="C12" i="3"/>
  <c r="F12" i="3" s="1"/>
  <c r="C11" i="3"/>
  <c r="C10" i="3"/>
  <c r="F10" i="3" s="1"/>
  <c r="F11" i="4"/>
  <c r="F10" i="4"/>
  <c r="D23" i="3"/>
  <c r="F23" i="3" s="1"/>
  <c r="F29" i="7" l="1"/>
  <c r="F30" i="7" s="1"/>
  <c r="D24" i="7"/>
  <c r="F24" i="7" s="1"/>
  <c r="F25" i="7" s="1"/>
  <c r="F18" i="7"/>
  <c r="C12" i="7"/>
  <c r="F12" i="7" s="1"/>
  <c r="F11" i="7"/>
  <c r="F10" i="7"/>
  <c r="F31" i="6"/>
  <c r="F32" i="6" s="1"/>
  <c r="F27" i="6"/>
  <c r="C21" i="6"/>
  <c r="F21" i="6" s="1"/>
  <c r="F20" i="6"/>
  <c r="F10" i="6"/>
  <c r="F16" i="6" s="1"/>
  <c r="F27" i="5"/>
  <c r="F28" i="5" s="1"/>
  <c r="D22" i="5"/>
  <c r="F22" i="5" s="1"/>
  <c r="F23" i="5" s="1"/>
  <c r="F16" i="5"/>
  <c r="F18" i="5" s="1"/>
  <c r="F10" i="5"/>
  <c r="F28" i="4"/>
  <c r="F29" i="4" s="1"/>
  <c r="D23" i="4"/>
  <c r="F23" i="4" s="1"/>
  <c r="F24" i="4" s="1"/>
  <c r="F17" i="4"/>
  <c r="F22" i="6" l="1"/>
  <c r="F12" i="5"/>
  <c r="F30" i="5" s="1"/>
  <c r="F20" i="7"/>
  <c r="F14" i="7"/>
  <c r="F13" i="4"/>
  <c r="F19" i="4"/>
  <c r="F35" i="5" l="1"/>
  <c r="F34" i="6"/>
  <c r="F34" i="5"/>
  <c r="F36" i="5"/>
  <c r="F32" i="7"/>
  <c r="F38" i="7"/>
  <c r="F31" i="4"/>
  <c r="F37" i="5" l="1"/>
  <c r="F39" i="5" s="1"/>
  <c r="F40" i="6"/>
  <c r="F37" i="7"/>
  <c r="F36" i="7"/>
  <c r="F39" i="7" s="1"/>
  <c r="F41" i="7" s="1"/>
  <c r="F36" i="4"/>
  <c r="F38" i="6"/>
  <c r="F39" i="6"/>
  <c r="F37" i="4"/>
  <c r="F35" i="4"/>
  <c r="F28" i="3"/>
  <c r="F29" i="3" s="1"/>
  <c r="F24" i="3"/>
  <c r="F17" i="3"/>
  <c r="F19" i="3" s="1"/>
  <c r="F11" i="3"/>
  <c r="C10" i="2"/>
  <c r="F11" i="2"/>
  <c r="C19" i="2"/>
  <c r="F19" i="2" s="1"/>
  <c r="F18" i="2"/>
  <c r="D24" i="2"/>
  <c r="F24" i="2" s="1"/>
  <c r="F41" i="6" l="1"/>
  <c r="F43" i="6" s="1"/>
  <c r="F38" i="4"/>
  <c r="F13" i="3"/>
  <c r="F31" i="3" s="1"/>
  <c r="F20" i="2"/>
  <c r="F35" i="3" l="1"/>
  <c r="F40" i="4"/>
  <c r="F36" i="3"/>
  <c r="F37" i="3"/>
  <c r="F29" i="2"/>
  <c r="F30" i="2" s="1"/>
  <c r="C12" i="2"/>
  <c r="F12" i="2" s="1"/>
  <c r="F10" i="2"/>
  <c r="C10" i="1"/>
  <c r="C23" i="1"/>
  <c r="F38" i="3" l="1"/>
  <c r="F40" i="3" s="1"/>
  <c r="F14" i="2"/>
  <c r="F25" i="2"/>
  <c r="D23" i="1"/>
  <c r="F23" i="1" s="1"/>
  <c r="F32" i="2" l="1"/>
  <c r="F28" i="1"/>
  <c r="F29" i="1" s="1"/>
  <c r="F24" i="1"/>
  <c r="F17" i="1"/>
  <c r="C11" i="1"/>
  <c r="F11" i="1" s="1"/>
  <c r="F10" i="1"/>
  <c r="F36" i="2" l="1"/>
  <c r="F38" i="2"/>
  <c r="F37" i="2"/>
  <c r="F13" i="1"/>
  <c r="F19" i="1"/>
  <c r="F39" i="2" l="1"/>
  <c r="F41" i="2" s="1"/>
  <c r="F31" i="1"/>
  <c r="F36" i="1"/>
  <c r="F35" i="1" l="1"/>
  <c r="F37" i="1"/>
  <c r="F38" i="1"/>
  <c r="F40" i="1" s="1"/>
</calcChain>
</file>

<file path=xl/sharedStrings.xml><?xml version="1.0" encoding="utf-8"?>
<sst xmlns="http://schemas.openxmlformats.org/spreadsheetml/2006/main" count="1254" uniqueCount="120">
  <si>
    <t>ANALISIS DE PRECIOS UNITARIOS</t>
  </si>
  <si>
    <t>Fecha</t>
  </si>
  <si>
    <t>ITEM:</t>
  </si>
  <si>
    <t>UND</t>
  </si>
  <si>
    <t>DESCRIPCION:</t>
  </si>
  <si>
    <t>I. MATERIALES</t>
  </si>
  <si>
    <t>DESCRIPCION</t>
  </si>
  <si>
    <t>UND.</t>
  </si>
  <si>
    <t>VALOR UNITARIO</t>
  </si>
  <si>
    <t>CANT.</t>
  </si>
  <si>
    <t>%</t>
  </si>
  <si>
    <t>VALOR PARCIAL</t>
  </si>
  <si>
    <t>TORNILLOS AUTOPERFORANTES</t>
  </si>
  <si>
    <t>SUBTOTAL MATERIALES</t>
  </si>
  <si>
    <t>II. EQUIPOS</t>
  </si>
  <si>
    <t>TARIFA</t>
  </si>
  <si>
    <t>REF.</t>
  </si>
  <si>
    <t>HERRAMIENTA MENOR</t>
  </si>
  <si>
    <t>GL</t>
  </si>
  <si>
    <t>SUBTOTAL EQUIPO</t>
  </si>
  <si>
    <t>III. MANO DE OBRA</t>
  </si>
  <si>
    <t>VALOR</t>
  </si>
  <si>
    <t>F.P</t>
  </si>
  <si>
    <t>JORNAL</t>
  </si>
  <si>
    <t>SUBTOTAL MANO DE OBRA</t>
  </si>
  <si>
    <t>IV. TRANSPORTE</t>
  </si>
  <si>
    <t>M2-KM</t>
  </si>
  <si>
    <t>TRANSPORTE MATERIALES</t>
  </si>
  <si>
    <t>SUBTOTAL TRANSPORTE</t>
  </si>
  <si>
    <t>COSTO DIRECTO</t>
  </si>
  <si>
    <t>V. COSTOS INDIRECTOS</t>
  </si>
  <si>
    <t>PORCENTAJE%</t>
  </si>
  <si>
    <t>ADMINISTRACIÓN (A)</t>
  </si>
  <si>
    <t>IMPREVISTOS (I)</t>
  </si>
  <si>
    <t>UTILIDAD (U)</t>
  </si>
  <si>
    <t>SUBTOTAL COSTOS INDIRECTOS</t>
  </si>
  <si>
    <t>COSTO DIRECTO + COSTO INDIRECTO</t>
  </si>
  <si>
    <t>MARIO DE JESUS SALAZAR</t>
  </si>
  <si>
    <t xml:space="preserve">V.Bo. NANCY VALBUENA </t>
  </si>
  <si>
    <t>REPRESENTANTE LEGAL</t>
  </si>
  <si>
    <t>SUPERVISOR AEROCIVIL</t>
  </si>
  <si>
    <t>NP1</t>
  </si>
  <si>
    <t>SUMINISTRO E INSTALACION DE CANALETA METALICA BLANCA DE 10X4 C/D TAPA TORNILLO.</t>
  </si>
  <si>
    <t>CUADRILLA ELECTRICA (2 Ayudantes + 1 Tecnico Electrico)</t>
  </si>
  <si>
    <t>CANALETA METÁLICA 10 X 4 CM CON DIVISIÓN Y TAPA</t>
  </si>
  <si>
    <t>ML</t>
  </si>
  <si>
    <t>NP2</t>
  </si>
  <si>
    <t>CUADRILLA CIVIL (2 Ayudantes + 1 Oficial)</t>
  </si>
  <si>
    <t>ANDAMIO CERTIFICADO</t>
  </si>
  <si>
    <t>DIA</t>
  </si>
  <si>
    <t>M2</t>
  </si>
  <si>
    <t>VIDRIO TEMPLADO 8MM</t>
  </si>
  <si>
    <t>ACCESORIOS DE FIJACION</t>
  </si>
  <si>
    <t>NP3</t>
  </si>
  <si>
    <t xml:space="preserve">PINTURA KORAZA NEGRA </t>
  </si>
  <si>
    <t xml:space="preserve">TINNER </t>
  </si>
  <si>
    <t>ESPUMA FONOABSORBENTE</t>
  </si>
  <si>
    <t>ADHESIVO A BASE DE AGUA</t>
  </si>
  <si>
    <t>KG</t>
  </si>
  <si>
    <t>NP4</t>
  </si>
  <si>
    <t>ESPECIALISTA ELECTRICO</t>
  </si>
  <si>
    <t>BANDEJA ODF</t>
  </si>
  <si>
    <t>ADAPTADORES PARA 12 HILOS</t>
  </si>
  <si>
    <t>PIGTAIL</t>
  </si>
  <si>
    <t>NP5</t>
  </si>
  <si>
    <t xml:space="preserve">PERSIANA </t>
  </si>
  <si>
    <t>NP6</t>
  </si>
  <si>
    <t xml:space="preserve">SUMINISTRO E INSTALACIÓN DE SELLOS CORTAFUEGOS </t>
  </si>
  <si>
    <t>NP7</t>
  </si>
  <si>
    <t>EC-01 (4,0 kW)
Evaporador tipo cassette 1 vía</t>
  </si>
  <si>
    <t>CRV-01 (16,1 kW)
Condensadora refrigerante variable</t>
  </si>
  <si>
    <t>EC-02,03 (5,1 kW)
Evaporador tipo cassette 1 vía</t>
  </si>
  <si>
    <t>EC-04,05 (1,7 kW)
Evaporador tipo cassette 1 vía</t>
  </si>
  <si>
    <t>VHC-01 (98 LPS)
Ventilador helicocentrifugo</t>
  </si>
  <si>
    <t>Conducto en lámina galvanizada, cal 24</t>
  </si>
  <si>
    <t>Tubería en cobre Ø6,35mm</t>
  </si>
  <si>
    <t>Tubería en cobre Ø9,52mm</t>
  </si>
  <si>
    <t>Tubería en cobre Ø12,7mm</t>
  </si>
  <si>
    <t>Tubería en cobre Ø15,88mm</t>
  </si>
  <si>
    <t>Tubería en cobre Ø19,05mm</t>
  </si>
  <si>
    <t>Aislamiento térmico</t>
  </si>
  <si>
    <t>Y-Branch, accesorios de bifurcación</t>
  </si>
  <si>
    <t>Refrigerante adicional</t>
  </si>
  <si>
    <t>Tubería EMT Ø12,7mm</t>
  </si>
  <si>
    <t>Cable de control, blindado y apantallado 2x18+T</t>
  </si>
  <si>
    <t>Control remoto individual</t>
  </si>
  <si>
    <t>RDTP 25x15
Rejilla tipo persiana</t>
  </si>
  <si>
    <t>RSDH 10x10
Rejilla doble hilerca con dámper, blanca</t>
  </si>
  <si>
    <t>RSDH 15x10
Rejilla doble hilerca con dámper, blanca</t>
  </si>
  <si>
    <t>MP-01, UC-01 (1,7 Kw)
Minisplit de pared, Inverter, R410A</t>
  </si>
  <si>
    <t>Tubería en cobre flexible, tipo L Ø6,35mm</t>
  </si>
  <si>
    <t>Tubería en cobre flexible, tipo L Ø12,7mm</t>
  </si>
  <si>
    <t>CUADRILLA AIRES (2 Ayudantes + 1 Tecnico)</t>
  </si>
  <si>
    <t>SUMINISTRO E INSTALACIÓN DE DIVISIONES EN VIDRIO TEMPLADO 8 MM DE ESPESOR, INCLUYE ELEMENTOS DE FIJACIÓN Y ANCLAJE. (INCLUYE DEMOLICION DE SUPERBOARD, RETIRO DE ESCOMBROS)</t>
  </si>
  <si>
    <t>SUMINISTRO E INSTALACIÓN DE ODF (ORGANIZADORES DE FIBRA) PARA INSTALACION EN RACK OFC INTERMEDIACION Y RACK ATENCION AL USUARIO (INCLUYE ADAPTADORES, ACCESORIOS, PIGTAIL, BANDEJA DE EMPALME Y MANGUITOS TERMOENCOGIBLES)</t>
  </si>
  <si>
    <t>SUMINISTRO E INSTALACIÓN DE PERSIANA, (INCLUYE REFUERZOS Y ELEMENTOS DE FIJACIÓN Y ANCLAJE).</t>
  </si>
  <si>
    <t>SUMINISTRO E INSTALACIÓN DE PINTURA KORAZA NEGRA VIGAS PLACA (INCLUYE LIMPIEZA)</t>
  </si>
  <si>
    <t>SUMINISTRO E INSTALACIÓN DE PINTURA KORAZA NEGRA DUCTERIA HVAC (INCLUYE LIMPIEZA)</t>
  </si>
  <si>
    <t>SUMINISTRO E INSTALACIÓN DE PINTURA KORAZA NEGRA DUCTERIA 1/2 A 2´´- (INCLUYE LIMPIEZA)</t>
  </si>
  <si>
    <t>SUMINISTRO E INSTALACIÓN DE PINTURA KORAZA NEGRA DUCTERIA 2-4´´- (INCLUYE LIMPIEZA)</t>
  </si>
  <si>
    <t>SUMINISTRO E INSTALACIÓN DE PINTURA KORAZA NEGRA TUBERIA 8´´(INCLUYE LIMPIEZA)</t>
  </si>
  <si>
    <t>NP8</t>
  </si>
  <si>
    <t>SUMINISTRO E INSTALACIÓN DE ESPUMA ACUSTICA FONOABSORBENTE Y RETARDANTE A LA LLAMA COLOR NEGRO ( ADHESIVO A BASE DE AGUA)</t>
  </si>
  <si>
    <t>NP9</t>
  </si>
  <si>
    <t>NP10</t>
  </si>
  <si>
    <t>NP11</t>
  </si>
  <si>
    <t>NP12</t>
  </si>
  <si>
    <t>SUMINISTRO E INSTALACIÓN DEL SISTEMA DE AIRE ACONDICIONADO Y VENTILACION MECANICA, CONDENSADORA, EVAPORADOR TIPO CASSETTE 1 VIA</t>
  </si>
  <si>
    <t>SUMINISTRO E INSTALACIÓN VENTILADOR HELICOCENTRIFUGO</t>
  </si>
  <si>
    <t>SUMINISTRO E INSTALACIÓN DE CONDUCTOS DEL SISTEMA DE VENTILACION Y EXTRACCION DE LAS OFICINAS DE INTERMEDIACION</t>
  </si>
  <si>
    <t>SUMINISTRO E INSTALACIÓN DE LA RED DE REFRIGERACION DEL SISTEMA DE AIRE ACONDICIONADO Y VENTILACION MECANICA</t>
  </si>
  <si>
    <t>SUMINISTRO E INSTALACIÓN DEL CABLEADO Y TUBERIA EMT PARA CONTROLES REMOTOS INDIVIDUALES DE LOS EQUIPOS AIRES ACONDICONADOS Y VENTILACION MECANICA</t>
  </si>
  <si>
    <t>SUMINISTRO E INSTALACIÓN DE DIFUSORES Y REJILLAS DEL SISTEMA DE AIRE ACONDICIONADO Y VENTILACION MECANICA</t>
  </si>
  <si>
    <t>SUMINISTRO E INSTALACIÓN DE EQUIPOS DE AIRE ACONDICIONADO Y EQUIPOS DE MINISPLIR INCLUYE (REDES DE REFRIGERACION)</t>
  </si>
  <si>
    <t xml:space="preserve">SOPORTES EQUIPOS </t>
  </si>
  <si>
    <t>NP19</t>
  </si>
  <si>
    <t>MORTERO DE AUTONIVELACION</t>
  </si>
  <si>
    <t>SUMINISTRO E INSTALACION DE MORTERO AUTONIVELANTE (INCLUYE MANO DE OBRA, MATERIALES, TRANSPORTE, HERRAMIENTA MENOR Y EQUIPOS)</t>
  </si>
  <si>
    <t>IMPRIMANTE - PRIMER</t>
  </si>
  <si>
    <t>SELLADOR ELASTICO CORTAFUEGOS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</si>
</sst>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[$$-240A]\ * #,##0.00_-;\-[$$-240A]\ * #,##0.00_-;_-[$$-240A]\ * &quot;-&quot;??_-;_-@_-"/>
    <numFmt numFmtId="166" formatCode="_-* #,##0.00\ &quot;€&quot;_-;\-* #,##0.00\ &quot;€&quot;_-;_-* &quot;-&quot;??\ &quot;€&quot;_-;_-@_-"/>
  </numFmts>
  <fonts count="8" x14ac:knownFonts="1">
    <font>
      <sz val="10"/>
      <name val="Arial"/>
    </font>
    <font>
      <sz val="10"/>
      <name val="Arial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3" applyFont="1"/>
    <xf numFmtId="0" fontId="4" fillId="0" borderId="0" xfId="0" applyFont="1"/>
    <xf numFmtId="15" fontId="4" fillId="0" borderId="0" xfId="0" applyNumberFormat="1" applyFont="1"/>
    <xf numFmtId="0" fontId="4" fillId="0" borderId="5" xfId="0" applyFont="1" applyBorder="1" applyAlignment="1">
      <alignment horizontal="center"/>
    </xf>
    <xf numFmtId="15" fontId="4" fillId="0" borderId="6" xfId="0" applyNumberFormat="1" applyFont="1" applyBorder="1" applyAlignment="1">
      <alignment horizontal="center"/>
    </xf>
    <xf numFmtId="0" fontId="4" fillId="0" borderId="5" xfId="0" applyFont="1" applyBorder="1"/>
    <xf numFmtId="164" fontId="4" fillId="0" borderId="0" xfId="3" applyFont="1"/>
    <xf numFmtId="164" fontId="4" fillId="0" borderId="5" xfId="3" applyFont="1" applyBorder="1" applyAlignment="1">
      <alignment horizontal="center"/>
    </xf>
    <xf numFmtId="164" fontId="4" fillId="0" borderId="6" xfId="3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164" fontId="3" fillId="0" borderId="9" xfId="3" applyFont="1" applyBorder="1"/>
    <xf numFmtId="164" fontId="3" fillId="0" borderId="0" xfId="3" applyFont="1" applyBorder="1"/>
    <xf numFmtId="0" fontId="4" fillId="0" borderId="11" xfId="0" applyFont="1" applyBorder="1" applyAlignment="1">
      <alignment horizontal="center"/>
    </xf>
    <xf numFmtId="164" fontId="4" fillId="0" borderId="11" xfId="3" applyFont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164" fontId="3" fillId="0" borderId="13" xfId="3" applyFont="1" applyBorder="1" applyAlignment="1">
      <alignment horizontal="center" vertical="center" wrapText="1"/>
    </xf>
    <xf numFmtId="164" fontId="3" fillId="0" borderId="14" xfId="3" applyFont="1" applyBorder="1" applyAlignment="1">
      <alignment horizontal="center" vertical="center" wrapText="1"/>
    </xf>
    <xf numFmtId="165" fontId="3" fillId="0" borderId="15" xfId="3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65" fontId="4" fillId="0" borderId="7" xfId="3" applyNumberFormat="1" applyFont="1" applyBorder="1"/>
    <xf numFmtId="0" fontId="3" fillId="0" borderId="12" xfId="0" applyFont="1" applyBorder="1"/>
    <xf numFmtId="0" fontId="3" fillId="0" borderId="13" xfId="0" applyFont="1" applyBorder="1" applyAlignment="1">
      <alignment horizontal="center"/>
    </xf>
    <xf numFmtId="164" fontId="3" fillId="0" borderId="13" xfId="3" applyFont="1" applyBorder="1"/>
    <xf numFmtId="164" fontId="3" fillId="0" borderId="14" xfId="3" applyFont="1" applyBorder="1"/>
    <xf numFmtId="165" fontId="3" fillId="0" borderId="9" xfId="3" applyNumberFormat="1" applyFont="1" applyBorder="1"/>
    <xf numFmtId="0" fontId="3" fillId="0" borderId="19" xfId="0" applyFont="1" applyBorder="1"/>
    <xf numFmtId="0" fontId="3" fillId="0" borderId="20" xfId="0" applyFont="1" applyBorder="1" applyAlignment="1">
      <alignment horizontal="center"/>
    </xf>
    <xf numFmtId="164" fontId="3" fillId="0" borderId="20" xfId="3" applyFont="1" applyBorder="1"/>
    <xf numFmtId="164" fontId="3" fillId="0" borderId="21" xfId="3" applyFont="1" applyBorder="1"/>
    <xf numFmtId="165" fontId="3" fillId="0" borderId="26" xfId="3" applyNumberFormat="1" applyFont="1" applyBorder="1"/>
    <xf numFmtId="165" fontId="4" fillId="0" borderId="11" xfId="3" applyNumberFormat="1" applyFont="1" applyBorder="1"/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horizontal="center" vertical="center"/>
    </xf>
    <xf numFmtId="164" fontId="3" fillId="0" borderId="28" xfId="3" applyFont="1" applyBorder="1" applyAlignment="1">
      <alignment horizontal="center" vertical="center"/>
    </xf>
    <xf numFmtId="165" fontId="3" fillId="0" borderId="29" xfId="3" applyNumberFormat="1" applyFont="1" applyBorder="1" applyAlignment="1">
      <alignment horizontal="center" vertical="center"/>
    </xf>
    <xf numFmtId="165" fontId="4" fillId="0" borderId="10" xfId="1" applyNumberFormat="1" applyFont="1" applyBorder="1"/>
    <xf numFmtId="10" fontId="3" fillId="0" borderId="13" xfId="2" applyNumberFormat="1" applyFont="1" applyBorder="1" applyAlignment="1">
      <alignment horizontal="center"/>
    </xf>
    <xf numFmtId="165" fontId="3" fillId="0" borderId="14" xfId="1" applyNumberFormat="1" applyFont="1" applyBorder="1"/>
    <xf numFmtId="9" fontId="3" fillId="0" borderId="5" xfId="2" applyFont="1" applyBorder="1" applyAlignment="1">
      <alignment horizontal="center"/>
    </xf>
    <xf numFmtId="165" fontId="3" fillId="0" borderId="17" xfId="1" applyNumberFormat="1" applyFont="1" applyBorder="1"/>
    <xf numFmtId="9" fontId="3" fillId="0" borderId="20" xfId="2" applyFont="1" applyBorder="1" applyAlignment="1">
      <alignment horizontal="center"/>
    </xf>
    <xf numFmtId="165" fontId="3" fillId="0" borderId="21" xfId="1" applyNumberFormat="1" applyFont="1" applyBorder="1"/>
    <xf numFmtId="165" fontId="4" fillId="0" borderId="29" xfId="1" applyNumberFormat="1" applyFont="1" applyBorder="1"/>
    <xf numFmtId="0" fontId="4" fillId="0" borderId="0" xfId="0" applyFont="1" applyAlignment="1">
      <alignment horizontal="center"/>
    </xf>
    <xf numFmtId="0" fontId="3" fillId="0" borderId="38" xfId="0" applyFont="1" applyBorder="1" applyAlignment="1">
      <alignment horizontal="center"/>
    </xf>
    <xf numFmtId="164" fontId="3" fillId="0" borderId="38" xfId="3" applyFont="1" applyBorder="1"/>
    <xf numFmtId="164" fontId="4" fillId="0" borderId="10" xfId="3" applyFont="1" applyBorder="1"/>
    <xf numFmtId="0" fontId="4" fillId="0" borderId="0" xfId="0" applyFont="1" applyAlignment="1">
      <alignment horizontal="left"/>
    </xf>
    <xf numFmtId="164" fontId="4" fillId="0" borderId="0" xfId="3" applyFont="1" applyBorder="1"/>
    <xf numFmtId="0" fontId="0" fillId="0" borderId="0" xfId="0" applyAlignment="1">
      <alignment horizontal="center"/>
    </xf>
    <xf numFmtId="164" fontId="0" fillId="0" borderId="0" xfId="3" applyFont="1"/>
    <xf numFmtId="0" fontId="5" fillId="0" borderId="0" xfId="0" applyFont="1" applyAlignment="1">
      <alignment horizontal="center"/>
    </xf>
    <xf numFmtId="0" fontId="3" fillId="0" borderId="40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164" fontId="3" fillId="0" borderId="41" xfId="3" applyFont="1" applyBorder="1" applyAlignment="1">
      <alignment horizontal="center" vertical="center"/>
    </xf>
    <xf numFmtId="164" fontId="3" fillId="0" borderId="42" xfId="3" applyFont="1" applyBorder="1" applyAlignment="1">
      <alignment horizontal="center" vertical="center"/>
    </xf>
    <xf numFmtId="165" fontId="3" fillId="0" borderId="9" xfId="3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64" fontId="3" fillId="0" borderId="5" xfId="3" applyFont="1" applyBorder="1" applyAlignment="1">
      <alignment horizontal="center" vertical="center" wrapText="1"/>
    </xf>
    <xf numFmtId="164" fontId="3" fillId="0" borderId="17" xfId="3" applyFont="1" applyBorder="1" applyAlignment="1">
      <alignment horizontal="center" vertical="center" wrapText="1"/>
    </xf>
    <xf numFmtId="165" fontId="3" fillId="0" borderId="18" xfId="3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164" fontId="3" fillId="0" borderId="20" xfId="3" applyFont="1" applyBorder="1" applyAlignment="1">
      <alignment horizontal="center" vertical="center" wrapText="1"/>
    </xf>
    <xf numFmtId="164" fontId="3" fillId="0" borderId="21" xfId="3" applyFont="1" applyBorder="1" applyAlignment="1">
      <alignment horizontal="center" vertical="center" wrapText="1"/>
    </xf>
    <xf numFmtId="165" fontId="3" fillId="0" borderId="22" xfId="3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43" xfId="0" applyFont="1" applyBorder="1" applyAlignment="1">
      <alignment horizontal="left" vertical="center" wrapText="1"/>
    </xf>
    <xf numFmtId="0" fontId="3" fillId="0" borderId="44" xfId="0" applyFont="1" applyBorder="1" applyAlignment="1">
      <alignment horizontal="center" vertical="center"/>
    </xf>
    <xf numFmtId="164" fontId="3" fillId="0" borderId="44" xfId="3" applyFont="1" applyBorder="1" applyAlignment="1">
      <alignment horizontal="center" vertical="center"/>
    </xf>
    <xf numFmtId="164" fontId="3" fillId="0" borderId="45" xfId="3" applyFont="1" applyBorder="1" applyAlignment="1">
      <alignment horizontal="center" vertical="center"/>
    </xf>
    <xf numFmtId="165" fontId="3" fillId="0" borderId="25" xfId="3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16" xfId="0" applyFont="1" applyBorder="1" applyAlignment="1">
      <alignment wrapText="1"/>
    </xf>
    <xf numFmtId="0" fontId="3" fillId="0" borderId="5" xfId="0" applyFont="1" applyBorder="1" applyAlignment="1">
      <alignment horizontal="center"/>
    </xf>
    <xf numFmtId="164" fontId="3" fillId="0" borderId="5" xfId="3" applyFont="1" applyBorder="1"/>
    <xf numFmtId="165" fontId="3" fillId="0" borderId="34" xfId="3" applyNumberFormat="1" applyFont="1" applyBorder="1"/>
    <xf numFmtId="43" fontId="4" fillId="0" borderId="0" xfId="0" applyNumberFormat="1" applyFont="1" applyAlignment="1">
      <alignment horizontal="left"/>
    </xf>
    <xf numFmtId="165" fontId="3" fillId="0" borderId="46" xfId="3" applyNumberFormat="1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165" fontId="3" fillId="0" borderId="25" xfId="3" applyNumberFormat="1" applyFont="1" applyBorder="1" applyAlignment="1">
      <alignment horizontal="center" vertical="center" wrapText="1"/>
    </xf>
    <xf numFmtId="164" fontId="3" fillId="0" borderId="9" xfId="3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5" xfId="0" applyFont="1" applyBorder="1" applyAlignment="1">
      <alignment vertical="center" wrapText="1"/>
    </xf>
    <xf numFmtId="164" fontId="3" fillId="0" borderId="9" xfId="3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center" vertical="center" wrapText="1"/>
    </xf>
    <xf numFmtId="164" fontId="7" fillId="0" borderId="5" xfId="3" applyFont="1" applyBorder="1" applyAlignment="1">
      <alignment horizontal="center" vertical="center" wrapText="1"/>
    </xf>
    <xf numFmtId="164" fontId="7" fillId="0" borderId="17" xfId="3" applyFont="1" applyBorder="1" applyAlignment="1">
      <alignment horizontal="center" vertical="center" wrapText="1"/>
    </xf>
    <xf numFmtId="165" fontId="7" fillId="0" borderId="15" xfId="3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164" fontId="4" fillId="0" borderId="23" xfId="3" applyFont="1" applyBorder="1" applyAlignment="1">
      <alignment horizontal="left"/>
    </xf>
    <xf numFmtId="164" fontId="4" fillId="0" borderId="24" xfId="3" applyFont="1" applyBorder="1" applyAlignment="1">
      <alignment horizontal="left"/>
    </xf>
    <xf numFmtId="164" fontId="4" fillId="0" borderId="25" xfId="3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28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4" fillId="0" borderId="39" xfId="0" applyFont="1" applyBorder="1" applyAlignment="1">
      <alignment horizontal="center"/>
    </xf>
    <xf numFmtId="164" fontId="4" fillId="0" borderId="39" xfId="3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4" fillId="0" borderId="1" xfId="3" applyFont="1" applyBorder="1" applyAlignment="1">
      <alignment horizontal="left"/>
    </xf>
    <xf numFmtId="164" fontId="4" fillId="0" borderId="2" xfId="3" applyFont="1" applyBorder="1" applyAlignment="1">
      <alignment horizontal="left"/>
    </xf>
    <xf numFmtId="164" fontId="4" fillId="0" borderId="10" xfId="3" applyFont="1" applyBorder="1" applyAlignment="1">
      <alignment horizontal="left"/>
    </xf>
    <xf numFmtId="0" fontId="4" fillId="0" borderId="6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6" fillId="0" borderId="6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</cellXfs>
  <cellStyles count="4">
    <cellStyle name="Millares 15" xfId="3" xr:uid="{F2A721F5-9028-4E6F-92AE-AE37FD03EA4A}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8.xml"/><Relationship Id="rId21" Type="http://schemas.openxmlformats.org/officeDocument/2006/relationships/externalLink" Target="externalLinks/externalLink2.xml"/><Relationship Id="rId42" Type="http://schemas.openxmlformats.org/officeDocument/2006/relationships/externalLink" Target="externalLinks/externalLink23.xml"/><Relationship Id="rId63" Type="http://schemas.openxmlformats.org/officeDocument/2006/relationships/externalLink" Target="externalLinks/externalLink44.xml"/><Relationship Id="rId84" Type="http://schemas.openxmlformats.org/officeDocument/2006/relationships/externalLink" Target="externalLinks/externalLink65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88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18.xml"/><Relationship Id="rId53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39.xml"/><Relationship Id="rId74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60.xml"/><Relationship Id="rId102" Type="http://schemas.openxmlformats.org/officeDocument/2006/relationships/externalLink" Target="externalLinks/externalLink83.xml"/><Relationship Id="rId123" Type="http://schemas.openxmlformats.org/officeDocument/2006/relationships/externalLink" Target="externalLinks/externalLink104.xml"/><Relationship Id="rId128" Type="http://schemas.openxmlformats.org/officeDocument/2006/relationships/externalLink" Target="externalLinks/externalLink109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1.xml"/><Relationship Id="rId95" Type="http://schemas.openxmlformats.org/officeDocument/2006/relationships/externalLink" Target="externalLinks/externalLink76.xml"/><Relationship Id="rId22" Type="http://schemas.openxmlformats.org/officeDocument/2006/relationships/externalLink" Target="externalLinks/externalLink3.xml"/><Relationship Id="rId27" Type="http://schemas.openxmlformats.org/officeDocument/2006/relationships/externalLink" Target="externalLinks/externalLink8.xml"/><Relationship Id="rId43" Type="http://schemas.openxmlformats.org/officeDocument/2006/relationships/externalLink" Target="externalLinks/externalLink24.xml"/><Relationship Id="rId48" Type="http://schemas.openxmlformats.org/officeDocument/2006/relationships/externalLink" Target="externalLinks/externalLink29.xml"/><Relationship Id="rId64" Type="http://schemas.openxmlformats.org/officeDocument/2006/relationships/externalLink" Target="externalLinks/externalLink45.xml"/><Relationship Id="rId69" Type="http://schemas.openxmlformats.org/officeDocument/2006/relationships/externalLink" Target="externalLinks/externalLink50.xml"/><Relationship Id="rId113" Type="http://schemas.openxmlformats.org/officeDocument/2006/relationships/externalLink" Target="externalLinks/externalLink94.xml"/><Relationship Id="rId118" Type="http://schemas.openxmlformats.org/officeDocument/2006/relationships/externalLink" Target="externalLinks/externalLink99.xml"/><Relationship Id="rId134" Type="http://schemas.openxmlformats.org/officeDocument/2006/relationships/sharedStrings" Target="sharedStrings.xml"/><Relationship Id="rId80" Type="http://schemas.openxmlformats.org/officeDocument/2006/relationships/externalLink" Target="externalLinks/externalLink61.xml"/><Relationship Id="rId85" Type="http://schemas.openxmlformats.org/officeDocument/2006/relationships/externalLink" Target="externalLinks/externalLink66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externalLink" Target="externalLinks/externalLink14.xml"/><Relationship Id="rId38" Type="http://schemas.openxmlformats.org/officeDocument/2006/relationships/externalLink" Target="externalLinks/externalLink19.xml"/><Relationship Id="rId59" Type="http://schemas.openxmlformats.org/officeDocument/2006/relationships/externalLink" Target="externalLinks/externalLink40.xml"/><Relationship Id="rId103" Type="http://schemas.openxmlformats.org/officeDocument/2006/relationships/externalLink" Target="externalLinks/externalLink84.xml"/><Relationship Id="rId108" Type="http://schemas.openxmlformats.org/officeDocument/2006/relationships/externalLink" Target="externalLinks/externalLink89.xml"/><Relationship Id="rId124" Type="http://schemas.openxmlformats.org/officeDocument/2006/relationships/externalLink" Target="externalLinks/externalLink105.xml"/><Relationship Id="rId129" Type="http://schemas.openxmlformats.org/officeDocument/2006/relationships/externalLink" Target="externalLinks/externalLink110.xml"/><Relationship Id="rId54" Type="http://schemas.openxmlformats.org/officeDocument/2006/relationships/externalLink" Target="externalLinks/externalLink35.xml"/><Relationship Id="rId70" Type="http://schemas.openxmlformats.org/officeDocument/2006/relationships/externalLink" Target="externalLinks/externalLink51.xml"/><Relationship Id="rId75" Type="http://schemas.openxmlformats.org/officeDocument/2006/relationships/externalLink" Target="externalLinks/externalLink56.xml"/><Relationship Id="rId91" Type="http://schemas.openxmlformats.org/officeDocument/2006/relationships/externalLink" Target="externalLinks/externalLink72.xml"/><Relationship Id="rId96" Type="http://schemas.openxmlformats.org/officeDocument/2006/relationships/externalLink" Target="externalLinks/externalLink7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4.xml"/><Relationship Id="rId28" Type="http://schemas.openxmlformats.org/officeDocument/2006/relationships/externalLink" Target="externalLinks/externalLink9.xml"/><Relationship Id="rId49" Type="http://schemas.openxmlformats.org/officeDocument/2006/relationships/externalLink" Target="externalLinks/externalLink30.xml"/><Relationship Id="rId114" Type="http://schemas.openxmlformats.org/officeDocument/2006/relationships/externalLink" Target="externalLinks/externalLink95.xml"/><Relationship Id="rId119" Type="http://schemas.openxmlformats.org/officeDocument/2006/relationships/externalLink" Target="externalLinks/externalLink100.xml"/><Relationship Id="rId44" Type="http://schemas.openxmlformats.org/officeDocument/2006/relationships/externalLink" Target="externalLinks/externalLink25.xml"/><Relationship Id="rId60" Type="http://schemas.openxmlformats.org/officeDocument/2006/relationships/externalLink" Target="externalLinks/externalLink41.xml"/><Relationship Id="rId65" Type="http://schemas.openxmlformats.org/officeDocument/2006/relationships/externalLink" Target="externalLinks/externalLink46.xml"/><Relationship Id="rId81" Type="http://schemas.openxmlformats.org/officeDocument/2006/relationships/externalLink" Target="externalLinks/externalLink62.xml"/><Relationship Id="rId86" Type="http://schemas.openxmlformats.org/officeDocument/2006/relationships/externalLink" Target="externalLinks/externalLink67.xml"/><Relationship Id="rId130" Type="http://schemas.openxmlformats.org/officeDocument/2006/relationships/externalLink" Target="externalLinks/externalLink111.xml"/><Relationship Id="rId135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20.xml"/><Relationship Id="rId109" Type="http://schemas.openxmlformats.org/officeDocument/2006/relationships/externalLink" Target="externalLinks/externalLink90.xml"/><Relationship Id="rId34" Type="http://schemas.openxmlformats.org/officeDocument/2006/relationships/externalLink" Target="externalLinks/externalLink15.xml"/><Relationship Id="rId50" Type="http://schemas.openxmlformats.org/officeDocument/2006/relationships/externalLink" Target="externalLinks/externalLink31.xml"/><Relationship Id="rId55" Type="http://schemas.openxmlformats.org/officeDocument/2006/relationships/externalLink" Target="externalLinks/externalLink36.xml"/><Relationship Id="rId76" Type="http://schemas.openxmlformats.org/officeDocument/2006/relationships/externalLink" Target="externalLinks/externalLink57.xml"/><Relationship Id="rId97" Type="http://schemas.openxmlformats.org/officeDocument/2006/relationships/externalLink" Target="externalLinks/externalLink78.xml"/><Relationship Id="rId104" Type="http://schemas.openxmlformats.org/officeDocument/2006/relationships/externalLink" Target="externalLinks/externalLink85.xml"/><Relationship Id="rId120" Type="http://schemas.openxmlformats.org/officeDocument/2006/relationships/externalLink" Target="externalLinks/externalLink101.xml"/><Relationship Id="rId125" Type="http://schemas.openxmlformats.org/officeDocument/2006/relationships/externalLink" Target="externalLinks/externalLink10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2.xml"/><Relationship Id="rId92" Type="http://schemas.openxmlformats.org/officeDocument/2006/relationships/externalLink" Target="externalLinks/externalLink73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5.xml"/><Relationship Id="rId40" Type="http://schemas.openxmlformats.org/officeDocument/2006/relationships/externalLink" Target="externalLinks/externalLink21.xml"/><Relationship Id="rId45" Type="http://schemas.openxmlformats.org/officeDocument/2006/relationships/externalLink" Target="externalLinks/externalLink26.xml"/><Relationship Id="rId66" Type="http://schemas.openxmlformats.org/officeDocument/2006/relationships/externalLink" Target="externalLinks/externalLink47.xml"/><Relationship Id="rId87" Type="http://schemas.openxmlformats.org/officeDocument/2006/relationships/externalLink" Target="externalLinks/externalLink68.xml"/><Relationship Id="rId110" Type="http://schemas.openxmlformats.org/officeDocument/2006/relationships/externalLink" Target="externalLinks/externalLink91.xml"/><Relationship Id="rId115" Type="http://schemas.openxmlformats.org/officeDocument/2006/relationships/externalLink" Target="externalLinks/externalLink96.xml"/><Relationship Id="rId131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42.xml"/><Relationship Id="rId82" Type="http://schemas.openxmlformats.org/officeDocument/2006/relationships/externalLink" Target="externalLinks/externalLink6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1.xml"/><Relationship Id="rId35" Type="http://schemas.openxmlformats.org/officeDocument/2006/relationships/externalLink" Target="externalLinks/externalLink16.xml"/><Relationship Id="rId56" Type="http://schemas.openxmlformats.org/officeDocument/2006/relationships/externalLink" Target="externalLinks/externalLink37.xml"/><Relationship Id="rId77" Type="http://schemas.openxmlformats.org/officeDocument/2006/relationships/externalLink" Target="externalLinks/externalLink58.xml"/><Relationship Id="rId100" Type="http://schemas.openxmlformats.org/officeDocument/2006/relationships/externalLink" Target="externalLinks/externalLink81.xml"/><Relationship Id="rId105" Type="http://schemas.openxmlformats.org/officeDocument/2006/relationships/externalLink" Target="externalLinks/externalLink86.xml"/><Relationship Id="rId126" Type="http://schemas.openxmlformats.org/officeDocument/2006/relationships/externalLink" Target="externalLinks/externalLink10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2.xml"/><Relationship Id="rId72" Type="http://schemas.openxmlformats.org/officeDocument/2006/relationships/externalLink" Target="externalLinks/externalLink53.xml"/><Relationship Id="rId93" Type="http://schemas.openxmlformats.org/officeDocument/2006/relationships/externalLink" Target="externalLinks/externalLink74.xml"/><Relationship Id="rId98" Type="http://schemas.openxmlformats.org/officeDocument/2006/relationships/externalLink" Target="externalLinks/externalLink79.xml"/><Relationship Id="rId121" Type="http://schemas.openxmlformats.org/officeDocument/2006/relationships/externalLink" Target="externalLinks/externalLink10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6.xml"/><Relationship Id="rId46" Type="http://schemas.openxmlformats.org/officeDocument/2006/relationships/externalLink" Target="externalLinks/externalLink27.xml"/><Relationship Id="rId67" Type="http://schemas.openxmlformats.org/officeDocument/2006/relationships/externalLink" Target="externalLinks/externalLink48.xml"/><Relationship Id="rId116" Type="http://schemas.openxmlformats.org/officeDocument/2006/relationships/externalLink" Target="externalLinks/externalLink97.xml"/><Relationship Id="rId20" Type="http://schemas.openxmlformats.org/officeDocument/2006/relationships/externalLink" Target="externalLinks/externalLink1.xml"/><Relationship Id="rId41" Type="http://schemas.openxmlformats.org/officeDocument/2006/relationships/externalLink" Target="externalLinks/externalLink22.xml"/><Relationship Id="rId62" Type="http://schemas.openxmlformats.org/officeDocument/2006/relationships/externalLink" Target="externalLinks/externalLink43.xml"/><Relationship Id="rId83" Type="http://schemas.openxmlformats.org/officeDocument/2006/relationships/externalLink" Target="externalLinks/externalLink64.xml"/><Relationship Id="rId88" Type="http://schemas.openxmlformats.org/officeDocument/2006/relationships/externalLink" Target="externalLinks/externalLink69.xml"/><Relationship Id="rId111" Type="http://schemas.openxmlformats.org/officeDocument/2006/relationships/externalLink" Target="externalLinks/externalLink92.xml"/><Relationship Id="rId132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7.xml"/><Relationship Id="rId57" Type="http://schemas.openxmlformats.org/officeDocument/2006/relationships/externalLink" Target="externalLinks/externalLink38.xml"/><Relationship Id="rId106" Type="http://schemas.openxmlformats.org/officeDocument/2006/relationships/externalLink" Target="externalLinks/externalLink87.xml"/><Relationship Id="rId127" Type="http://schemas.openxmlformats.org/officeDocument/2006/relationships/externalLink" Target="externalLinks/externalLink108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2.xml"/><Relationship Id="rId52" Type="http://schemas.openxmlformats.org/officeDocument/2006/relationships/externalLink" Target="externalLinks/externalLink33.xml"/><Relationship Id="rId73" Type="http://schemas.openxmlformats.org/officeDocument/2006/relationships/externalLink" Target="externalLinks/externalLink54.xml"/><Relationship Id="rId78" Type="http://schemas.openxmlformats.org/officeDocument/2006/relationships/externalLink" Target="externalLinks/externalLink59.xml"/><Relationship Id="rId94" Type="http://schemas.openxmlformats.org/officeDocument/2006/relationships/externalLink" Target="externalLinks/externalLink75.xml"/><Relationship Id="rId99" Type="http://schemas.openxmlformats.org/officeDocument/2006/relationships/externalLink" Target="externalLinks/externalLink80.xml"/><Relationship Id="rId101" Type="http://schemas.openxmlformats.org/officeDocument/2006/relationships/externalLink" Target="externalLinks/externalLink82.xml"/><Relationship Id="rId122" Type="http://schemas.openxmlformats.org/officeDocument/2006/relationships/externalLink" Target="externalLinks/externalLink10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7.xml"/><Relationship Id="rId47" Type="http://schemas.openxmlformats.org/officeDocument/2006/relationships/externalLink" Target="externalLinks/externalLink28.xml"/><Relationship Id="rId68" Type="http://schemas.openxmlformats.org/officeDocument/2006/relationships/externalLink" Target="externalLinks/externalLink49.xml"/><Relationship Id="rId89" Type="http://schemas.openxmlformats.org/officeDocument/2006/relationships/externalLink" Target="externalLinks/externalLink70.xml"/><Relationship Id="rId112" Type="http://schemas.openxmlformats.org/officeDocument/2006/relationships/externalLink" Target="externalLinks/externalLink93.xml"/><Relationship Id="rId13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1.jpe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1.jpe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1.jpe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1.jpe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1.jpe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7" Type="http://schemas.openxmlformats.org/officeDocument/2006/relationships/image" Target="../media/image5.png"/><Relationship Id="rId2" Type="http://schemas.openxmlformats.org/officeDocument/2006/relationships/image" Target="../media/image15.png"/><Relationship Id="rId1" Type="http://schemas.openxmlformats.org/officeDocument/2006/relationships/image" Target="../media/image1.jpe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4" Type="http://schemas.openxmlformats.org/officeDocument/2006/relationships/image" Target="../media/image17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png"/><Relationship Id="rId3" Type="http://schemas.openxmlformats.org/officeDocument/2006/relationships/image" Target="../media/image21.png"/><Relationship Id="rId7" Type="http://schemas.openxmlformats.org/officeDocument/2006/relationships/image" Target="../media/image25.png"/><Relationship Id="rId2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24.png"/><Relationship Id="rId5" Type="http://schemas.openxmlformats.org/officeDocument/2006/relationships/image" Target="../media/image23.png"/><Relationship Id="rId10" Type="http://schemas.openxmlformats.org/officeDocument/2006/relationships/image" Target="../media/image5.png"/><Relationship Id="rId4" Type="http://schemas.openxmlformats.org/officeDocument/2006/relationships/image" Target="../media/image22.png"/><Relationship Id="rId9" Type="http://schemas.openxmlformats.org/officeDocument/2006/relationships/image" Target="../media/image27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png"/><Relationship Id="rId2" Type="http://schemas.openxmlformats.org/officeDocument/2006/relationships/image" Target="../media/image28.png"/><Relationship Id="rId1" Type="http://schemas.openxmlformats.org/officeDocument/2006/relationships/image" Target="../media/image1.jpeg"/><Relationship Id="rId4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30.png"/><Relationship Id="rId1" Type="http://schemas.openxmlformats.org/officeDocument/2006/relationships/image" Target="../media/image1.jpeg"/><Relationship Id="rId4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image" Target="../media/image32.png"/><Relationship Id="rId1" Type="http://schemas.openxmlformats.org/officeDocument/2006/relationships/image" Target="../media/image1.jpeg"/><Relationship Id="rId4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35.png"/><Relationship Id="rId7" Type="http://schemas.openxmlformats.org/officeDocument/2006/relationships/image" Target="../media/image39.png"/><Relationship Id="rId2" Type="http://schemas.openxmlformats.org/officeDocument/2006/relationships/image" Target="../media/image34.png"/><Relationship Id="rId1" Type="http://schemas.openxmlformats.org/officeDocument/2006/relationships/image" Target="../media/image1.jpeg"/><Relationship Id="rId6" Type="http://schemas.openxmlformats.org/officeDocument/2006/relationships/image" Target="../media/image38.png"/><Relationship Id="rId5" Type="http://schemas.openxmlformats.org/officeDocument/2006/relationships/image" Target="../media/image37.png"/><Relationship Id="rId4" Type="http://schemas.openxmlformats.org/officeDocument/2006/relationships/image" Target="../media/image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2D7B7156-0885-443A-81A7-0C53A858D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6</xdr:col>
      <xdr:colOff>644236</xdr:colOff>
      <xdr:row>1</xdr:row>
      <xdr:rowOff>17318</xdr:rowOff>
    </xdr:from>
    <xdr:to>
      <xdr:col>20</xdr:col>
      <xdr:colOff>410915</xdr:colOff>
      <xdr:row>22</xdr:row>
      <xdr:rowOff>354302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B3EAE4B-0669-A1C3-11FC-844BCEF10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54736" y="225136"/>
          <a:ext cx="10573224" cy="4943621"/>
        </a:xfrm>
        <a:prstGeom prst="rect">
          <a:avLst/>
        </a:prstGeom>
      </xdr:spPr>
    </xdr:pic>
    <xdr:clientData/>
  </xdr:twoCellAnchor>
  <xdr:twoCellAnchor editAs="oneCell">
    <xdr:from>
      <xdr:col>6</xdr:col>
      <xdr:colOff>658090</xdr:colOff>
      <xdr:row>22</xdr:row>
      <xdr:rowOff>415637</xdr:rowOff>
    </xdr:from>
    <xdr:to>
      <xdr:col>20</xdr:col>
      <xdr:colOff>484910</xdr:colOff>
      <xdr:row>47</xdr:row>
      <xdr:rowOff>11502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24ECD85-93B4-B04A-4E47-A51B21954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68590" y="5230092"/>
          <a:ext cx="10633365" cy="4964501"/>
        </a:xfrm>
        <a:prstGeom prst="rect">
          <a:avLst/>
        </a:prstGeom>
      </xdr:spPr>
    </xdr:pic>
    <xdr:clientData/>
  </xdr:twoCellAnchor>
  <xdr:twoCellAnchor editAs="oneCell">
    <xdr:from>
      <xdr:col>6</xdr:col>
      <xdr:colOff>710046</xdr:colOff>
      <xdr:row>48</xdr:row>
      <xdr:rowOff>86591</xdr:rowOff>
    </xdr:from>
    <xdr:to>
      <xdr:col>20</xdr:col>
      <xdr:colOff>536865</xdr:colOff>
      <xdr:row>81</xdr:row>
      <xdr:rowOff>110939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45A2537-6A6E-84B8-7714-E5F8D215F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20546" y="10425546"/>
          <a:ext cx="10633364" cy="5167848"/>
        </a:xfrm>
        <a:prstGeom prst="rect">
          <a:avLst/>
        </a:prstGeom>
      </xdr:spPr>
    </xdr:pic>
    <xdr:clientData/>
  </xdr:twoCellAnchor>
  <xdr:twoCellAnchor editAs="oneCell">
    <xdr:from>
      <xdr:col>0</xdr:col>
      <xdr:colOff>313765</xdr:colOff>
      <xdr:row>40</xdr:row>
      <xdr:rowOff>44823</xdr:rowOff>
    </xdr:from>
    <xdr:to>
      <xdr:col>1</xdr:col>
      <xdr:colOff>467286</xdr:colOff>
      <xdr:row>43</xdr:row>
      <xdr:rowOff>160876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86A1F43-35D8-40B5-8124-AA52AE53A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13765" y="8751794"/>
          <a:ext cx="2114550" cy="6875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785F29F7-9B21-407F-8D49-96CC6C6AB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6</xdr:col>
      <xdr:colOff>112058</xdr:colOff>
      <xdr:row>0</xdr:row>
      <xdr:rowOff>63082</xdr:rowOff>
    </xdr:from>
    <xdr:to>
      <xdr:col>16</xdr:col>
      <xdr:colOff>432260</xdr:colOff>
      <xdr:row>16</xdr:row>
      <xdr:rowOff>192083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1A91983-DCC6-CB73-1B13-D1125733D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2558" y="63082"/>
          <a:ext cx="8074673" cy="3770913"/>
        </a:xfrm>
        <a:prstGeom prst="rect">
          <a:avLst/>
        </a:prstGeom>
      </xdr:spPr>
    </xdr:pic>
    <xdr:clientData/>
  </xdr:twoCellAnchor>
  <xdr:twoCellAnchor editAs="oneCell">
    <xdr:from>
      <xdr:col>6</xdr:col>
      <xdr:colOff>123265</xdr:colOff>
      <xdr:row>17</xdr:row>
      <xdr:rowOff>123266</xdr:rowOff>
    </xdr:from>
    <xdr:to>
      <xdr:col>16</xdr:col>
      <xdr:colOff>425823</xdr:colOff>
      <xdr:row>37</xdr:row>
      <xdr:rowOff>114950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D947C0F-214A-0465-24E5-81A352D70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33765" y="3888442"/>
          <a:ext cx="8057029" cy="4182684"/>
        </a:xfrm>
        <a:prstGeom prst="rect">
          <a:avLst/>
        </a:prstGeom>
      </xdr:spPr>
    </xdr:pic>
    <xdr:clientData/>
  </xdr:twoCellAnchor>
  <xdr:twoCellAnchor editAs="oneCell">
    <xdr:from>
      <xdr:col>6</xdr:col>
      <xdr:colOff>89647</xdr:colOff>
      <xdr:row>37</xdr:row>
      <xdr:rowOff>131558</xdr:rowOff>
    </xdr:from>
    <xdr:to>
      <xdr:col>16</xdr:col>
      <xdr:colOff>341900</xdr:colOff>
      <xdr:row>57</xdr:row>
      <xdr:rowOff>148348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B6F43D6-5831-132C-DA46-2E41BA20B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900147" y="8087734"/>
          <a:ext cx="8006724" cy="3535437"/>
        </a:xfrm>
        <a:prstGeom prst="rect">
          <a:avLst/>
        </a:prstGeom>
      </xdr:spPr>
    </xdr:pic>
    <xdr:clientData/>
  </xdr:twoCellAnchor>
  <xdr:twoCellAnchor editAs="oneCell">
    <xdr:from>
      <xdr:col>0</xdr:col>
      <xdr:colOff>291353</xdr:colOff>
      <xdr:row>41</xdr:row>
      <xdr:rowOff>44824</xdr:rowOff>
    </xdr:from>
    <xdr:to>
      <xdr:col>1</xdr:col>
      <xdr:colOff>444874</xdr:colOff>
      <xdr:row>44</xdr:row>
      <xdr:rowOff>160877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8D4AF67-BE6A-4A5D-B3CC-E4595FD4A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1353" y="8886265"/>
          <a:ext cx="2114550" cy="68755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0AC1C8C9-4544-4705-A5EC-17AC3D8A4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310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12</xdr:col>
      <xdr:colOff>347383</xdr:colOff>
      <xdr:row>0</xdr:row>
      <xdr:rowOff>67235</xdr:rowOff>
    </xdr:from>
    <xdr:to>
      <xdr:col>15</xdr:col>
      <xdr:colOff>459441</xdr:colOff>
      <xdr:row>17</xdr:row>
      <xdr:rowOff>24046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3F8444A-DBE5-4695-8714-8A4335A97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48043" y="67235"/>
          <a:ext cx="2489498" cy="3477251"/>
        </a:xfrm>
        <a:prstGeom prst="rect">
          <a:avLst/>
        </a:prstGeom>
      </xdr:spPr>
    </xdr:pic>
    <xdr:clientData/>
  </xdr:twoCellAnchor>
  <xdr:twoCellAnchor editAs="oneCell">
    <xdr:from>
      <xdr:col>9</xdr:col>
      <xdr:colOff>324970</xdr:colOff>
      <xdr:row>0</xdr:row>
      <xdr:rowOff>56030</xdr:rowOff>
    </xdr:from>
    <xdr:to>
      <xdr:col>12</xdr:col>
      <xdr:colOff>322508</xdr:colOff>
      <xdr:row>17</xdr:row>
      <xdr:rowOff>20170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0203E78-60CA-49D4-8FFF-A5F765DEC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5330" y="56030"/>
          <a:ext cx="2397838" cy="3484580"/>
        </a:xfrm>
        <a:prstGeom prst="rect">
          <a:avLst/>
        </a:prstGeom>
      </xdr:spPr>
    </xdr:pic>
    <xdr:clientData/>
  </xdr:twoCellAnchor>
  <xdr:twoCellAnchor editAs="oneCell">
    <xdr:from>
      <xdr:col>6</xdr:col>
      <xdr:colOff>78442</xdr:colOff>
      <xdr:row>0</xdr:row>
      <xdr:rowOff>67234</xdr:rowOff>
    </xdr:from>
    <xdr:to>
      <xdr:col>9</xdr:col>
      <xdr:colOff>308587</xdr:colOff>
      <xdr:row>17</xdr:row>
      <xdr:rowOff>31376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0CAF80E-AC5B-48E6-A5D7-7BD8132FA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109922" y="67234"/>
          <a:ext cx="2699025" cy="3484582"/>
        </a:xfrm>
        <a:prstGeom prst="rect">
          <a:avLst/>
        </a:prstGeom>
      </xdr:spPr>
    </xdr:pic>
    <xdr:clientData/>
  </xdr:twoCellAnchor>
  <xdr:twoCellAnchor editAs="oneCell">
    <xdr:from>
      <xdr:col>6</xdr:col>
      <xdr:colOff>100853</xdr:colOff>
      <xdr:row>13</xdr:row>
      <xdr:rowOff>184521</xdr:rowOff>
    </xdr:from>
    <xdr:to>
      <xdr:col>12</xdr:col>
      <xdr:colOff>308888</xdr:colOff>
      <xdr:row>22</xdr:row>
      <xdr:rowOff>358588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3DBB33A-B2C0-4186-A71F-D849CB3D1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132333" y="3590661"/>
          <a:ext cx="5077215" cy="1880947"/>
        </a:xfrm>
        <a:prstGeom prst="rect">
          <a:avLst/>
        </a:prstGeom>
      </xdr:spPr>
    </xdr:pic>
    <xdr:clientData/>
  </xdr:twoCellAnchor>
  <xdr:twoCellAnchor editAs="oneCell">
    <xdr:from>
      <xdr:col>12</xdr:col>
      <xdr:colOff>347382</xdr:colOff>
      <xdr:row>13</xdr:row>
      <xdr:rowOff>149723</xdr:rowOff>
    </xdr:from>
    <xdr:to>
      <xdr:col>18</xdr:col>
      <xdr:colOff>485918</xdr:colOff>
      <xdr:row>23</xdr:row>
      <xdr:rowOff>2474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A7DF7F0-273C-4025-ADC9-12B34A2D6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248042" y="3555863"/>
          <a:ext cx="4893416" cy="1933011"/>
        </a:xfrm>
        <a:prstGeom prst="rect">
          <a:avLst/>
        </a:prstGeom>
      </xdr:spPr>
    </xdr:pic>
    <xdr:clientData/>
  </xdr:twoCellAnchor>
  <xdr:twoCellAnchor editAs="oneCell">
    <xdr:from>
      <xdr:col>6</xdr:col>
      <xdr:colOff>138858</xdr:colOff>
      <xdr:row>23</xdr:row>
      <xdr:rowOff>22412</xdr:rowOff>
    </xdr:from>
    <xdr:to>
      <xdr:col>10</xdr:col>
      <xdr:colOff>522694</xdr:colOff>
      <xdr:row>42</xdr:row>
      <xdr:rowOff>74411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DBA5598-F90D-4388-8AC9-E5F08467B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170338" y="5508812"/>
          <a:ext cx="3668056" cy="3641019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40</xdr:row>
      <xdr:rowOff>47625</xdr:rowOff>
    </xdr:from>
    <xdr:to>
      <xdr:col>1</xdr:col>
      <xdr:colOff>457200</xdr:colOff>
      <xdr:row>43</xdr:row>
      <xdr:rowOff>163678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1B4BC2E-D661-492D-A61C-58CAA7998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04800" y="8467725"/>
          <a:ext cx="2114550" cy="68755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F5B0892B-B738-4A49-B1B9-A898EB0D8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310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12</xdr:col>
      <xdr:colOff>347383</xdr:colOff>
      <xdr:row>0</xdr:row>
      <xdr:rowOff>67235</xdr:rowOff>
    </xdr:from>
    <xdr:to>
      <xdr:col>15</xdr:col>
      <xdr:colOff>459441</xdr:colOff>
      <xdr:row>17</xdr:row>
      <xdr:rowOff>24046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E3E8B30-C33E-4591-9411-35849C0DF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48043" y="67235"/>
          <a:ext cx="2489498" cy="3477251"/>
        </a:xfrm>
        <a:prstGeom prst="rect">
          <a:avLst/>
        </a:prstGeom>
      </xdr:spPr>
    </xdr:pic>
    <xdr:clientData/>
  </xdr:twoCellAnchor>
  <xdr:twoCellAnchor editAs="oneCell">
    <xdr:from>
      <xdr:col>9</xdr:col>
      <xdr:colOff>324970</xdr:colOff>
      <xdr:row>0</xdr:row>
      <xdr:rowOff>56030</xdr:rowOff>
    </xdr:from>
    <xdr:to>
      <xdr:col>12</xdr:col>
      <xdr:colOff>322508</xdr:colOff>
      <xdr:row>17</xdr:row>
      <xdr:rowOff>20170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34C20BE-B12D-4B7B-857F-A06AB2856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5330" y="56030"/>
          <a:ext cx="2397838" cy="3484580"/>
        </a:xfrm>
        <a:prstGeom prst="rect">
          <a:avLst/>
        </a:prstGeom>
      </xdr:spPr>
    </xdr:pic>
    <xdr:clientData/>
  </xdr:twoCellAnchor>
  <xdr:twoCellAnchor editAs="oneCell">
    <xdr:from>
      <xdr:col>6</xdr:col>
      <xdr:colOff>78442</xdr:colOff>
      <xdr:row>0</xdr:row>
      <xdr:rowOff>67234</xdr:rowOff>
    </xdr:from>
    <xdr:to>
      <xdr:col>9</xdr:col>
      <xdr:colOff>308587</xdr:colOff>
      <xdr:row>17</xdr:row>
      <xdr:rowOff>31376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458DF35-6A54-4202-9C58-D68E4B674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109922" y="67234"/>
          <a:ext cx="2699025" cy="3484582"/>
        </a:xfrm>
        <a:prstGeom prst="rect">
          <a:avLst/>
        </a:prstGeom>
      </xdr:spPr>
    </xdr:pic>
    <xdr:clientData/>
  </xdr:twoCellAnchor>
  <xdr:twoCellAnchor editAs="oneCell">
    <xdr:from>
      <xdr:col>6</xdr:col>
      <xdr:colOff>100853</xdr:colOff>
      <xdr:row>13</xdr:row>
      <xdr:rowOff>184521</xdr:rowOff>
    </xdr:from>
    <xdr:to>
      <xdr:col>12</xdr:col>
      <xdr:colOff>308888</xdr:colOff>
      <xdr:row>22</xdr:row>
      <xdr:rowOff>358588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3758B14-EB32-4375-B766-D9B915A3D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132333" y="2950581"/>
          <a:ext cx="5077215" cy="1880947"/>
        </a:xfrm>
        <a:prstGeom prst="rect">
          <a:avLst/>
        </a:prstGeom>
      </xdr:spPr>
    </xdr:pic>
    <xdr:clientData/>
  </xdr:twoCellAnchor>
  <xdr:twoCellAnchor editAs="oneCell">
    <xdr:from>
      <xdr:col>12</xdr:col>
      <xdr:colOff>347382</xdr:colOff>
      <xdr:row>13</xdr:row>
      <xdr:rowOff>149723</xdr:rowOff>
    </xdr:from>
    <xdr:to>
      <xdr:col>18</xdr:col>
      <xdr:colOff>485918</xdr:colOff>
      <xdr:row>23</xdr:row>
      <xdr:rowOff>2474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236EC85-620A-4EBC-86D2-B0AF46D50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248042" y="2915783"/>
          <a:ext cx="4893416" cy="1933011"/>
        </a:xfrm>
        <a:prstGeom prst="rect">
          <a:avLst/>
        </a:prstGeom>
      </xdr:spPr>
    </xdr:pic>
    <xdr:clientData/>
  </xdr:twoCellAnchor>
  <xdr:twoCellAnchor editAs="oneCell">
    <xdr:from>
      <xdr:col>6</xdr:col>
      <xdr:colOff>138858</xdr:colOff>
      <xdr:row>23</xdr:row>
      <xdr:rowOff>22412</xdr:rowOff>
    </xdr:from>
    <xdr:to>
      <xdr:col>10</xdr:col>
      <xdr:colOff>522694</xdr:colOff>
      <xdr:row>42</xdr:row>
      <xdr:rowOff>74411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ABE62BF-FDA8-42A1-80AD-23E111727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170338" y="4868732"/>
          <a:ext cx="3668056" cy="3641019"/>
        </a:xfrm>
        <a:prstGeom prst="rect">
          <a:avLst/>
        </a:prstGeom>
      </xdr:spPr>
    </xdr:pic>
    <xdr:clientData/>
  </xdr:twoCellAnchor>
  <xdr:twoCellAnchor editAs="oneCell">
    <xdr:from>
      <xdr:col>0</xdr:col>
      <xdr:colOff>295275</xdr:colOff>
      <xdr:row>40</xdr:row>
      <xdr:rowOff>47625</xdr:rowOff>
    </xdr:from>
    <xdr:to>
      <xdr:col>1</xdr:col>
      <xdr:colOff>447675</xdr:colOff>
      <xdr:row>43</xdr:row>
      <xdr:rowOff>163678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47CAAFB-A6E7-4D63-8BA6-F48FBA5BF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95275" y="8467725"/>
          <a:ext cx="2114550" cy="6875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C012484F-FE1D-4AB7-ABEF-D6618ABC9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310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12</xdr:col>
      <xdr:colOff>347383</xdr:colOff>
      <xdr:row>0</xdr:row>
      <xdr:rowOff>67235</xdr:rowOff>
    </xdr:from>
    <xdr:to>
      <xdr:col>15</xdr:col>
      <xdr:colOff>459441</xdr:colOff>
      <xdr:row>17</xdr:row>
      <xdr:rowOff>24046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A7542B9-5256-441F-A206-FA672D9BD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48043" y="67235"/>
          <a:ext cx="2489498" cy="3477251"/>
        </a:xfrm>
        <a:prstGeom prst="rect">
          <a:avLst/>
        </a:prstGeom>
      </xdr:spPr>
    </xdr:pic>
    <xdr:clientData/>
  </xdr:twoCellAnchor>
  <xdr:twoCellAnchor editAs="oneCell">
    <xdr:from>
      <xdr:col>9</xdr:col>
      <xdr:colOff>324970</xdr:colOff>
      <xdr:row>0</xdr:row>
      <xdr:rowOff>56030</xdr:rowOff>
    </xdr:from>
    <xdr:to>
      <xdr:col>12</xdr:col>
      <xdr:colOff>322508</xdr:colOff>
      <xdr:row>17</xdr:row>
      <xdr:rowOff>20170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759D339-C41F-4F02-8FAC-C7E7DE42A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5330" y="56030"/>
          <a:ext cx="2397838" cy="3484580"/>
        </a:xfrm>
        <a:prstGeom prst="rect">
          <a:avLst/>
        </a:prstGeom>
      </xdr:spPr>
    </xdr:pic>
    <xdr:clientData/>
  </xdr:twoCellAnchor>
  <xdr:twoCellAnchor editAs="oneCell">
    <xdr:from>
      <xdr:col>6</xdr:col>
      <xdr:colOff>78442</xdr:colOff>
      <xdr:row>0</xdr:row>
      <xdr:rowOff>67234</xdr:rowOff>
    </xdr:from>
    <xdr:to>
      <xdr:col>9</xdr:col>
      <xdr:colOff>308587</xdr:colOff>
      <xdr:row>17</xdr:row>
      <xdr:rowOff>31376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A813C64-FE6B-4E95-B96D-2F22EE5E6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109922" y="67234"/>
          <a:ext cx="2699025" cy="3484582"/>
        </a:xfrm>
        <a:prstGeom prst="rect">
          <a:avLst/>
        </a:prstGeom>
      </xdr:spPr>
    </xdr:pic>
    <xdr:clientData/>
  </xdr:twoCellAnchor>
  <xdr:twoCellAnchor editAs="oneCell">
    <xdr:from>
      <xdr:col>6</xdr:col>
      <xdr:colOff>100853</xdr:colOff>
      <xdr:row>13</xdr:row>
      <xdr:rowOff>184521</xdr:rowOff>
    </xdr:from>
    <xdr:to>
      <xdr:col>12</xdr:col>
      <xdr:colOff>308888</xdr:colOff>
      <xdr:row>22</xdr:row>
      <xdr:rowOff>358588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F5A4EC5-1D34-4919-80AD-8E6F8DDDF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132333" y="2950581"/>
          <a:ext cx="5077215" cy="1880947"/>
        </a:xfrm>
        <a:prstGeom prst="rect">
          <a:avLst/>
        </a:prstGeom>
      </xdr:spPr>
    </xdr:pic>
    <xdr:clientData/>
  </xdr:twoCellAnchor>
  <xdr:twoCellAnchor editAs="oneCell">
    <xdr:from>
      <xdr:col>12</xdr:col>
      <xdr:colOff>347382</xdr:colOff>
      <xdr:row>13</xdr:row>
      <xdr:rowOff>149723</xdr:rowOff>
    </xdr:from>
    <xdr:to>
      <xdr:col>18</xdr:col>
      <xdr:colOff>485918</xdr:colOff>
      <xdr:row>23</xdr:row>
      <xdr:rowOff>2474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8A1E2CA-72DA-488C-A3A2-85775D541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248042" y="2915783"/>
          <a:ext cx="4893416" cy="1933011"/>
        </a:xfrm>
        <a:prstGeom prst="rect">
          <a:avLst/>
        </a:prstGeom>
      </xdr:spPr>
    </xdr:pic>
    <xdr:clientData/>
  </xdr:twoCellAnchor>
  <xdr:twoCellAnchor editAs="oneCell">
    <xdr:from>
      <xdr:col>6</xdr:col>
      <xdr:colOff>138858</xdr:colOff>
      <xdr:row>23</xdr:row>
      <xdr:rowOff>22412</xdr:rowOff>
    </xdr:from>
    <xdr:to>
      <xdr:col>10</xdr:col>
      <xdr:colOff>522694</xdr:colOff>
      <xdr:row>42</xdr:row>
      <xdr:rowOff>74411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88C4DFA-FDCA-4559-B84B-939FF008A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170338" y="4868732"/>
          <a:ext cx="3668056" cy="3641019"/>
        </a:xfrm>
        <a:prstGeom prst="rect">
          <a:avLst/>
        </a:prstGeom>
      </xdr:spPr>
    </xdr:pic>
    <xdr:clientData/>
  </xdr:twoCellAnchor>
  <xdr:twoCellAnchor editAs="oneCell">
    <xdr:from>
      <xdr:col>0</xdr:col>
      <xdr:colOff>369093</xdr:colOff>
      <xdr:row>40</xdr:row>
      <xdr:rowOff>47626</xdr:rowOff>
    </xdr:from>
    <xdr:to>
      <xdr:col>1</xdr:col>
      <xdr:colOff>519112</xdr:colOff>
      <xdr:row>43</xdr:row>
      <xdr:rowOff>163679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FAEB8F6-AB61-4D2E-A20E-63A3DD83F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9093" y="8548689"/>
          <a:ext cx="2114550" cy="68755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262EC568-B275-415F-9CB1-D58E3B898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310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12</xdr:col>
      <xdr:colOff>347383</xdr:colOff>
      <xdr:row>0</xdr:row>
      <xdr:rowOff>67235</xdr:rowOff>
    </xdr:from>
    <xdr:to>
      <xdr:col>15</xdr:col>
      <xdr:colOff>459441</xdr:colOff>
      <xdr:row>17</xdr:row>
      <xdr:rowOff>24046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70042D9-7885-433F-8617-66471CB783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48043" y="67235"/>
          <a:ext cx="2489498" cy="3477251"/>
        </a:xfrm>
        <a:prstGeom prst="rect">
          <a:avLst/>
        </a:prstGeom>
      </xdr:spPr>
    </xdr:pic>
    <xdr:clientData/>
  </xdr:twoCellAnchor>
  <xdr:twoCellAnchor editAs="oneCell">
    <xdr:from>
      <xdr:col>9</xdr:col>
      <xdr:colOff>324970</xdr:colOff>
      <xdr:row>0</xdr:row>
      <xdr:rowOff>56030</xdr:rowOff>
    </xdr:from>
    <xdr:to>
      <xdr:col>12</xdr:col>
      <xdr:colOff>322508</xdr:colOff>
      <xdr:row>17</xdr:row>
      <xdr:rowOff>20170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87FCA38-88A1-443C-B4FA-C9C84DBDB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5330" y="56030"/>
          <a:ext cx="2397838" cy="3484580"/>
        </a:xfrm>
        <a:prstGeom prst="rect">
          <a:avLst/>
        </a:prstGeom>
      </xdr:spPr>
    </xdr:pic>
    <xdr:clientData/>
  </xdr:twoCellAnchor>
  <xdr:twoCellAnchor editAs="oneCell">
    <xdr:from>
      <xdr:col>6</xdr:col>
      <xdr:colOff>78442</xdr:colOff>
      <xdr:row>0</xdr:row>
      <xdr:rowOff>67234</xdr:rowOff>
    </xdr:from>
    <xdr:to>
      <xdr:col>9</xdr:col>
      <xdr:colOff>308587</xdr:colOff>
      <xdr:row>17</xdr:row>
      <xdr:rowOff>31376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ADDE0B9-62B8-4ABB-9188-1B1AAFD72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109922" y="67234"/>
          <a:ext cx="2699025" cy="3484582"/>
        </a:xfrm>
        <a:prstGeom prst="rect">
          <a:avLst/>
        </a:prstGeom>
      </xdr:spPr>
    </xdr:pic>
    <xdr:clientData/>
  </xdr:twoCellAnchor>
  <xdr:twoCellAnchor editAs="oneCell">
    <xdr:from>
      <xdr:col>6</xdr:col>
      <xdr:colOff>100853</xdr:colOff>
      <xdr:row>13</xdr:row>
      <xdr:rowOff>184521</xdr:rowOff>
    </xdr:from>
    <xdr:to>
      <xdr:col>12</xdr:col>
      <xdr:colOff>308888</xdr:colOff>
      <xdr:row>22</xdr:row>
      <xdr:rowOff>358588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500F670-02E0-46B9-BF42-1B0F5D1CE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132333" y="2950581"/>
          <a:ext cx="5077215" cy="1880947"/>
        </a:xfrm>
        <a:prstGeom prst="rect">
          <a:avLst/>
        </a:prstGeom>
      </xdr:spPr>
    </xdr:pic>
    <xdr:clientData/>
  </xdr:twoCellAnchor>
  <xdr:twoCellAnchor editAs="oneCell">
    <xdr:from>
      <xdr:col>12</xdr:col>
      <xdr:colOff>347382</xdr:colOff>
      <xdr:row>13</xdr:row>
      <xdr:rowOff>149723</xdr:rowOff>
    </xdr:from>
    <xdr:to>
      <xdr:col>18</xdr:col>
      <xdr:colOff>485918</xdr:colOff>
      <xdr:row>23</xdr:row>
      <xdr:rowOff>2474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56C7B04-BE16-472A-B342-7DA0FB591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248042" y="2915783"/>
          <a:ext cx="4893416" cy="1933011"/>
        </a:xfrm>
        <a:prstGeom prst="rect">
          <a:avLst/>
        </a:prstGeom>
      </xdr:spPr>
    </xdr:pic>
    <xdr:clientData/>
  </xdr:twoCellAnchor>
  <xdr:twoCellAnchor editAs="oneCell">
    <xdr:from>
      <xdr:col>6</xdr:col>
      <xdr:colOff>138858</xdr:colOff>
      <xdr:row>23</xdr:row>
      <xdr:rowOff>22412</xdr:rowOff>
    </xdr:from>
    <xdr:to>
      <xdr:col>10</xdr:col>
      <xdr:colOff>522694</xdr:colOff>
      <xdr:row>42</xdr:row>
      <xdr:rowOff>74411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50DD850-6632-4068-9AA0-FADCC6191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170338" y="4868732"/>
          <a:ext cx="3668056" cy="3641019"/>
        </a:xfrm>
        <a:prstGeom prst="rect">
          <a:avLst/>
        </a:prstGeom>
      </xdr:spPr>
    </xdr:pic>
    <xdr:clientData/>
  </xdr:twoCellAnchor>
  <xdr:twoCellAnchor editAs="oneCell">
    <xdr:from>
      <xdr:col>0</xdr:col>
      <xdr:colOff>369096</xdr:colOff>
      <xdr:row>40</xdr:row>
      <xdr:rowOff>47627</xdr:rowOff>
    </xdr:from>
    <xdr:to>
      <xdr:col>1</xdr:col>
      <xdr:colOff>519115</xdr:colOff>
      <xdr:row>43</xdr:row>
      <xdr:rowOff>163680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AE29C37-3232-4F4E-94EE-5D9A3EB88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9096" y="8548690"/>
          <a:ext cx="2114550" cy="68755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584CF54A-199A-4BC9-9851-70E05F206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310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12</xdr:col>
      <xdr:colOff>347383</xdr:colOff>
      <xdr:row>0</xdr:row>
      <xdr:rowOff>67235</xdr:rowOff>
    </xdr:from>
    <xdr:to>
      <xdr:col>15</xdr:col>
      <xdr:colOff>459441</xdr:colOff>
      <xdr:row>17</xdr:row>
      <xdr:rowOff>24046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F6872E-BC84-4869-9F73-46C3DD641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48043" y="67235"/>
          <a:ext cx="2489498" cy="3477251"/>
        </a:xfrm>
        <a:prstGeom prst="rect">
          <a:avLst/>
        </a:prstGeom>
      </xdr:spPr>
    </xdr:pic>
    <xdr:clientData/>
  </xdr:twoCellAnchor>
  <xdr:twoCellAnchor editAs="oneCell">
    <xdr:from>
      <xdr:col>9</xdr:col>
      <xdr:colOff>324970</xdr:colOff>
      <xdr:row>0</xdr:row>
      <xdr:rowOff>56030</xdr:rowOff>
    </xdr:from>
    <xdr:to>
      <xdr:col>12</xdr:col>
      <xdr:colOff>322508</xdr:colOff>
      <xdr:row>17</xdr:row>
      <xdr:rowOff>20170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0F62248-72D6-4D57-A108-B907063DB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25330" y="56030"/>
          <a:ext cx="2397838" cy="3484580"/>
        </a:xfrm>
        <a:prstGeom prst="rect">
          <a:avLst/>
        </a:prstGeom>
      </xdr:spPr>
    </xdr:pic>
    <xdr:clientData/>
  </xdr:twoCellAnchor>
  <xdr:twoCellAnchor editAs="oneCell">
    <xdr:from>
      <xdr:col>6</xdr:col>
      <xdr:colOff>78442</xdr:colOff>
      <xdr:row>0</xdr:row>
      <xdr:rowOff>67234</xdr:rowOff>
    </xdr:from>
    <xdr:to>
      <xdr:col>9</xdr:col>
      <xdr:colOff>308587</xdr:colOff>
      <xdr:row>17</xdr:row>
      <xdr:rowOff>31376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0C22B1B-6AF0-4D07-9EB7-66446A8AE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109922" y="67234"/>
          <a:ext cx="2699025" cy="3484582"/>
        </a:xfrm>
        <a:prstGeom prst="rect">
          <a:avLst/>
        </a:prstGeom>
      </xdr:spPr>
    </xdr:pic>
    <xdr:clientData/>
  </xdr:twoCellAnchor>
  <xdr:twoCellAnchor editAs="oneCell">
    <xdr:from>
      <xdr:col>6</xdr:col>
      <xdr:colOff>100853</xdr:colOff>
      <xdr:row>13</xdr:row>
      <xdr:rowOff>184521</xdr:rowOff>
    </xdr:from>
    <xdr:to>
      <xdr:col>12</xdr:col>
      <xdr:colOff>308888</xdr:colOff>
      <xdr:row>22</xdr:row>
      <xdr:rowOff>358588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A8320BB-0C18-4CFA-83BE-C32965416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132333" y="2950581"/>
          <a:ext cx="5077215" cy="1880947"/>
        </a:xfrm>
        <a:prstGeom prst="rect">
          <a:avLst/>
        </a:prstGeom>
      </xdr:spPr>
    </xdr:pic>
    <xdr:clientData/>
  </xdr:twoCellAnchor>
  <xdr:twoCellAnchor editAs="oneCell">
    <xdr:from>
      <xdr:col>12</xdr:col>
      <xdr:colOff>347382</xdr:colOff>
      <xdr:row>13</xdr:row>
      <xdr:rowOff>149723</xdr:rowOff>
    </xdr:from>
    <xdr:to>
      <xdr:col>18</xdr:col>
      <xdr:colOff>485918</xdr:colOff>
      <xdr:row>23</xdr:row>
      <xdr:rowOff>2474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CFED21F-0C33-4B3F-8140-E29683867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248042" y="2915783"/>
          <a:ext cx="4893416" cy="1933011"/>
        </a:xfrm>
        <a:prstGeom prst="rect">
          <a:avLst/>
        </a:prstGeom>
      </xdr:spPr>
    </xdr:pic>
    <xdr:clientData/>
  </xdr:twoCellAnchor>
  <xdr:twoCellAnchor editAs="oneCell">
    <xdr:from>
      <xdr:col>6</xdr:col>
      <xdr:colOff>138858</xdr:colOff>
      <xdr:row>23</xdr:row>
      <xdr:rowOff>22412</xdr:rowOff>
    </xdr:from>
    <xdr:to>
      <xdr:col>10</xdr:col>
      <xdr:colOff>522694</xdr:colOff>
      <xdr:row>42</xdr:row>
      <xdr:rowOff>74411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047BBFB-BC7B-470C-8CB4-FE30A745D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170338" y="4868732"/>
          <a:ext cx="3668056" cy="3641019"/>
        </a:xfrm>
        <a:prstGeom prst="rect">
          <a:avLst/>
        </a:prstGeom>
      </xdr:spPr>
    </xdr:pic>
    <xdr:clientData/>
  </xdr:twoCellAnchor>
  <xdr:twoCellAnchor editAs="oneCell">
    <xdr:from>
      <xdr:col>0</xdr:col>
      <xdr:colOff>369091</xdr:colOff>
      <xdr:row>40</xdr:row>
      <xdr:rowOff>47626</xdr:rowOff>
    </xdr:from>
    <xdr:to>
      <xdr:col>1</xdr:col>
      <xdr:colOff>519110</xdr:colOff>
      <xdr:row>43</xdr:row>
      <xdr:rowOff>163679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0FB8559-92C2-4320-B932-45F7436B3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9091" y="8548689"/>
          <a:ext cx="2114550" cy="68755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AA467C98-C6E2-468C-86A3-F608E69A2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6</xdr:col>
      <xdr:colOff>74099</xdr:colOff>
      <xdr:row>0</xdr:row>
      <xdr:rowOff>85304</xdr:rowOff>
    </xdr:from>
    <xdr:to>
      <xdr:col>16</xdr:col>
      <xdr:colOff>263611</xdr:colOff>
      <xdr:row>18</xdr:row>
      <xdr:rowOff>169141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CFA2905-9448-C9E2-EE48-07AF3874E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84599" y="85304"/>
          <a:ext cx="7928575" cy="3917650"/>
        </a:xfrm>
        <a:prstGeom prst="rect">
          <a:avLst/>
        </a:prstGeom>
      </xdr:spPr>
    </xdr:pic>
    <xdr:clientData/>
  </xdr:twoCellAnchor>
  <xdr:twoCellAnchor editAs="oneCell">
    <xdr:from>
      <xdr:col>14</xdr:col>
      <xdr:colOff>46786</xdr:colOff>
      <xdr:row>18</xdr:row>
      <xdr:rowOff>186748</xdr:rowOff>
    </xdr:from>
    <xdr:to>
      <xdr:col>18</xdr:col>
      <xdr:colOff>289067</xdr:colOff>
      <xdr:row>25</xdr:row>
      <xdr:rowOff>36944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10AB5BA-95A4-0DBC-CDEC-F19BFA962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072349" y="4020561"/>
          <a:ext cx="3290281" cy="1457539"/>
        </a:xfrm>
        <a:prstGeom prst="rect">
          <a:avLst/>
        </a:prstGeom>
      </xdr:spPr>
    </xdr:pic>
    <xdr:clientData/>
  </xdr:twoCellAnchor>
  <xdr:twoCellAnchor editAs="oneCell">
    <xdr:from>
      <xdr:col>6</xdr:col>
      <xdr:colOff>36559</xdr:colOff>
      <xdr:row>18</xdr:row>
      <xdr:rowOff>199742</xdr:rowOff>
    </xdr:from>
    <xdr:to>
      <xdr:col>14</xdr:col>
      <xdr:colOff>25353</xdr:colOff>
      <xdr:row>27</xdr:row>
      <xdr:rowOff>42851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8B06E9B2-ED1D-9FD1-020B-4B1D09574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47059" y="4033555"/>
          <a:ext cx="6203857" cy="1855265"/>
        </a:xfrm>
        <a:prstGeom prst="rect">
          <a:avLst/>
        </a:prstGeom>
      </xdr:spPr>
    </xdr:pic>
    <xdr:clientData/>
  </xdr:twoCellAnchor>
  <xdr:twoCellAnchor editAs="oneCell">
    <xdr:from>
      <xdr:col>6</xdr:col>
      <xdr:colOff>62053</xdr:colOff>
      <xdr:row>27</xdr:row>
      <xdr:rowOff>75780</xdr:rowOff>
    </xdr:from>
    <xdr:to>
      <xdr:col>8</xdr:col>
      <xdr:colOff>665768</xdr:colOff>
      <xdr:row>41</xdr:row>
      <xdr:rowOff>137092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DF3C6DC-B05B-E0B9-8E24-FF1B190D8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72553" y="5921749"/>
          <a:ext cx="2222965" cy="2859281"/>
        </a:xfrm>
        <a:prstGeom prst="rect">
          <a:avLst/>
        </a:prstGeom>
      </xdr:spPr>
    </xdr:pic>
    <xdr:clientData/>
  </xdr:twoCellAnchor>
  <xdr:twoCellAnchor editAs="oneCell">
    <xdr:from>
      <xdr:col>8</xdr:col>
      <xdr:colOff>686081</xdr:colOff>
      <xdr:row>27</xdr:row>
      <xdr:rowOff>71298</xdr:rowOff>
    </xdr:from>
    <xdr:to>
      <xdr:col>10</xdr:col>
      <xdr:colOff>758078</xdr:colOff>
      <xdr:row>41</xdr:row>
      <xdr:rowOff>141755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8D2CE505-1297-A1DA-6484-0C2988DA7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115831" y="5917267"/>
          <a:ext cx="1619810" cy="2868426"/>
        </a:xfrm>
        <a:prstGeom prst="rect">
          <a:avLst/>
        </a:prstGeom>
      </xdr:spPr>
    </xdr:pic>
    <xdr:clientData/>
  </xdr:twoCellAnchor>
  <xdr:twoCellAnchor editAs="oneCell">
    <xdr:from>
      <xdr:col>0</xdr:col>
      <xdr:colOff>280147</xdr:colOff>
      <xdr:row>40</xdr:row>
      <xdr:rowOff>44824</xdr:rowOff>
    </xdr:from>
    <xdr:to>
      <xdr:col>1</xdr:col>
      <xdr:colOff>433668</xdr:colOff>
      <xdr:row>43</xdr:row>
      <xdr:rowOff>160877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8B7B0A-0127-4EA0-BDD8-3BEA665A8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80147" y="8471648"/>
          <a:ext cx="2114550" cy="68755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B19E0B5F-1055-4016-8D2D-31E3B3DA9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6</xdr:col>
      <xdr:colOff>19050</xdr:colOff>
      <xdr:row>3</xdr:row>
      <xdr:rowOff>31859</xdr:rowOff>
    </xdr:from>
    <xdr:to>
      <xdr:col>12</xdr:col>
      <xdr:colOff>179421</xdr:colOff>
      <xdr:row>11</xdr:row>
      <xdr:rowOff>123106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7B805A-A70B-2E75-5781-5CC4A6D09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20025" y="622409"/>
          <a:ext cx="4856196" cy="2243897"/>
        </a:xfrm>
        <a:prstGeom prst="rect">
          <a:avLst/>
        </a:prstGeom>
      </xdr:spPr>
    </xdr:pic>
    <xdr:clientData/>
  </xdr:twoCellAnchor>
  <xdr:twoCellAnchor editAs="oneCell">
    <xdr:from>
      <xdr:col>12</xdr:col>
      <xdr:colOff>161925</xdr:colOff>
      <xdr:row>2</xdr:row>
      <xdr:rowOff>171450</xdr:rowOff>
    </xdr:from>
    <xdr:to>
      <xdr:col>23</xdr:col>
      <xdr:colOff>475163</xdr:colOff>
      <xdr:row>11</xdr:row>
      <xdr:rowOff>9252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E605E55-07B7-19A3-974A-38B239022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58725" y="571500"/>
          <a:ext cx="8695238" cy="2180952"/>
        </a:xfrm>
        <a:prstGeom prst="rect">
          <a:avLst/>
        </a:prstGeom>
      </xdr:spPr>
    </xdr:pic>
    <xdr:clientData/>
  </xdr:twoCellAnchor>
  <xdr:twoCellAnchor editAs="oneCell">
    <xdr:from>
      <xdr:col>20</xdr:col>
      <xdr:colOff>443593</xdr:colOff>
      <xdr:row>2</xdr:row>
      <xdr:rowOff>80257</xdr:rowOff>
    </xdr:from>
    <xdr:to>
      <xdr:col>30</xdr:col>
      <xdr:colOff>480175</xdr:colOff>
      <xdr:row>17</xdr:row>
      <xdr:rowOff>65660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227CD2A-65DA-BBDA-9DCD-9EF2CDD8A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30950" y="474864"/>
          <a:ext cx="7656582" cy="3535826"/>
        </a:xfrm>
        <a:prstGeom prst="rect">
          <a:avLst/>
        </a:prstGeom>
      </xdr:spPr>
    </xdr:pic>
    <xdr:clientData/>
  </xdr:twoCellAnchor>
  <xdr:twoCellAnchor editAs="oneCell">
    <xdr:from>
      <xdr:col>17</xdr:col>
      <xdr:colOff>308882</xdr:colOff>
      <xdr:row>11</xdr:row>
      <xdr:rowOff>0</xdr:rowOff>
    </xdr:from>
    <xdr:to>
      <xdr:col>26</xdr:col>
      <xdr:colOff>382196</xdr:colOff>
      <xdr:row>27</xdr:row>
      <xdr:rowOff>143881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08CB412-1E22-7D3B-CF7B-B825BEC25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610239" y="2852717"/>
          <a:ext cx="6931314" cy="3367732"/>
        </a:xfrm>
        <a:prstGeom prst="rect">
          <a:avLst/>
        </a:prstGeom>
      </xdr:spPr>
    </xdr:pic>
    <xdr:clientData/>
  </xdr:twoCellAnchor>
  <xdr:twoCellAnchor editAs="oneCell">
    <xdr:from>
      <xdr:col>6</xdr:col>
      <xdr:colOff>103415</xdr:colOff>
      <xdr:row>11</xdr:row>
      <xdr:rowOff>0</xdr:rowOff>
    </xdr:from>
    <xdr:to>
      <xdr:col>17</xdr:col>
      <xdr:colOff>468048</xdr:colOff>
      <xdr:row>28</xdr:row>
      <xdr:rowOff>60698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DCD6C6A-9FC7-295D-8A9D-E6BCE786B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04390" y="2828595"/>
          <a:ext cx="8870458" cy="3443754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25</xdr:row>
      <xdr:rowOff>114099</xdr:rowOff>
    </xdr:from>
    <xdr:to>
      <xdr:col>12</xdr:col>
      <xdr:colOff>713418</xdr:colOff>
      <xdr:row>32</xdr:row>
      <xdr:rowOff>66431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C29B079-40DE-8EBE-517A-65CDE06E9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905750" y="6200574"/>
          <a:ext cx="5304468" cy="1352507"/>
        </a:xfrm>
        <a:prstGeom prst="rect">
          <a:avLst/>
        </a:prstGeom>
      </xdr:spPr>
    </xdr:pic>
    <xdr:clientData/>
  </xdr:twoCellAnchor>
  <xdr:twoCellAnchor editAs="oneCell">
    <xdr:from>
      <xdr:col>12</xdr:col>
      <xdr:colOff>676275</xdr:colOff>
      <xdr:row>25</xdr:row>
      <xdr:rowOff>116710</xdr:rowOff>
    </xdr:from>
    <xdr:to>
      <xdr:col>19</xdr:col>
      <xdr:colOff>456165</xdr:colOff>
      <xdr:row>32</xdr:row>
      <xdr:rowOff>75924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9E5C0CB-9B33-1EAB-B059-321F59DEE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73075" y="6203185"/>
          <a:ext cx="5113890" cy="1359389"/>
        </a:xfrm>
        <a:prstGeom prst="rect">
          <a:avLst/>
        </a:prstGeom>
      </xdr:spPr>
    </xdr:pic>
    <xdr:clientData/>
  </xdr:twoCellAnchor>
  <xdr:twoCellAnchor editAs="oneCell">
    <xdr:from>
      <xdr:col>19</xdr:col>
      <xdr:colOff>457200</xdr:colOff>
      <xdr:row>25</xdr:row>
      <xdr:rowOff>6561</xdr:rowOff>
    </xdr:from>
    <xdr:to>
      <xdr:col>26</xdr:col>
      <xdr:colOff>484902</xdr:colOff>
      <xdr:row>32</xdr:row>
      <xdr:rowOff>47389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6013B389-38F3-1C3D-F275-4BEAB062A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8288000" y="6093036"/>
          <a:ext cx="5361702" cy="1441003"/>
        </a:xfrm>
        <a:prstGeom prst="rect">
          <a:avLst/>
        </a:prstGeom>
      </xdr:spPr>
    </xdr:pic>
    <xdr:clientData/>
  </xdr:twoCellAnchor>
  <xdr:twoCellAnchor editAs="oneCell">
    <xdr:from>
      <xdr:col>0</xdr:col>
      <xdr:colOff>280148</xdr:colOff>
      <xdr:row>40</xdr:row>
      <xdr:rowOff>44824</xdr:rowOff>
    </xdr:from>
    <xdr:to>
      <xdr:col>1</xdr:col>
      <xdr:colOff>433669</xdr:colOff>
      <xdr:row>43</xdr:row>
      <xdr:rowOff>160877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F99EF4C-D63C-4A13-B787-E6AFFE27E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0148" y="8606118"/>
          <a:ext cx="2114550" cy="68755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3C02F2EA-39EA-4E35-ACB0-360110803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6</xdr:col>
      <xdr:colOff>95250</xdr:colOff>
      <xdr:row>0</xdr:row>
      <xdr:rowOff>47625</xdr:rowOff>
    </xdr:from>
    <xdr:to>
      <xdr:col>12</xdr:col>
      <xdr:colOff>761330</xdr:colOff>
      <xdr:row>27</xdr:row>
      <xdr:rowOff>65957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2982D2-EC87-614F-FE5F-722D4AE29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96225" y="47625"/>
          <a:ext cx="5361905" cy="5742857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0</xdr:row>
      <xdr:rowOff>47625</xdr:rowOff>
    </xdr:from>
    <xdr:to>
      <xdr:col>19</xdr:col>
      <xdr:colOff>647052</xdr:colOff>
      <xdr:row>23</xdr:row>
      <xdr:rowOff>380367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AC77A9-CDCC-BCCB-8E9F-A8FDBA5FB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296900" y="47625"/>
          <a:ext cx="5180952" cy="5066667"/>
        </a:xfrm>
        <a:prstGeom prst="rect">
          <a:avLst/>
        </a:prstGeom>
      </xdr:spPr>
    </xdr:pic>
    <xdr:clientData/>
  </xdr:twoCellAnchor>
  <xdr:twoCellAnchor editAs="oneCell">
    <xdr:from>
      <xdr:col>0</xdr:col>
      <xdr:colOff>280148</xdr:colOff>
      <xdr:row>41</xdr:row>
      <xdr:rowOff>56028</xdr:rowOff>
    </xdr:from>
    <xdr:to>
      <xdr:col>1</xdr:col>
      <xdr:colOff>433669</xdr:colOff>
      <xdr:row>44</xdr:row>
      <xdr:rowOff>172081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1A8313D-C14F-4500-A11B-A2EF377B3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0148" y="8617322"/>
          <a:ext cx="2114550" cy="68755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17CC9076-5EE0-4D10-B0F8-853A05B82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6</xdr:col>
      <xdr:colOff>123264</xdr:colOff>
      <xdr:row>0</xdr:row>
      <xdr:rowOff>101928</xdr:rowOff>
    </xdr:from>
    <xdr:to>
      <xdr:col>13</xdr:col>
      <xdr:colOff>83243</xdr:colOff>
      <xdr:row>12</xdr:row>
      <xdr:rowOff>67158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72E8AF7-8999-6873-DEA5-613D09C6C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33764" y="101928"/>
          <a:ext cx="5428450" cy="2531377"/>
        </a:xfrm>
        <a:prstGeom prst="rect">
          <a:avLst/>
        </a:prstGeom>
      </xdr:spPr>
    </xdr:pic>
    <xdr:clientData/>
  </xdr:twoCellAnchor>
  <xdr:twoCellAnchor editAs="oneCell">
    <xdr:from>
      <xdr:col>13</xdr:col>
      <xdr:colOff>123264</xdr:colOff>
      <xdr:row>0</xdr:row>
      <xdr:rowOff>111562</xdr:rowOff>
    </xdr:from>
    <xdr:to>
      <xdr:col>22</xdr:col>
      <xdr:colOff>606603</xdr:colOff>
      <xdr:row>18</xdr:row>
      <xdr:rowOff>93459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DDBB007-D332-982F-AF38-DB563993C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402235" y="111562"/>
          <a:ext cx="7341339" cy="3747073"/>
        </a:xfrm>
        <a:prstGeom prst="rect">
          <a:avLst/>
        </a:prstGeom>
      </xdr:spPr>
    </xdr:pic>
    <xdr:clientData/>
  </xdr:twoCellAnchor>
  <xdr:twoCellAnchor editAs="oneCell">
    <xdr:from>
      <xdr:col>0</xdr:col>
      <xdr:colOff>280147</xdr:colOff>
      <xdr:row>39</xdr:row>
      <xdr:rowOff>44823</xdr:rowOff>
    </xdr:from>
    <xdr:to>
      <xdr:col>1</xdr:col>
      <xdr:colOff>433668</xdr:colOff>
      <xdr:row>42</xdr:row>
      <xdr:rowOff>160876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528ECA7-60FB-4D1A-AAE1-83EA9AEBA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0147" y="8023411"/>
          <a:ext cx="2114550" cy="68755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264119EB-4E03-445E-8210-C31F50D3B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6</xdr:col>
      <xdr:colOff>44822</xdr:colOff>
      <xdr:row>0</xdr:row>
      <xdr:rowOff>96054</xdr:rowOff>
    </xdr:from>
    <xdr:to>
      <xdr:col>12</xdr:col>
      <xdr:colOff>394118</xdr:colOff>
      <xdr:row>9</xdr:row>
      <xdr:rowOff>383959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0439C25-733A-E41D-FE66-305DF0E87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55322" y="96054"/>
          <a:ext cx="5055767" cy="2293758"/>
        </a:xfrm>
        <a:prstGeom prst="rect">
          <a:avLst/>
        </a:prstGeom>
      </xdr:spPr>
    </xdr:pic>
    <xdr:clientData/>
  </xdr:twoCellAnchor>
  <xdr:twoCellAnchor editAs="oneCell">
    <xdr:from>
      <xdr:col>12</xdr:col>
      <xdr:colOff>403411</xdr:colOff>
      <xdr:row>0</xdr:row>
      <xdr:rowOff>125612</xdr:rowOff>
    </xdr:from>
    <xdr:to>
      <xdr:col>16</xdr:col>
      <xdr:colOff>720748</xdr:colOff>
      <xdr:row>9</xdr:row>
      <xdr:rowOff>379469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CCF88CE-C9F7-027F-521C-B2927661F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920382" y="125612"/>
          <a:ext cx="3365337" cy="2259710"/>
        </a:xfrm>
        <a:prstGeom prst="rect">
          <a:avLst/>
        </a:prstGeom>
      </xdr:spPr>
    </xdr:pic>
    <xdr:clientData/>
  </xdr:twoCellAnchor>
  <xdr:twoCellAnchor editAs="oneCell">
    <xdr:from>
      <xdr:col>0</xdr:col>
      <xdr:colOff>280147</xdr:colOff>
      <xdr:row>43</xdr:row>
      <xdr:rowOff>56029</xdr:rowOff>
    </xdr:from>
    <xdr:to>
      <xdr:col>1</xdr:col>
      <xdr:colOff>433668</xdr:colOff>
      <xdr:row>46</xdr:row>
      <xdr:rowOff>172082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A8A714A-E84A-4036-8633-5A3A4F704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0147" y="9962029"/>
          <a:ext cx="2114550" cy="68755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5510AAD0-58EB-4014-8C78-FD9B77313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0</xdr:col>
      <xdr:colOff>280147</xdr:colOff>
      <xdr:row>40</xdr:row>
      <xdr:rowOff>33618</xdr:rowOff>
    </xdr:from>
    <xdr:to>
      <xdr:col>1</xdr:col>
      <xdr:colOff>433668</xdr:colOff>
      <xdr:row>43</xdr:row>
      <xdr:rowOff>149671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FD8D48-3331-46C7-8625-FB60DF220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147" y="8471647"/>
          <a:ext cx="2114550" cy="68755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4003F14F-BAD4-4E82-953E-BD53212DB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0</xdr:col>
      <xdr:colOff>280146</xdr:colOff>
      <xdr:row>39</xdr:row>
      <xdr:rowOff>56029</xdr:rowOff>
    </xdr:from>
    <xdr:to>
      <xdr:col>1</xdr:col>
      <xdr:colOff>433667</xdr:colOff>
      <xdr:row>42</xdr:row>
      <xdr:rowOff>172082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CEE291-FAD9-4768-B6F9-4F1367612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146" y="8460441"/>
          <a:ext cx="2114550" cy="68755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83F75F43-238D-4429-A303-EED3E636F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0</xdr:col>
      <xdr:colOff>280147</xdr:colOff>
      <xdr:row>46</xdr:row>
      <xdr:rowOff>44823</xdr:rowOff>
    </xdr:from>
    <xdr:to>
      <xdr:col>1</xdr:col>
      <xdr:colOff>433668</xdr:colOff>
      <xdr:row>49</xdr:row>
      <xdr:rowOff>160876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45754E-C027-4B9B-90C1-5929AF634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147" y="9749117"/>
          <a:ext cx="2114550" cy="68755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41513F9C-AECB-4C8E-9D45-A92BDBF48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0</xdr:col>
      <xdr:colOff>280147</xdr:colOff>
      <xdr:row>41</xdr:row>
      <xdr:rowOff>44824</xdr:rowOff>
    </xdr:from>
    <xdr:to>
      <xdr:col>1</xdr:col>
      <xdr:colOff>433668</xdr:colOff>
      <xdr:row>44</xdr:row>
      <xdr:rowOff>160877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669CC3-0B88-4F96-882F-DA08A8376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147" y="8785412"/>
          <a:ext cx="2114550" cy="68755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431360F9-A9E5-4D73-A39F-6D007535D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0</xdr:col>
      <xdr:colOff>280147</xdr:colOff>
      <xdr:row>41</xdr:row>
      <xdr:rowOff>44823</xdr:rowOff>
    </xdr:from>
    <xdr:to>
      <xdr:col>1</xdr:col>
      <xdr:colOff>433668</xdr:colOff>
      <xdr:row>44</xdr:row>
      <xdr:rowOff>160876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F74C2CD-CBFB-44EA-B0A8-0351415F6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147" y="9614647"/>
          <a:ext cx="2114550" cy="68755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90F98ACF-6177-420B-AFD7-BEEDB5600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0</xdr:col>
      <xdr:colOff>280147</xdr:colOff>
      <xdr:row>43</xdr:row>
      <xdr:rowOff>56030</xdr:rowOff>
    </xdr:from>
    <xdr:to>
      <xdr:col>1</xdr:col>
      <xdr:colOff>433668</xdr:colOff>
      <xdr:row>46</xdr:row>
      <xdr:rowOff>172083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F938929-2070-4968-A803-2AD54B486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0147" y="9390530"/>
          <a:ext cx="2114550" cy="68755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156210</xdr:colOff>
      <xdr:row>0</xdr:row>
      <xdr:rowOff>106680</xdr:rowOff>
    </xdr:from>
    <xdr:ext cx="828675" cy="644569"/>
    <xdr:pic>
      <xdr:nvPicPr>
        <xdr:cNvPr id="2" name="Imagen 1">
          <a:extLst>
            <a:ext uri="{FF2B5EF4-FFF2-40B4-BE49-F238E27FC236}">
              <a16:creationId xmlns:a16="http://schemas.microsoft.com/office/drawing/2014/main" id="{F59C7A5C-40D9-47AF-896E-9C5F8D146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2285" y="106680"/>
          <a:ext cx="828675" cy="644569"/>
        </a:xfrm>
        <a:prstGeom prst="rect">
          <a:avLst/>
        </a:prstGeom>
      </xdr:spPr>
    </xdr:pic>
    <xdr:clientData/>
  </xdr:oneCellAnchor>
  <xdr:twoCellAnchor editAs="oneCell">
    <xdr:from>
      <xdr:col>6</xdr:col>
      <xdr:colOff>67235</xdr:colOff>
      <xdr:row>0</xdr:row>
      <xdr:rowOff>56030</xdr:rowOff>
    </xdr:from>
    <xdr:to>
      <xdr:col>19</xdr:col>
      <xdr:colOff>245812</xdr:colOff>
      <xdr:row>20</xdr:row>
      <xdr:rowOff>35866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BE3BE07-1C5A-B3EF-E60A-048A0ED51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77735" y="56030"/>
          <a:ext cx="10219048" cy="4428571"/>
        </a:xfrm>
        <a:prstGeom prst="rect">
          <a:avLst/>
        </a:prstGeom>
      </xdr:spPr>
    </xdr:pic>
    <xdr:clientData/>
  </xdr:twoCellAnchor>
  <xdr:twoCellAnchor editAs="oneCell">
    <xdr:from>
      <xdr:col>6</xdr:col>
      <xdr:colOff>78441</xdr:colOff>
      <xdr:row>20</xdr:row>
      <xdr:rowOff>89647</xdr:rowOff>
    </xdr:from>
    <xdr:to>
      <xdr:col>18</xdr:col>
      <xdr:colOff>209494</xdr:colOff>
      <xdr:row>43</xdr:row>
      <xdr:rowOff>49274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578433A-6B15-DC16-EE50-BCE0F1F18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88941" y="4538382"/>
          <a:ext cx="9409524" cy="4733333"/>
        </a:xfrm>
        <a:prstGeom prst="rect">
          <a:avLst/>
        </a:prstGeom>
      </xdr:spPr>
    </xdr:pic>
    <xdr:clientData/>
  </xdr:twoCellAnchor>
  <xdr:twoCellAnchor editAs="oneCell">
    <xdr:from>
      <xdr:col>6</xdr:col>
      <xdr:colOff>78442</xdr:colOff>
      <xdr:row>43</xdr:row>
      <xdr:rowOff>44823</xdr:rowOff>
    </xdr:from>
    <xdr:to>
      <xdr:col>20</xdr:col>
      <xdr:colOff>628352</xdr:colOff>
      <xdr:row>67</xdr:row>
      <xdr:rowOff>74031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C902031-3D7A-706C-FC41-94B78F0BF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88942" y="9267264"/>
          <a:ext cx="11352381" cy="3895238"/>
        </a:xfrm>
        <a:prstGeom prst="rect">
          <a:avLst/>
        </a:prstGeom>
      </xdr:spPr>
    </xdr:pic>
    <xdr:clientData/>
  </xdr:twoCellAnchor>
  <xdr:twoCellAnchor editAs="oneCell">
    <xdr:from>
      <xdr:col>6</xdr:col>
      <xdr:colOff>67235</xdr:colOff>
      <xdr:row>67</xdr:row>
      <xdr:rowOff>112059</xdr:rowOff>
    </xdr:from>
    <xdr:to>
      <xdr:col>19</xdr:col>
      <xdr:colOff>493431</xdr:colOff>
      <xdr:row>95</xdr:row>
      <xdr:rowOff>43163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C2EAD8C-F16B-70AE-FAD7-D3A69DBDB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77735" y="13200530"/>
          <a:ext cx="10466667" cy="4323809"/>
        </a:xfrm>
        <a:prstGeom prst="rect">
          <a:avLst/>
        </a:prstGeom>
      </xdr:spPr>
    </xdr:pic>
    <xdr:clientData/>
  </xdr:twoCellAnchor>
  <xdr:twoCellAnchor editAs="oneCell">
    <xdr:from>
      <xdr:col>18</xdr:col>
      <xdr:colOff>378759</xdr:colOff>
      <xdr:row>1</xdr:row>
      <xdr:rowOff>43821</xdr:rowOff>
    </xdr:from>
    <xdr:to>
      <xdr:col>29</xdr:col>
      <xdr:colOff>56844</xdr:colOff>
      <xdr:row>19</xdr:row>
      <xdr:rowOff>151901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F9DD16E-2DF7-4DE1-9874-7DA02C03E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523759" y="272421"/>
          <a:ext cx="8060085" cy="4032380"/>
        </a:xfrm>
        <a:prstGeom prst="rect">
          <a:avLst/>
        </a:prstGeom>
      </xdr:spPr>
    </xdr:pic>
    <xdr:clientData/>
  </xdr:twoCellAnchor>
  <xdr:twoCellAnchor editAs="oneCell">
    <xdr:from>
      <xdr:col>28</xdr:col>
      <xdr:colOff>735666</xdr:colOff>
      <xdr:row>0</xdr:row>
      <xdr:rowOff>177052</xdr:rowOff>
    </xdr:from>
    <xdr:to>
      <xdr:col>39</xdr:col>
      <xdr:colOff>632145</xdr:colOff>
      <xdr:row>19</xdr:row>
      <xdr:rowOff>152399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24D6578-4836-4259-AEB0-173DBA1F8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500666" y="177052"/>
          <a:ext cx="8278479" cy="4128247"/>
        </a:xfrm>
        <a:prstGeom prst="rect">
          <a:avLst/>
        </a:prstGeom>
      </xdr:spPr>
    </xdr:pic>
    <xdr:clientData/>
  </xdr:twoCellAnchor>
  <xdr:twoCellAnchor editAs="oneCell">
    <xdr:from>
      <xdr:col>0</xdr:col>
      <xdr:colOff>280147</xdr:colOff>
      <xdr:row>40</xdr:row>
      <xdr:rowOff>56029</xdr:rowOff>
    </xdr:from>
    <xdr:to>
      <xdr:col>1</xdr:col>
      <xdr:colOff>433668</xdr:colOff>
      <xdr:row>43</xdr:row>
      <xdr:rowOff>172082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59993D-1AB6-476A-840B-7EF5ED8EE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0147" y="8706970"/>
          <a:ext cx="2114550" cy="6875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OFICINAS%20DE%20INTERMEDIACION%20AEROCIVIL%202024\PRESUPUESTO%20-%20APUS\APUS%20Aerocivil%20(7-oct-24).xlsx" TargetMode="External"/><Relationship Id="rId1" Type="http://schemas.openxmlformats.org/officeDocument/2006/relationships/externalLinkPath" Target="https://d.docs.live.net/OFICINAS%20DE%20INTERMEDIACION%20AEROCIVIL%202024/PRESUPUESTO%20-%20APUS/APUS%20Aerocivil%20(7-oct-24)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ó&gt;????j0$?#???j_$?#???LÓu????"/>
      <sheetName val="Paral. 1"/>
      <sheetName val="Paral. 2"/>
      <sheetName val="Paral. 3"/>
      <sheetName val="Paral.4"/>
      <sheetName val="CORTE DE OBRA N° 1"/>
      <sheetName val="memoria"/>
      <sheetName val="memoria 1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Indicadores_Y_Listas"/>
      <sheetName val="Indicadores_Y_Listas1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Skid Lifting Lug"/>
      <sheetName val="CABLE CONTROL"/>
      <sheetName val="PSM Monthly"/>
      <sheetName val="BQMPALOC"/>
      <sheetName val="_x0000_㈀㰰⌀_x0000_㈀㰮⌀_x0000_䰀଒v_x0000__x0000__x0000_頀"/>
      <sheetName val="IV. MANO DE OBRA AIU"/>
      <sheetName val="Datos_CO"/>
      <sheetName val="CCONC"/>
      <sheetName val="ACTA PROVEEDORES"/>
      <sheetName val="ACTA INICIO"/>
      <sheetName val="ACTA PARCIAL"/>
      <sheetName val="ACTA TERMINACION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EMPRES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 refreshError="1"/>
      <sheetData sheetId="110" refreshError="1"/>
      <sheetData sheetId="111">
        <row r="2">
          <cell r="A2">
            <v>0</v>
          </cell>
        </row>
      </sheetData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/>
      <sheetData sheetId="187"/>
      <sheetData sheetId="188"/>
      <sheetData sheetId="189"/>
      <sheetData sheetId="190"/>
      <sheetData sheetId="191"/>
      <sheetData sheetId="192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 refreshError="1"/>
      <sheetData sheetId="1063"/>
      <sheetData sheetId="1064"/>
      <sheetData sheetId="1065"/>
      <sheetData sheetId="1066" refreshError="1"/>
      <sheetData sheetId="1067"/>
      <sheetData sheetId="1068">
        <row r="2">
          <cell r="A2">
            <v>0</v>
          </cell>
        </row>
      </sheetData>
      <sheetData sheetId="1069"/>
      <sheetData sheetId="1070"/>
      <sheetData sheetId="1071"/>
      <sheetData sheetId="1072"/>
      <sheetData sheetId="1073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 t="str">
            <v>FORMULARIO N° 4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/>
      <sheetData sheetId="1114"/>
      <sheetData sheetId="1115"/>
      <sheetData sheetId="1116"/>
      <sheetData sheetId="1117">
        <row r="2">
          <cell r="A2">
            <v>0</v>
          </cell>
        </row>
      </sheetData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/>
      <sheetData sheetId="1164"/>
      <sheetData sheetId="1165">
        <row r="2">
          <cell r="A2">
            <v>0</v>
          </cell>
        </row>
      </sheetData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/>
      <sheetData sheetId="1184"/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/>
      <sheetData sheetId="1188">
        <row r="2">
          <cell r="A2">
            <v>0</v>
          </cell>
        </row>
      </sheetData>
      <sheetData sheetId="1189"/>
      <sheetData sheetId="1190"/>
      <sheetData sheetId="1191"/>
      <sheetData sheetId="1192"/>
      <sheetData sheetId="1193"/>
      <sheetData sheetId="1194"/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B2">
            <v>100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B2">
            <v>100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B2">
            <v>100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B2">
            <v>100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/>
      <sheetData sheetId="1344"/>
      <sheetData sheetId="1345"/>
      <sheetData sheetId="1346">
        <row r="5">
          <cell r="B5" t="str">
            <v>T1</v>
          </cell>
        </row>
      </sheetData>
      <sheetData sheetId="1347">
        <row r="2">
          <cell r="B2">
            <v>100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/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/>
      <sheetData sheetId="1396"/>
      <sheetData sheetId="1397">
        <row r="2">
          <cell r="A2">
            <v>0</v>
          </cell>
        </row>
      </sheetData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/>
      <sheetData sheetId="1422"/>
      <sheetData sheetId="1423"/>
      <sheetData sheetId="1424"/>
      <sheetData sheetId="1425"/>
      <sheetData sheetId="1426"/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/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/>
      <sheetData sheetId="1519"/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/>
      <sheetData sheetId="1523">
        <row r="2">
          <cell r="A2">
            <v>0</v>
          </cell>
        </row>
      </sheetData>
      <sheetData sheetId="1524"/>
      <sheetData sheetId="1525"/>
      <sheetData sheetId="1526"/>
      <sheetData sheetId="1527"/>
      <sheetData sheetId="1528"/>
      <sheetData sheetId="1529"/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B2">
            <v>100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B2">
            <v>100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B2">
            <v>100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B2">
            <v>100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/>
      <sheetData sheetId="1679"/>
      <sheetData sheetId="1680"/>
      <sheetData sheetId="1681">
        <row r="5">
          <cell r="B5" t="str">
            <v>T1</v>
          </cell>
        </row>
      </sheetData>
      <sheetData sheetId="1682">
        <row r="2">
          <cell r="B2">
            <v>100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B2">
            <v>0</v>
          </cell>
        </row>
      </sheetData>
      <sheetData sheetId="1686">
        <row r="2">
          <cell r="A2">
            <v>0</v>
          </cell>
        </row>
      </sheetData>
      <sheetData sheetId="1687"/>
      <sheetData sheetId="1688">
        <row r="2">
          <cell r="A2">
            <v>0</v>
          </cell>
        </row>
      </sheetData>
      <sheetData sheetId="1689"/>
      <sheetData sheetId="1690"/>
      <sheetData sheetId="1691"/>
      <sheetData sheetId="1692"/>
      <sheetData sheetId="1693">
        <row r="2">
          <cell r="A2">
            <v>0</v>
          </cell>
        </row>
      </sheetData>
      <sheetData sheetId="1694"/>
      <sheetData sheetId="1695"/>
      <sheetData sheetId="1696"/>
      <sheetData sheetId="1697"/>
      <sheetData sheetId="1698"/>
      <sheetData sheetId="1699" refreshError="1"/>
      <sheetData sheetId="1700">
        <row r="2">
          <cell r="A2">
            <v>0</v>
          </cell>
        </row>
      </sheetData>
      <sheetData sheetId="1701"/>
      <sheetData sheetId="1702">
        <row r="2">
          <cell r="A2">
            <v>0</v>
          </cell>
        </row>
      </sheetData>
      <sheetData sheetId="1703"/>
      <sheetData sheetId="1704">
        <row r="2">
          <cell r="A2">
            <v>0</v>
          </cell>
        </row>
      </sheetData>
      <sheetData sheetId="1705"/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 refreshError="1"/>
      <sheetData sheetId="1712" refreshError="1"/>
      <sheetData sheetId="1713" refreshError="1"/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/>
      <sheetData sheetId="1717">
        <row r="2">
          <cell r="A2">
            <v>0</v>
          </cell>
        </row>
      </sheetData>
      <sheetData sheetId="1718">
        <row r="5">
          <cell r="A5" t="str">
            <v>OFERTA ECONÓMICA DETALLADA</v>
          </cell>
        </row>
      </sheetData>
      <sheetData sheetId="1719"/>
      <sheetData sheetId="1720"/>
      <sheetData sheetId="1721" refreshError="1"/>
      <sheetData sheetId="1722"/>
      <sheetData sheetId="1723"/>
      <sheetData sheetId="1724">
        <row r="2">
          <cell r="B2">
            <v>0</v>
          </cell>
        </row>
      </sheetData>
      <sheetData sheetId="1725"/>
      <sheetData sheetId="1726"/>
      <sheetData sheetId="1727"/>
      <sheetData sheetId="1728"/>
      <sheetData sheetId="1729"/>
      <sheetData sheetId="1730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/>
      <sheetData sheetId="1739"/>
      <sheetData sheetId="1740"/>
      <sheetData sheetId="1741">
        <row r="2">
          <cell r="A2">
            <v>0</v>
          </cell>
        </row>
      </sheetData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/>
      <sheetData sheetId="1789"/>
      <sheetData sheetId="1790"/>
      <sheetData sheetId="1791"/>
      <sheetData sheetId="1792"/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/>
      <sheetData sheetId="1857"/>
      <sheetData sheetId="1858"/>
      <sheetData sheetId="1859"/>
      <sheetData sheetId="1860"/>
      <sheetData sheetId="1861"/>
      <sheetData sheetId="1862"/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/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5">
          <cell r="B5" t="str">
            <v>T1</v>
          </cell>
        </row>
      </sheetData>
      <sheetData sheetId="1939">
        <row r="2">
          <cell r="B2">
            <v>100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/>
      <sheetData sheetId="1943"/>
      <sheetData sheetId="1944"/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/>
      <sheetData sheetId="1960">
        <row r="2">
          <cell r="A2">
            <v>0</v>
          </cell>
        </row>
      </sheetData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/>
      <sheetData sheetId="2003"/>
      <sheetData sheetId="2004">
        <row r="2">
          <cell r="A2">
            <v>0</v>
          </cell>
        </row>
      </sheetData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/>
      <sheetData sheetId="2076"/>
      <sheetData sheetId="2077"/>
      <sheetData sheetId="2078"/>
      <sheetData sheetId="2079"/>
      <sheetData sheetId="2080"/>
      <sheetData sheetId="2081"/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>
        <row r="2">
          <cell r="A2">
            <v>0</v>
          </cell>
        </row>
      </sheetData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/>
      <sheetData sheetId="2185"/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/>
      <sheetData sheetId="2193"/>
      <sheetData sheetId="2194"/>
      <sheetData sheetId="2195"/>
      <sheetData sheetId="2196"/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/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/>
      <sheetData sheetId="2209"/>
      <sheetData sheetId="2210">
        <row r="2">
          <cell r="A2">
            <v>0</v>
          </cell>
        </row>
      </sheetData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5">
          <cell r="B5" t="str">
            <v>T1</v>
          </cell>
        </row>
      </sheetData>
      <sheetData sheetId="2261">
        <row r="2">
          <cell r="B2">
            <v>100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/>
      <sheetData sheetId="2265"/>
      <sheetData sheetId="2266"/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/>
      <sheetData sheetId="2282">
        <row r="2">
          <cell r="A2">
            <v>0</v>
          </cell>
        </row>
      </sheetData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>
        <row r="2">
          <cell r="A2">
            <v>0</v>
          </cell>
        </row>
      </sheetData>
      <sheetData sheetId="2316"/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/>
      <sheetData sheetId="2332"/>
      <sheetData sheetId="2333"/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/>
      <sheetData sheetId="2398"/>
      <sheetData sheetId="2399"/>
      <sheetData sheetId="2400"/>
      <sheetData sheetId="2401"/>
      <sheetData sheetId="2402"/>
      <sheetData sheetId="2403"/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>
        <row r="2">
          <cell r="A2">
            <v>0</v>
          </cell>
        </row>
      </sheetData>
      <sheetData sheetId="2501"/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>
        <row r="2">
          <cell r="A2">
            <v>0</v>
          </cell>
        </row>
      </sheetData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/>
      <sheetData sheetId="2695"/>
      <sheetData sheetId="2696">
        <row r="2">
          <cell r="A2">
            <v>0</v>
          </cell>
        </row>
      </sheetData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/>
      <sheetData sheetId="2768"/>
      <sheetData sheetId="2769"/>
      <sheetData sheetId="2770"/>
      <sheetData sheetId="2771"/>
      <sheetData sheetId="2772"/>
      <sheetData sheetId="2773"/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>
        <row r="2">
          <cell r="A2">
            <v>0</v>
          </cell>
        </row>
      </sheetData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/>
      <sheetData sheetId="3065"/>
      <sheetData sheetId="3066">
        <row r="2">
          <cell r="A2">
            <v>0</v>
          </cell>
        </row>
      </sheetData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/>
      <sheetData sheetId="3138"/>
      <sheetData sheetId="3139"/>
      <sheetData sheetId="3140"/>
      <sheetData sheetId="3141"/>
      <sheetData sheetId="3142"/>
      <sheetData sheetId="3143"/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>
        <row r="2">
          <cell r="A2">
            <v>0</v>
          </cell>
        </row>
      </sheetData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/>
      <sheetData sheetId="3435"/>
      <sheetData sheetId="3436">
        <row r="2">
          <cell r="A2">
            <v>0</v>
          </cell>
        </row>
      </sheetData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/>
      <sheetData sheetId="3508"/>
      <sheetData sheetId="3509"/>
      <sheetData sheetId="3510"/>
      <sheetData sheetId="3511"/>
      <sheetData sheetId="3512"/>
      <sheetData sheetId="3513"/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>
        <row r="2">
          <cell r="A2">
            <v>0</v>
          </cell>
        </row>
      </sheetData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/>
      <sheetData sheetId="3805"/>
      <sheetData sheetId="3806">
        <row r="2">
          <cell r="A2">
            <v>0</v>
          </cell>
        </row>
      </sheetData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/>
      <sheetData sheetId="3878"/>
      <sheetData sheetId="3879"/>
      <sheetData sheetId="3880"/>
      <sheetData sheetId="3881"/>
      <sheetData sheetId="3882"/>
      <sheetData sheetId="3883"/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>
        <row r="2">
          <cell r="A2">
            <v>0</v>
          </cell>
        </row>
      </sheetData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/>
      <sheetData sheetId="4730"/>
      <sheetData sheetId="4731">
        <row r="2">
          <cell r="A2">
            <v>0</v>
          </cell>
        </row>
      </sheetData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/>
      <sheetData sheetId="4803"/>
      <sheetData sheetId="4804"/>
      <sheetData sheetId="4805"/>
      <sheetData sheetId="4806"/>
      <sheetData sheetId="4807"/>
      <sheetData sheetId="4808"/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>
        <row r="2">
          <cell r="A2">
            <v>0</v>
          </cell>
        </row>
      </sheetData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/>
      <sheetData sheetId="5285"/>
      <sheetData sheetId="5286">
        <row r="2">
          <cell r="A2">
            <v>0</v>
          </cell>
        </row>
      </sheetData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/>
      <sheetData sheetId="5358"/>
      <sheetData sheetId="5359"/>
      <sheetData sheetId="5360"/>
      <sheetData sheetId="5361"/>
      <sheetData sheetId="5362"/>
      <sheetData sheetId="5363"/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 refreshError="1"/>
      <sheetData sheetId="5428" refreshError="1"/>
      <sheetData sheetId="5429">
        <row r="2">
          <cell r="A2">
            <v>0</v>
          </cell>
        </row>
      </sheetData>
      <sheetData sheetId="5430" refreshError="1"/>
      <sheetData sheetId="5431" refreshError="1"/>
      <sheetData sheetId="5432" refreshError="1"/>
      <sheetData sheetId="5433" refreshError="1"/>
      <sheetData sheetId="5434">
        <row r="2">
          <cell r="A2" t="str">
            <v>Locación</v>
          </cell>
        </row>
      </sheetData>
      <sheetData sheetId="5435">
        <row r="2">
          <cell r="A2">
            <v>0</v>
          </cell>
        </row>
      </sheetData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>
        <row r="2">
          <cell r="A2">
            <v>0</v>
          </cell>
        </row>
      </sheetData>
      <sheetData sheetId="5456"/>
      <sheetData sheetId="5457" refreshError="1"/>
      <sheetData sheetId="5458" refreshError="1"/>
      <sheetData sheetId="5459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 refreshError="1"/>
      <sheetData sheetId="5481" refreshError="1"/>
      <sheetData sheetId="5482"/>
      <sheetData sheetId="5483"/>
      <sheetData sheetId="5484" refreshError="1"/>
      <sheetData sheetId="5485" refreshError="1"/>
      <sheetData sheetId="5486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>
        <row r="2">
          <cell r="A2">
            <v>0</v>
          </cell>
        </row>
      </sheetData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>
        <row r="5">
          <cell r="B5">
            <v>0</v>
          </cell>
        </row>
      </sheetData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CCIDENTES DE 19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MUROS"/>
      <sheetName val="ACAB. PISOS"/>
      <sheetName val="CIELOS"/>
      <sheetName val="ACAB. MUROS"/>
      <sheetName val="APARATOS"/>
      <sheetName val="PUERTAS Y VENTAN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1">
          <cell r="B1" t="str">
            <v>CTO-102-2002</v>
          </cell>
        </row>
      </sheetData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/>
      <sheetData sheetId="1002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/>
      <sheetData sheetId="6321"/>
      <sheetData sheetId="6322"/>
      <sheetData sheetId="6323"/>
      <sheetData sheetId="6324">
        <row r="14">
          <cell r="C14" t="str">
            <v>P1</v>
          </cell>
        </row>
      </sheetData>
      <sheetData sheetId="63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R 1"/>
      <sheetName val="_a  aaInformación GRUPO 4_A MI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Hoja1 (2)"/>
      <sheetName val="Hoja1 (3)"/>
      <sheetName val="precios-básicos2002"/>
      <sheetName val="APUs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CANT OBRA"/>
      <sheetName val="\Users\ANDRES FELIPE MUÑOZ\Down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LISTADO "/>
      <sheetName val="M.O."/>
      <sheetName val="EQUIPOS"/>
      <sheetName val="MANO DE OBRA"/>
      <sheetName val="TRANSPORTE"/>
      <sheetName val="//d.docs.live.net/a  aaInformac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9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PU"/>
      <sheetName val="MEMORIA"/>
      <sheetName val="PRESUPUESTO OFICIAL"/>
      <sheetName val="1) PRELIMINARES "/>
      <sheetName val="2) MUROS NO ESTRUCTURALES"/>
      <sheetName val="3) PISOS Y ACABADOS "/>
      <sheetName val="4) CARPINTERIA METALICA Y MADER"/>
      <sheetName val="5) DOTACION MOBILIARIO "/>
      <sheetName val="6) RED CONTRAINCENDIOS"/>
      <sheetName val="7) INSTALACIONES ELECTRICAS"/>
      <sheetName val="8) SALIDAS ELECTRICAS "/>
      <sheetName val="9) INSTALACIONES ILUMINACION"/>
      <sheetName val="10) INSTALACION RED CONTRAINCEN"/>
      <sheetName val="11) INSTALACION VOZ Y DATOS"/>
      <sheetName val="12) SISTEMA VENTILACION Y EXTRA"/>
      <sheetName val="13) EQUIPOS ESPECIALES "/>
      <sheetName val="14) TRAMITES Y PERMISOS "/>
      <sheetName val="15) ASEO Y LIMPIEZ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#REF"/>
      <sheetName val="INDICMICROEMP"/>
      <sheetName val="INDICE"/>
      <sheetName val="CONT_ADI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Concretos y morteros"/>
      <sheetName val="Datos iniciales "/>
      <sheetName val="Transporte"/>
      <sheetName val="M.O."/>
      <sheetName val="[a  aaInformación][a  aaInforma"/>
      <sheetName val="lisprecios"/>
      <sheetName val="PERSONAL"/>
      <sheetName val="PRESTACIONES SOCIALES"/>
      <sheetName val="precios-básicos2002"/>
      <sheetName val="ITEMS"/>
      <sheetName val="a__aaInformación3"/>
      <sheetName val="a__aaInformación4"/>
      <sheetName val="a__aaInformación5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[a  aaInformación]__cceficien_4"/>
      <sheetName val="[a  aaInformación]__cceficien_5"/>
      <sheetName val="aCCIDENTES_DE_1995_-_1996"/>
      <sheetName val="aCCIDENTES_DE_1995_-_19962"/>
      <sheetName val="aCCIDENTES_DE_1995_-_19961"/>
      <sheetName val="a__aaInformación6"/>
      <sheetName val="aCCIDENTES_DE_1995_-_19963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>
        <row r="2">
          <cell r="R2">
            <v>0</v>
          </cell>
        </row>
      </sheetData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nálisis_de_preci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EYD "/>
      <sheetName val="ESTADO RED"/>
      <sheetName val="CARRETERAS"/>
      <sheetName val="GENERALIDADES "/>
      <sheetName val="CONS"/>
      <sheetName val="31"/>
      <sheetName val="INV"/>
      <sheetName val="PESOS"/>
      <sheetName val="AASHTO"/>
      <sheetName val="UNITARIOS GENERALES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Estruc_ Tarif"/>
      <sheetName val="PRECIOS"/>
      <sheetName val="\Documents and Settings\Adminis"/>
      <sheetName val="\Users\user\Library\Mail Downlo"/>
      <sheetName val="items"/>
      <sheetName val="glvc"/>
      <sheetName val="CRA.MODI"/>
      <sheetName val="\Cofinanciacion\FICHAS Y FORMAT"/>
      <sheetName val="\A\Cofinanciacion\FICHAS Y FORM"/>
      <sheetName val="UNITARIOS%20GENERALES.xls"/>
      <sheetName val="UNITARIOS"/>
      <sheetName val="Form5 _Pág_ 1"/>
      <sheetName val="Datos Generales"/>
      <sheetName val="APU"/>
      <sheetName val="AIU"/>
      <sheetName val="Form5 _Pág_ 2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Base de Diseño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Design"/>
    </sheetNames>
    <sheetDataSet>
      <sheetData sheetId="0" refreshError="1"/>
      <sheetData sheetId="1" refreshError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IBRA ÓPTICA"/>
      <sheetName val="Formulas"/>
      <sheetName val="INDICE"/>
      <sheetName val="DISTANCIA"/>
      <sheetName val="PERSONAL"/>
      <sheetName val="2103mar%20.xls"/>
      <sheetName val="ELECTRICO"/>
      <sheetName val="Vuelta"/>
      <sheetName val="Hoja1"/>
      <sheetName val="Análisis de precios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días habiles 2015"/>
      <sheetName val="INS"/>
      <sheetName val="Ppto"/>
      <sheetName val="Plan auditoría"/>
      <sheetName val="ManoDeObra"/>
      <sheetName val="Precio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2">
          <cell r="A2" t="str">
            <v>INVÍAS - TERRITORIAL CORDOBA - GRUPO 3</v>
          </cell>
        </row>
      </sheetData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todos"/>
      <sheetName val="Análisis de precios"/>
      <sheetName val="Datos-Gráf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//cceficiente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">
          <cell r="B2" t="str">
            <v>INFORME SEMANAL DE ACTIVIDADES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NARIÑO"/>
      <sheetName val="Presup_Cancha"/>
      <sheetName val="A.P.U"/>
      <sheetName val="GCB2000"/>
      <sheetName val="OCTUBRE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ODCONST"/>
      <sheetName val="PREACTA Y CONTRATISTAS"/>
      <sheetName val="5. ELECTRICO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PERSONAL"/>
      <sheetName val="Tarifa MT"/>
      <sheetName val="LISTA DE PRECIOS"/>
      <sheetName val="062"/>
      <sheetName val="Listado"/>
      <sheetName val=" Liquidacion de Obra por Tramos"/>
      <sheetName val="REC-COD,"/>
      <sheetName val="2,2,6,1 Pilotes 0,30"/>
      <sheetName val="Requisición1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FINANC"/>
      <sheetName val="TODAS"/>
      <sheetName val="Summary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A__P__U_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B6BAE-8F93-4412-A1C1-CE6B159EAF05}">
  <sheetPr>
    <pageSetUpPr fitToPage="1"/>
  </sheetPr>
  <dimension ref="A1:F48"/>
  <sheetViews>
    <sheetView tabSelected="1" view="pageBreakPreview" zoomScale="85" zoomScaleNormal="40" zoomScaleSheetLayoutView="85" workbookViewId="0">
      <selection activeCell="A4" sqref="A4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41</v>
      </c>
      <c r="C5" s="9"/>
      <c r="D5" s="10" t="s">
        <v>3</v>
      </c>
      <c r="E5" s="11" t="s">
        <v>45</v>
      </c>
      <c r="F5" s="103"/>
    </row>
    <row r="6" spans="1:6" s="86" customFormat="1" ht="28.5" customHeight="1" x14ac:dyDescent="0.2">
      <c r="A6" s="12" t="s">
        <v>4</v>
      </c>
      <c r="B6" s="104" t="s">
        <v>42</v>
      </c>
      <c r="C6" s="105"/>
      <c r="D6" s="105"/>
      <c r="E6" s="105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30" x14ac:dyDescent="0.2">
      <c r="A10" s="69" t="s">
        <v>44</v>
      </c>
      <c r="B10" s="17" t="s">
        <v>45</v>
      </c>
      <c r="C10" s="18">
        <f>(AVERAGE(99900,60000,84000))/2.46</f>
        <v>33048.780487804877</v>
      </c>
      <c r="D10" s="18">
        <v>1</v>
      </c>
      <c r="E10" s="19"/>
      <c r="F10" s="20">
        <f t="shared" ref="F10:F11" si="0">C10*D10</f>
        <v>33048.780487804877</v>
      </c>
    </row>
    <row r="11" spans="1:6" s="21" customFormat="1" ht="15" x14ac:dyDescent="0.2">
      <c r="A11" s="70" t="s">
        <v>12</v>
      </c>
      <c r="B11" s="60" t="s">
        <v>7</v>
      </c>
      <c r="C11" s="61">
        <f>320*1.19</f>
        <v>380.79999999999995</v>
      </c>
      <c r="D11" s="61">
        <v>20</v>
      </c>
      <c r="E11" s="62"/>
      <c r="F11" s="63">
        <f t="shared" si="0"/>
        <v>7615.9999999999991</v>
      </c>
    </row>
    <row r="12" spans="1:6" s="21" customFormat="1" ht="15.75" thickBot="1" x14ac:dyDescent="0.25">
      <c r="A12" s="64"/>
      <c r="B12" s="65"/>
      <c r="C12" s="66"/>
      <c r="D12" s="66"/>
      <c r="E12" s="67"/>
      <c r="F12" s="68"/>
    </row>
    <row r="13" spans="1:6" ht="15.75" thickBot="1" x14ac:dyDescent="0.3">
      <c r="A13" s="1"/>
      <c r="B13" s="2"/>
      <c r="C13" s="106" t="s">
        <v>13</v>
      </c>
      <c r="D13" s="107"/>
      <c r="E13" s="108"/>
      <c r="F13" s="22">
        <f>SUM(F10:F12)</f>
        <v>40664.780487804877</v>
      </c>
    </row>
    <row r="14" spans="1:6" ht="15.75" thickBot="1" x14ac:dyDescent="0.3">
      <c r="A14" s="1"/>
      <c r="B14" s="2"/>
      <c r="C14" s="3"/>
      <c r="D14" s="3"/>
      <c r="E14" s="3"/>
      <c r="F14" s="3"/>
    </row>
    <row r="15" spans="1:6" ht="15.75" thickBot="1" x14ac:dyDescent="0.3">
      <c r="A15" s="97" t="s">
        <v>14</v>
      </c>
      <c r="B15" s="97"/>
      <c r="C15" s="97"/>
      <c r="D15" s="97"/>
      <c r="E15" s="97"/>
      <c r="F15" s="98"/>
    </row>
    <row r="16" spans="1:6" ht="15.75" thickBot="1" x14ac:dyDescent="0.3">
      <c r="A16" s="15" t="s">
        <v>6</v>
      </c>
      <c r="B16" s="15" t="s">
        <v>7</v>
      </c>
      <c r="C16" s="16" t="s">
        <v>15</v>
      </c>
      <c r="D16" s="16" t="s">
        <v>16</v>
      </c>
      <c r="E16" s="16" t="s">
        <v>9</v>
      </c>
      <c r="F16" s="16" t="s">
        <v>11</v>
      </c>
    </row>
    <row r="17" spans="1:6" ht="15" x14ac:dyDescent="0.25">
      <c r="A17" s="23" t="s">
        <v>17</v>
      </c>
      <c r="B17" s="24" t="s">
        <v>18</v>
      </c>
      <c r="C17" s="25">
        <v>5786</v>
      </c>
      <c r="D17" s="25"/>
      <c r="E17" s="26">
        <v>1</v>
      </c>
      <c r="F17" s="27">
        <f>C17*E17</f>
        <v>5786</v>
      </c>
    </row>
    <row r="18" spans="1:6" ht="15.75" thickBot="1" x14ac:dyDescent="0.3">
      <c r="A18" s="28"/>
      <c r="B18" s="29"/>
      <c r="C18" s="30"/>
      <c r="D18" s="30"/>
      <c r="E18" s="31"/>
      <c r="F18" s="32"/>
    </row>
    <row r="19" spans="1:6" ht="15.75" thickBot="1" x14ac:dyDescent="0.3">
      <c r="A19" s="1"/>
      <c r="B19" s="2"/>
      <c r="C19" s="106" t="s">
        <v>19</v>
      </c>
      <c r="D19" s="107"/>
      <c r="E19" s="108"/>
      <c r="F19" s="33">
        <f>SUM(F17:F18)</f>
        <v>5786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20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21</v>
      </c>
      <c r="D22" s="16" t="s">
        <v>22</v>
      </c>
      <c r="E22" s="16" t="s">
        <v>9</v>
      </c>
      <c r="F22" s="16" t="s">
        <v>11</v>
      </c>
    </row>
    <row r="23" spans="1:6" ht="45" x14ac:dyDescent="0.2">
      <c r="A23" s="55" t="s">
        <v>43</v>
      </c>
      <c r="B23" s="56" t="s">
        <v>23</v>
      </c>
      <c r="C23" s="57">
        <f>62666+62666+93333</f>
        <v>218665</v>
      </c>
      <c r="D23" s="57">
        <f>C23*0.15</f>
        <v>32799.75</v>
      </c>
      <c r="E23" s="58">
        <v>0.15</v>
      </c>
      <c r="F23" s="59">
        <f>(C23+D23)*E23</f>
        <v>37719.712500000001</v>
      </c>
    </row>
    <row r="24" spans="1:6" ht="15.75" thickBot="1" x14ac:dyDescent="0.3">
      <c r="A24" s="1"/>
      <c r="B24" s="2"/>
      <c r="C24" s="106" t="s">
        <v>24</v>
      </c>
      <c r="D24" s="107"/>
      <c r="E24" s="108"/>
      <c r="F24" s="22">
        <f>SUM(F23:F23)</f>
        <v>37719.712500000001</v>
      </c>
    </row>
    <row r="25" spans="1:6" ht="15.75" thickBot="1" x14ac:dyDescent="0.3">
      <c r="A25" s="1"/>
      <c r="B25" s="2"/>
      <c r="C25" s="3"/>
      <c r="D25" s="3"/>
      <c r="E25" s="3"/>
      <c r="F25" s="3"/>
    </row>
    <row r="26" spans="1:6" ht="15.75" thickBot="1" x14ac:dyDescent="0.3">
      <c r="A26" s="97" t="s">
        <v>25</v>
      </c>
      <c r="B26" s="97"/>
      <c r="C26" s="97"/>
      <c r="D26" s="97"/>
      <c r="E26" s="97"/>
      <c r="F26" s="98"/>
    </row>
    <row r="27" spans="1:6" ht="15.75" thickBot="1" x14ac:dyDescent="0.3">
      <c r="A27" s="15" t="s">
        <v>6</v>
      </c>
      <c r="B27" s="15" t="s">
        <v>7</v>
      </c>
      <c r="C27" s="16" t="s">
        <v>15</v>
      </c>
      <c r="D27" s="16" t="s">
        <v>26</v>
      </c>
      <c r="E27" s="16" t="s">
        <v>9</v>
      </c>
      <c r="F27" s="16" t="s">
        <v>21</v>
      </c>
    </row>
    <row r="28" spans="1:6" ht="15.75" thickBot="1" x14ac:dyDescent="0.25">
      <c r="A28" s="34" t="s">
        <v>27</v>
      </c>
      <c r="B28" s="35">
        <v>1</v>
      </c>
      <c r="C28" s="36">
        <v>1550</v>
      </c>
      <c r="D28" s="36">
        <v>1</v>
      </c>
      <c r="E28" s="36">
        <v>1</v>
      </c>
      <c r="F28" s="37">
        <f>C28*E28</f>
        <v>1550</v>
      </c>
    </row>
    <row r="29" spans="1:6" ht="15.75" thickBot="1" x14ac:dyDescent="0.3">
      <c r="A29" s="1"/>
      <c r="B29" s="2"/>
      <c r="C29" s="106" t="s">
        <v>28</v>
      </c>
      <c r="D29" s="107"/>
      <c r="E29" s="108"/>
      <c r="F29" s="22">
        <f>SUM(F28:F28)</f>
        <v>1550</v>
      </c>
    </row>
    <row r="30" spans="1:6" ht="15.75" thickBot="1" x14ac:dyDescent="0.3">
      <c r="A30" s="1"/>
      <c r="B30" s="2"/>
      <c r="C30" s="3"/>
      <c r="D30" s="3"/>
      <c r="E30" s="3"/>
      <c r="F30" s="3"/>
    </row>
    <row r="31" spans="1:6" ht="15.75" thickBot="1" x14ac:dyDescent="0.3">
      <c r="A31" s="111" t="s">
        <v>29</v>
      </c>
      <c r="B31" s="112"/>
      <c r="C31" s="112"/>
      <c r="D31" s="112"/>
      <c r="E31" s="113"/>
      <c r="F31" s="38">
        <f>F13+F19+F24+F29</f>
        <v>85720.492987804872</v>
      </c>
    </row>
    <row r="32" spans="1:6" ht="15.75" thickBot="1" x14ac:dyDescent="0.3">
      <c r="A32" s="1"/>
      <c r="B32" s="2"/>
      <c r="C32" s="3"/>
      <c r="D32" s="3"/>
      <c r="E32" s="3"/>
      <c r="F32" s="3"/>
    </row>
    <row r="33" spans="1:6" ht="15.75" thickBot="1" x14ac:dyDescent="0.3">
      <c r="A33" s="97" t="s">
        <v>30</v>
      </c>
      <c r="B33" s="97"/>
      <c r="C33" s="97"/>
      <c r="D33" s="97"/>
      <c r="E33" s="97"/>
      <c r="F33" s="98"/>
    </row>
    <row r="34" spans="1:6" ht="15.75" thickBot="1" x14ac:dyDescent="0.3">
      <c r="A34" s="111" t="s">
        <v>6</v>
      </c>
      <c r="B34" s="112"/>
      <c r="C34" s="112"/>
      <c r="D34" s="113"/>
      <c r="E34" s="16" t="s">
        <v>31</v>
      </c>
      <c r="F34" s="16" t="s">
        <v>21</v>
      </c>
    </row>
    <row r="35" spans="1:6" ht="15" x14ac:dyDescent="0.25">
      <c r="A35" s="114" t="s">
        <v>32</v>
      </c>
      <c r="B35" s="115"/>
      <c r="C35" s="115"/>
      <c r="D35" s="116"/>
      <c r="E35" s="39">
        <v>0.24709999999999999</v>
      </c>
      <c r="F35" s="40">
        <f>+F31*E35</f>
        <v>21181.533817286581</v>
      </c>
    </row>
    <row r="36" spans="1:6" ht="15" x14ac:dyDescent="0.25">
      <c r="A36" s="117" t="s">
        <v>33</v>
      </c>
      <c r="B36" s="118"/>
      <c r="C36" s="118"/>
      <c r="D36" s="119"/>
      <c r="E36" s="41">
        <v>0.01</v>
      </c>
      <c r="F36" s="42">
        <f>+F31*E36</f>
        <v>857.20492987804869</v>
      </c>
    </row>
    <row r="37" spans="1:6" ht="15.75" thickBot="1" x14ac:dyDescent="0.3">
      <c r="A37" s="120" t="s">
        <v>34</v>
      </c>
      <c r="B37" s="121"/>
      <c r="C37" s="121"/>
      <c r="D37" s="122"/>
      <c r="E37" s="43">
        <v>0.05</v>
      </c>
      <c r="F37" s="44">
        <f>+F31*E37</f>
        <v>4286.0246493902441</v>
      </c>
    </row>
    <row r="38" spans="1:6" ht="15.75" thickBot="1" x14ac:dyDescent="0.3">
      <c r="A38" s="2"/>
      <c r="B38" s="2"/>
      <c r="C38" s="109" t="s">
        <v>35</v>
      </c>
      <c r="D38" s="110"/>
      <c r="E38" s="110"/>
      <c r="F38" s="45">
        <f>SUM(F35:F37)</f>
        <v>26324.763396554874</v>
      </c>
    </row>
    <row r="39" spans="1:6" ht="15.75" thickBot="1" x14ac:dyDescent="0.3">
      <c r="A39" s="2"/>
      <c r="B39" s="2"/>
      <c r="C39" s="46"/>
      <c r="D39" s="47"/>
      <c r="E39" s="48"/>
      <c r="F39" s="14"/>
    </row>
    <row r="40" spans="1:6" ht="15.75" thickBot="1" x14ac:dyDescent="0.3">
      <c r="A40" s="111" t="s">
        <v>36</v>
      </c>
      <c r="B40" s="112"/>
      <c r="C40" s="112"/>
      <c r="D40" s="112"/>
      <c r="E40" s="113"/>
      <c r="F40" s="49">
        <f>ROUND((F31+F38),0)</f>
        <v>112045</v>
      </c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2"/>
      <c r="B43" s="2"/>
      <c r="C43" s="2"/>
      <c r="D43" s="2"/>
      <c r="E43" s="14"/>
      <c r="F43" s="14"/>
    </row>
    <row r="44" spans="1:6" ht="15" x14ac:dyDescent="0.25">
      <c r="A44" s="1"/>
      <c r="B44" s="2"/>
      <c r="C44" s="3"/>
      <c r="D44" s="48"/>
      <c r="E44" s="48"/>
      <c r="F44" s="48"/>
    </row>
    <row r="45" spans="1:6" ht="15" x14ac:dyDescent="0.25">
      <c r="A45" s="123" t="s">
        <v>37</v>
      </c>
      <c r="B45" s="123"/>
      <c r="C45" s="1"/>
      <c r="D45" s="124" t="s">
        <v>38</v>
      </c>
      <c r="E45" s="124"/>
      <c r="F45" s="124"/>
    </row>
    <row r="46" spans="1:6" ht="15" x14ac:dyDescent="0.25">
      <c r="A46" s="125" t="s">
        <v>39</v>
      </c>
      <c r="B46" s="125"/>
      <c r="C46" s="3"/>
      <c r="D46" s="125" t="s">
        <v>40</v>
      </c>
      <c r="E46" s="125"/>
      <c r="F46" s="125"/>
    </row>
    <row r="47" spans="1:6" x14ac:dyDescent="0.2">
      <c r="B47" s="52"/>
      <c r="C47" s="53"/>
      <c r="D47" s="54"/>
      <c r="E47" s="52"/>
      <c r="F47" s="52"/>
    </row>
    <row r="48" spans="1:6" x14ac:dyDescent="0.2">
      <c r="B48" s="52"/>
      <c r="C48" s="53"/>
      <c r="D48" s="54"/>
      <c r="E48" s="52"/>
      <c r="F48" s="52"/>
    </row>
  </sheetData>
  <mergeCells count="23">
    <mergeCell ref="A40:E40"/>
    <mergeCell ref="A45:B45"/>
    <mergeCell ref="D45:F45"/>
    <mergeCell ref="A46:B46"/>
    <mergeCell ref="D46:F46"/>
    <mergeCell ref="C38:E38"/>
    <mergeCell ref="C19:E19"/>
    <mergeCell ref="A21:F21"/>
    <mergeCell ref="C24:E24"/>
    <mergeCell ref="A26:F26"/>
    <mergeCell ref="C29:E29"/>
    <mergeCell ref="A31:E31"/>
    <mergeCell ref="A33:F33"/>
    <mergeCell ref="A34:D34"/>
    <mergeCell ref="A35:D35"/>
    <mergeCell ref="A36:D36"/>
    <mergeCell ref="A37:D37"/>
    <mergeCell ref="A15:F15"/>
    <mergeCell ref="A1:E1"/>
    <mergeCell ref="F1:F5"/>
    <mergeCell ref="B6:E6"/>
    <mergeCell ref="A8:F8"/>
    <mergeCell ref="C13:E13"/>
  </mergeCells>
  <pageMargins left="0.7" right="0.7" top="0.75" bottom="0.75" header="0.3" footer="0.3"/>
  <pageSetup scale="7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60D81-DD95-485A-8045-11FCD5B9FA99}">
  <sheetPr>
    <pageSetUpPr fitToPage="1"/>
  </sheetPr>
  <dimension ref="A1:F49"/>
  <sheetViews>
    <sheetView view="pageBreakPreview" topLeftCell="A31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46</v>
      </c>
      <c r="C5" s="9"/>
      <c r="D5" s="10" t="s">
        <v>3</v>
      </c>
      <c r="E5" s="11" t="s">
        <v>50</v>
      </c>
      <c r="F5" s="103"/>
    </row>
    <row r="6" spans="1:6" s="86" customFormat="1" ht="52.5" customHeight="1" x14ac:dyDescent="0.2">
      <c r="A6" s="12" t="s">
        <v>4</v>
      </c>
      <c r="B6" s="104" t="s">
        <v>93</v>
      </c>
      <c r="C6" s="105"/>
      <c r="D6" s="105"/>
      <c r="E6" s="105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69" t="s">
        <v>51</v>
      </c>
      <c r="B10" s="17" t="s">
        <v>50</v>
      </c>
      <c r="C10" s="61">
        <f>AVERAGE(189000,145000,218000)</f>
        <v>184000</v>
      </c>
      <c r="D10" s="61">
        <v>1</v>
      </c>
      <c r="E10" s="62"/>
      <c r="F10" s="20">
        <f t="shared" ref="F10:F12" si="0">C10*D10</f>
        <v>184000</v>
      </c>
    </row>
    <row r="11" spans="1:6" s="21" customFormat="1" ht="15" x14ac:dyDescent="0.2">
      <c r="A11" s="55" t="s">
        <v>52</v>
      </c>
      <c r="B11" s="76" t="s">
        <v>7</v>
      </c>
      <c r="C11" s="61">
        <v>67306</v>
      </c>
      <c r="D11" s="61">
        <v>1</v>
      </c>
      <c r="E11" s="62"/>
      <c r="F11" s="20">
        <f t="shared" ref="F11" si="1">C11*D11</f>
        <v>67306</v>
      </c>
    </row>
    <row r="12" spans="1:6" s="21" customFormat="1" ht="15" x14ac:dyDescent="0.2">
      <c r="A12" s="70" t="s">
        <v>12</v>
      </c>
      <c r="B12" s="60" t="s">
        <v>7</v>
      </c>
      <c r="C12" s="61">
        <f>320*1.19</f>
        <v>380.79999999999995</v>
      </c>
      <c r="D12" s="61">
        <v>20</v>
      </c>
      <c r="E12" s="62"/>
      <c r="F12" s="63">
        <f t="shared" si="0"/>
        <v>7615.9999999999991</v>
      </c>
    </row>
    <row r="13" spans="1:6" s="21" customFormat="1" ht="15.75" thickBot="1" x14ac:dyDescent="0.25">
      <c r="A13" s="64"/>
      <c r="B13" s="65"/>
      <c r="C13" s="66"/>
      <c r="D13" s="66"/>
      <c r="E13" s="67"/>
      <c r="F13" s="68"/>
    </row>
    <row r="14" spans="1:6" ht="15.75" thickBot="1" x14ac:dyDescent="0.3">
      <c r="A14" s="1"/>
      <c r="B14" s="2"/>
      <c r="C14" s="106" t="s">
        <v>13</v>
      </c>
      <c r="D14" s="107"/>
      <c r="E14" s="108"/>
      <c r="F14" s="22">
        <f>SUM(F10:F13)</f>
        <v>258922</v>
      </c>
    </row>
    <row r="15" spans="1:6" ht="15.75" thickBot="1" x14ac:dyDescent="0.3">
      <c r="A15" s="1"/>
      <c r="B15" s="2"/>
      <c r="C15" s="3"/>
      <c r="D15" s="3"/>
      <c r="E15" s="3"/>
      <c r="F15" s="3"/>
    </row>
    <row r="16" spans="1:6" ht="15.75" thickBot="1" x14ac:dyDescent="0.3">
      <c r="A16" s="97" t="s">
        <v>14</v>
      </c>
      <c r="B16" s="97"/>
      <c r="C16" s="97"/>
      <c r="D16" s="97"/>
      <c r="E16" s="97"/>
      <c r="F16" s="98"/>
    </row>
    <row r="17" spans="1:6" ht="15.75" thickBot="1" x14ac:dyDescent="0.3">
      <c r="A17" s="15" t="s">
        <v>6</v>
      </c>
      <c r="B17" s="15" t="s">
        <v>7</v>
      </c>
      <c r="C17" s="16" t="s">
        <v>15</v>
      </c>
      <c r="D17" s="16" t="s">
        <v>16</v>
      </c>
      <c r="E17" s="16" t="s">
        <v>9</v>
      </c>
      <c r="F17" s="16" t="s">
        <v>11</v>
      </c>
    </row>
    <row r="18" spans="1:6" ht="15" x14ac:dyDescent="0.25">
      <c r="A18" s="23" t="s">
        <v>17</v>
      </c>
      <c r="B18" s="24" t="s">
        <v>18</v>
      </c>
      <c r="C18" s="25">
        <v>34786</v>
      </c>
      <c r="D18" s="25"/>
      <c r="E18" s="26">
        <v>1</v>
      </c>
      <c r="F18" s="27">
        <f>C18*E18</f>
        <v>34786</v>
      </c>
    </row>
    <row r="19" spans="1:6" ht="15.75" thickBot="1" x14ac:dyDescent="0.3">
      <c r="A19" s="28" t="s">
        <v>48</v>
      </c>
      <c r="B19" s="29" t="s">
        <v>49</v>
      </c>
      <c r="C19" s="30">
        <f>40000*1.19</f>
        <v>47600</v>
      </c>
      <c r="D19" s="30"/>
      <c r="E19" s="31">
        <v>1</v>
      </c>
      <c r="F19" s="32">
        <f>C19*E19</f>
        <v>47600</v>
      </c>
    </row>
    <row r="20" spans="1:6" ht="15.75" thickBot="1" x14ac:dyDescent="0.3">
      <c r="A20" s="1"/>
      <c r="B20" s="2"/>
      <c r="C20" s="126" t="s">
        <v>19</v>
      </c>
      <c r="D20" s="127"/>
      <c r="E20" s="128"/>
      <c r="F20" s="33">
        <f>SUM(F18:F19)</f>
        <v>82386</v>
      </c>
    </row>
    <row r="21" spans="1:6" ht="15.75" thickBot="1" x14ac:dyDescent="0.3">
      <c r="A21" s="1"/>
      <c r="B21" s="2"/>
      <c r="C21" s="3"/>
      <c r="D21" s="3"/>
      <c r="E21" s="3"/>
      <c r="F21" s="3"/>
    </row>
    <row r="22" spans="1:6" ht="15.75" thickBot="1" x14ac:dyDescent="0.3">
      <c r="A22" s="97" t="s">
        <v>20</v>
      </c>
      <c r="B22" s="97"/>
      <c r="C22" s="97"/>
      <c r="D22" s="97"/>
      <c r="E22" s="97"/>
      <c r="F22" s="98"/>
    </row>
    <row r="23" spans="1:6" ht="15.75" thickBot="1" x14ac:dyDescent="0.3">
      <c r="A23" s="15" t="s">
        <v>6</v>
      </c>
      <c r="B23" s="15" t="s">
        <v>7</v>
      </c>
      <c r="C23" s="16" t="s">
        <v>21</v>
      </c>
      <c r="D23" s="16" t="s">
        <v>22</v>
      </c>
      <c r="E23" s="16" t="s">
        <v>9</v>
      </c>
      <c r="F23" s="16" t="s">
        <v>11</v>
      </c>
    </row>
    <row r="24" spans="1:6" ht="30.75" thickBot="1" x14ac:dyDescent="0.25">
      <c r="A24" s="71" t="s">
        <v>47</v>
      </c>
      <c r="B24" s="72" t="s">
        <v>23</v>
      </c>
      <c r="C24" s="73">
        <v>153523</v>
      </c>
      <c r="D24" s="73">
        <f>C24*0.15</f>
        <v>23028.45</v>
      </c>
      <c r="E24" s="74">
        <v>0.8</v>
      </c>
      <c r="F24" s="75">
        <f>(C24+D24)*E24</f>
        <v>141241.16</v>
      </c>
    </row>
    <row r="25" spans="1:6" ht="15.75" thickBot="1" x14ac:dyDescent="0.3">
      <c r="A25" s="1"/>
      <c r="B25" s="2"/>
      <c r="C25" s="106" t="s">
        <v>24</v>
      </c>
      <c r="D25" s="107"/>
      <c r="E25" s="108"/>
      <c r="F25" s="22">
        <f>SUM(F24:F24)</f>
        <v>141241.16</v>
      </c>
    </row>
    <row r="26" spans="1:6" ht="15.75" thickBot="1" x14ac:dyDescent="0.3">
      <c r="A26" s="1"/>
      <c r="B26" s="2"/>
      <c r="C26" s="3"/>
      <c r="D26" s="3"/>
      <c r="E26" s="3"/>
      <c r="F26" s="3"/>
    </row>
    <row r="27" spans="1:6" ht="15.75" thickBot="1" x14ac:dyDescent="0.3">
      <c r="A27" s="97" t="s">
        <v>25</v>
      </c>
      <c r="B27" s="97"/>
      <c r="C27" s="97"/>
      <c r="D27" s="97"/>
      <c r="E27" s="97"/>
      <c r="F27" s="98"/>
    </row>
    <row r="28" spans="1:6" ht="15.75" thickBot="1" x14ac:dyDescent="0.3">
      <c r="A28" s="15" t="s">
        <v>6</v>
      </c>
      <c r="B28" s="15" t="s">
        <v>7</v>
      </c>
      <c r="C28" s="16" t="s">
        <v>15</v>
      </c>
      <c r="D28" s="16" t="s">
        <v>26</v>
      </c>
      <c r="E28" s="16" t="s">
        <v>9</v>
      </c>
      <c r="F28" s="16" t="s">
        <v>21</v>
      </c>
    </row>
    <row r="29" spans="1:6" ht="15.75" thickBot="1" x14ac:dyDescent="0.25">
      <c r="A29" s="34" t="s">
        <v>27</v>
      </c>
      <c r="B29" s="35">
        <v>1</v>
      </c>
      <c r="C29" s="36">
        <v>150000</v>
      </c>
      <c r="D29" s="36">
        <v>1</v>
      </c>
      <c r="E29" s="36">
        <v>0.15</v>
      </c>
      <c r="F29" s="37">
        <f>C29*E29</f>
        <v>22500</v>
      </c>
    </row>
    <row r="30" spans="1:6" ht="15.75" thickBot="1" x14ac:dyDescent="0.3">
      <c r="A30" s="1"/>
      <c r="B30" s="2"/>
      <c r="C30" s="106" t="s">
        <v>28</v>
      </c>
      <c r="D30" s="107"/>
      <c r="E30" s="108"/>
      <c r="F30" s="22">
        <f>SUM(F29:F29)</f>
        <v>22500</v>
      </c>
    </row>
    <row r="31" spans="1:6" ht="15.75" thickBot="1" x14ac:dyDescent="0.3">
      <c r="A31" s="1"/>
      <c r="B31" s="2"/>
      <c r="C31" s="3"/>
      <c r="D31" s="3"/>
      <c r="E31" s="3"/>
      <c r="F31" s="3"/>
    </row>
    <row r="32" spans="1:6" ht="15.75" thickBot="1" x14ac:dyDescent="0.3">
      <c r="A32" s="111" t="s">
        <v>29</v>
      </c>
      <c r="B32" s="112"/>
      <c r="C32" s="112"/>
      <c r="D32" s="112"/>
      <c r="E32" s="113"/>
      <c r="F32" s="38">
        <f>F14+F20+F25+F30</f>
        <v>505049.16000000003</v>
      </c>
    </row>
    <row r="33" spans="1:6" ht="15.75" thickBot="1" x14ac:dyDescent="0.3">
      <c r="A33" s="1"/>
      <c r="B33" s="2"/>
      <c r="C33" s="3"/>
      <c r="D33" s="3"/>
      <c r="E33" s="3"/>
      <c r="F33" s="3"/>
    </row>
    <row r="34" spans="1:6" ht="15.75" thickBot="1" x14ac:dyDescent="0.3">
      <c r="A34" s="97" t="s">
        <v>30</v>
      </c>
      <c r="B34" s="97"/>
      <c r="C34" s="97"/>
      <c r="D34" s="97"/>
      <c r="E34" s="97"/>
      <c r="F34" s="98"/>
    </row>
    <row r="35" spans="1:6" ht="15.75" thickBot="1" x14ac:dyDescent="0.3">
      <c r="A35" s="111" t="s">
        <v>6</v>
      </c>
      <c r="B35" s="112"/>
      <c r="C35" s="112"/>
      <c r="D35" s="113"/>
      <c r="E35" s="16" t="s">
        <v>31</v>
      </c>
      <c r="F35" s="16" t="s">
        <v>21</v>
      </c>
    </row>
    <row r="36" spans="1:6" ht="15" x14ac:dyDescent="0.25">
      <c r="A36" s="114" t="s">
        <v>32</v>
      </c>
      <c r="B36" s="115"/>
      <c r="C36" s="115"/>
      <c r="D36" s="116"/>
      <c r="E36" s="39">
        <v>0.24709999999999999</v>
      </c>
      <c r="F36" s="40">
        <f>+F32*E36</f>
        <v>124797.647436</v>
      </c>
    </row>
    <row r="37" spans="1:6" ht="15" x14ac:dyDescent="0.25">
      <c r="A37" s="117" t="s">
        <v>33</v>
      </c>
      <c r="B37" s="118"/>
      <c r="C37" s="118"/>
      <c r="D37" s="119"/>
      <c r="E37" s="41">
        <v>0.01</v>
      </c>
      <c r="F37" s="42">
        <f>+F32*E37</f>
        <v>5050.4916000000003</v>
      </c>
    </row>
    <row r="38" spans="1:6" ht="15.75" thickBot="1" x14ac:dyDescent="0.3">
      <c r="A38" s="120" t="s">
        <v>34</v>
      </c>
      <c r="B38" s="121"/>
      <c r="C38" s="121"/>
      <c r="D38" s="122"/>
      <c r="E38" s="43">
        <v>0.05</v>
      </c>
      <c r="F38" s="44">
        <f>+F32*E38</f>
        <v>25252.458000000002</v>
      </c>
    </row>
    <row r="39" spans="1:6" ht="15.75" thickBot="1" x14ac:dyDescent="0.3">
      <c r="A39" s="2"/>
      <c r="B39" s="2"/>
      <c r="C39" s="109" t="s">
        <v>35</v>
      </c>
      <c r="D39" s="110"/>
      <c r="E39" s="110"/>
      <c r="F39" s="45">
        <f>SUM(F36:F38)</f>
        <v>155100.59703599999</v>
      </c>
    </row>
    <row r="40" spans="1:6" ht="15.75" thickBot="1" x14ac:dyDescent="0.3">
      <c r="A40" s="2"/>
      <c r="B40" s="2"/>
      <c r="C40" s="46"/>
      <c r="D40" s="47"/>
      <c r="E40" s="48"/>
      <c r="F40" s="14"/>
    </row>
    <row r="41" spans="1:6" ht="15.75" thickBot="1" x14ac:dyDescent="0.3">
      <c r="A41" s="111" t="s">
        <v>36</v>
      </c>
      <c r="B41" s="112"/>
      <c r="C41" s="112"/>
      <c r="D41" s="112"/>
      <c r="E41" s="113"/>
      <c r="F41" s="49">
        <f>ROUND((F32+F39),0)</f>
        <v>660150</v>
      </c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50"/>
      <c r="B43" s="50"/>
      <c r="C43" s="50"/>
      <c r="D43" s="50"/>
      <c r="E43" s="50"/>
      <c r="F43" s="51"/>
    </row>
    <row r="44" spans="1:6" ht="15" x14ac:dyDescent="0.25">
      <c r="A44" s="2"/>
      <c r="B44" s="2"/>
      <c r="C44" s="2"/>
      <c r="D44" s="2"/>
      <c r="E44" s="14"/>
      <c r="F44" s="14"/>
    </row>
    <row r="45" spans="1:6" ht="15" x14ac:dyDescent="0.25">
      <c r="A45" s="1"/>
      <c r="B45" s="2"/>
      <c r="C45" s="3"/>
      <c r="D45" s="48"/>
      <c r="E45" s="48"/>
      <c r="F45" s="48"/>
    </row>
    <row r="46" spans="1:6" ht="15" x14ac:dyDescent="0.25">
      <c r="A46" s="123" t="s">
        <v>37</v>
      </c>
      <c r="B46" s="123"/>
      <c r="C46" s="1"/>
      <c r="D46" s="124" t="s">
        <v>38</v>
      </c>
      <c r="E46" s="124"/>
      <c r="F46" s="124"/>
    </row>
    <row r="47" spans="1:6" ht="15" x14ac:dyDescent="0.25">
      <c r="A47" s="125" t="s">
        <v>39</v>
      </c>
      <c r="B47" s="125"/>
      <c r="C47" s="3"/>
      <c r="D47" s="125" t="s">
        <v>40</v>
      </c>
      <c r="E47" s="125"/>
      <c r="F47" s="125"/>
    </row>
    <row r="48" spans="1:6" x14ac:dyDescent="0.2">
      <c r="B48" s="52"/>
      <c r="C48" s="53"/>
      <c r="D48" s="54"/>
      <c r="E48" s="52"/>
      <c r="F48" s="52"/>
    </row>
    <row r="49" spans="2:6" x14ac:dyDescent="0.2">
      <c r="B49" s="52"/>
      <c r="C49" s="53"/>
      <c r="D49" s="54"/>
      <c r="E49" s="52"/>
      <c r="F49" s="52"/>
    </row>
  </sheetData>
  <mergeCells count="23">
    <mergeCell ref="A41:E41"/>
    <mergeCell ref="A46:B46"/>
    <mergeCell ref="D46:F46"/>
    <mergeCell ref="A47:B47"/>
    <mergeCell ref="D47:F47"/>
    <mergeCell ref="C39:E39"/>
    <mergeCell ref="C20:E20"/>
    <mergeCell ref="A22:F22"/>
    <mergeCell ref="C25:E25"/>
    <mergeCell ref="A27:F27"/>
    <mergeCell ref="C30:E30"/>
    <mergeCell ref="A32:E32"/>
    <mergeCell ref="A34:F34"/>
    <mergeCell ref="A35:D35"/>
    <mergeCell ref="A36:D36"/>
    <mergeCell ref="A37:D37"/>
    <mergeCell ref="A38:D38"/>
    <mergeCell ref="A16:F16"/>
    <mergeCell ref="A1:E1"/>
    <mergeCell ref="F1:F5"/>
    <mergeCell ref="B6:E6"/>
    <mergeCell ref="A8:F8"/>
    <mergeCell ref="C14:E14"/>
  </mergeCells>
  <pageMargins left="0.7" right="0.7" top="0.75" bottom="0.75" header="0.3" footer="0.3"/>
  <pageSetup scale="7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36900-1F22-48C5-9B14-8E159529799F}">
  <sheetPr>
    <pageSetUpPr fitToPage="1"/>
  </sheetPr>
  <dimension ref="A1:F48"/>
  <sheetViews>
    <sheetView view="pageBreakPreview" topLeftCell="A28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53</v>
      </c>
      <c r="C5" s="9"/>
      <c r="D5" s="10" t="s">
        <v>3</v>
      </c>
      <c r="E5" s="11" t="s">
        <v>45</v>
      </c>
      <c r="F5" s="103"/>
    </row>
    <row r="6" spans="1:6" s="86" customFormat="1" ht="39.6" customHeight="1" x14ac:dyDescent="0.2">
      <c r="A6" s="12" t="s">
        <v>4</v>
      </c>
      <c r="B6" s="104" t="s">
        <v>96</v>
      </c>
      <c r="C6" s="105"/>
      <c r="D6" s="105"/>
      <c r="E6" s="105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69" t="s">
        <v>54</v>
      </c>
      <c r="B10" s="17" t="s">
        <v>18</v>
      </c>
      <c r="C10" s="61">
        <f>AVERAGE(132952,139900,140900)</f>
        <v>137917.33333333334</v>
      </c>
      <c r="D10" s="61">
        <v>0.02</v>
      </c>
      <c r="E10" s="62"/>
      <c r="F10" s="20">
        <f t="shared" ref="F10:F11" si="0">C10*D10</f>
        <v>2758.3466666666668</v>
      </c>
    </row>
    <row r="11" spans="1:6" s="21" customFormat="1" ht="15" x14ac:dyDescent="0.2">
      <c r="A11" s="55" t="s">
        <v>55</v>
      </c>
      <c r="B11" s="76" t="s">
        <v>18</v>
      </c>
      <c r="C11" s="61">
        <f>AVERAGE(84300,36900,44990)</f>
        <v>55396.666666666664</v>
      </c>
      <c r="D11" s="61">
        <v>5.0000000000000001E-3</v>
      </c>
      <c r="E11" s="62"/>
      <c r="F11" s="20">
        <f t="shared" si="0"/>
        <v>276.98333333333335</v>
      </c>
    </row>
    <row r="12" spans="1:6" s="21" customFormat="1" ht="15.75" thickBot="1" x14ac:dyDescent="0.25">
      <c r="A12" s="64"/>
      <c r="B12" s="65"/>
      <c r="C12" s="66"/>
      <c r="D12" s="66"/>
      <c r="E12" s="67"/>
      <c r="F12" s="68"/>
    </row>
    <row r="13" spans="1:6" ht="15.75" thickBot="1" x14ac:dyDescent="0.3">
      <c r="A13" s="1"/>
      <c r="B13" s="2"/>
      <c r="C13" s="106" t="s">
        <v>13</v>
      </c>
      <c r="D13" s="107"/>
      <c r="E13" s="108"/>
      <c r="F13" s="22">
        <f>SUM(F10:F12)</f>
        <v>3035.33</v>
      </c>
    </row>
    <row r="14" spans="1:6" ht="15.75" thickBot="1" x14ac:dyDescent="0.3">
      <c r="A14" s="1"/>
      <c r="B14" s="2"/>
      <c r="C14" s="3"/>
      <c r="D14" s="3"/>
      <c r="E14" s="3"/>
      <c r="F14" s="3"/>
    </row>
    <row r="15" spans="1:6" ht="15.75" thickBot="1" x14ac:dyDescent="0.3">
      <c r="A15" s="97" t="s">
        <v>14</v>
      </c>
      <c r="B15" s="97"/>
      <c r="C15" s="97"/>
      <c r="D15" s="97"/>
      <c r="E15" s="97"/>
      <c r="F15" s="98"/>
    </row>
    <row r="16" spans="1:6" ht="15.75" thickBot="1" x14ac:dyDescent="0.3">
      <c r="A16" s="15" t="s">
        <v>6</v>
      </c>
      <c r="B16" s="15" t="s">
        <v>7</v>
      </c>
      <c r="C16" s="16" t="s">
        <v>15</v>
      </c>
      <c r="D16" s="16" t="s">
        <v>16</v>
      </c>
      <c r="E16" s="16" t="s">
        <v>9</v>
      </c>
      <c r="F16" s="16" t="s">
        <v>11</v>
      </c>
    </row>
    <row r="17" spans="1:6" ht="15" x14ac:dyDescent="0.25">
      <c r="A17" s="23" t="s">
        <v>17</v>
      </c>
      <c r="B17" s="24" t="s">
        <v>18</v>
      </c>
      <c r="C17" s="25">
        <v>7586</v>
      </c>
      <c r="D17" s="25"/>
      <c r="E17" s="26">
        <v>0.05</v>
      </c>
      <c r="F17" s="27">
        <f>C17*E17</f>
        <v>379.3</v>
      </c>
    </row>
    <row r="18" spans="1:6" ht="15.75" thickBot="1" x14ac:dyDescent="0.3">
      <c r="A18" s="28" t="s">
        <v>48</v>
      </c>
      <c r="B18" s="29" t="s">
        <v>49</v>
      </c>
      <c r="C18" s="30">
        <f>40000*1.19</f>
        <v>47600</v>
      </c>
      <c r="D18" s="30"/>
      <c r="E18" s="31">
        <v>0.05</v>
      </c>
      <c r="F18" s="32">
        <f>C18*E18</f>
        <v>2380</v>
      </c>
    </row>
    <row r="19" spans="1:6" ht="15.75" thickBot="1" x14ac:dyDescent="0.3">
      <c r="A19" s="1"/>
      <c r="B19" s="2"/>
      <c r="C19" s="126" t="s">
        <v>19</v>
      </c>
      <c r="D19" s="127"/>
      <c r="E19" s="128"/>
      <c r="F19" s="33">
        <f>SUM(F17:F18)</f>
        <v>2759.3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20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21</v>
      </c>
      <c r="D22" s="16" t="s">
        <v>22</v>
      </c>
      <c r="E22" s="16" t="s">
        <v>9</v>
      </c>
      <c r="F22" s="16" t="s">
        <v>11</v>
      </c>
    </row>
    <row r="23" spans="1:6" ht="30.75" thickBot="1" x14ac:dyDescent="0.25">
      <c r="A23" s="71" t="s">
        <v>47</v>
      </c>
      <c r="B23" s="72" t="s">
        <v>23</v>
      </c>
      <c r="C23" s="73">
        <v>153523</v>
      </c>
      <c r="D23" s="73">
        <f>C23*0.15</f>
        <v>23028.45</v>
      </c>
      <c r="E23" s="74">
        <v>0.05</v>
      </c>
      <c r="F23" s="75">
        <f>(C23+D23)*E23</f>
        <v>8827.5725000000002</v>
      </c>
    </row>
    <row r="24" spans="1:6" ht="15.75" thickBot="1" x14ac:dyDescent="0.3">
      <c r="A24" s="1"/>
      <c r="B24" s="2"/>
      <c r="C24" s="106" t="s">
        <v>24</v>
      </c>
      <c r="D24" s="107"/>
      <c r="E24" s="108"/>
      <c r="F24" s="22">
        <f>SUM(F23:F23)</f>
        <v>8827.5725000000002</v>
      </c>
    </row>
    <row r="25" spans="1:6" ht="15.75" thickBot="1" x14ac:dyDescent="0.3">
      <c r="A25" s="1"/>
      <c r="B25" s="2"/>
      <c r="C25" s="3"/>
      <c r="D25" s="3"/>
      <c r="E25" s="3"/>
      <c r="F25" s="3"/>
    </row>
    <row r="26" spans="1:6" ht="15.75" thickBot="1" x14ac:dyDescent="0.3">
      <c r="A26" s="97" t="s">
        <v>25</v>
      </c>
      <c r="B26" s="97"/>
      <c r="C26" s="97"/>
      <c r="D26" s="97"/>
      <c r="E26" s="97"/>
      <c r="F26" s="98"/>
    </row>
    <row r="27" spans="1:6" ht="15.75" thickBot="1" x14ac:dyDescent="0.3">
      <c r="A27" s="15" t="s">
        <v>6</v>
      </c>
      <c r="B27" s="15" t="s">
        <v>7</v>
      </c>
      <c r="C27" s="16" t="s">
        <v>15</v>
      </c>
      <c r="D27" s="16" t="s">
        <v>26</v>
      </c>
      <c r="E27" s="16" t="s">
        <v>9</v>
      </c>
      <c r="F27" s="16" t="s">
        <v>21</v>
      </c>
    </row>
    <row r="28" spans="1:6" ht="15.75" thickBot="1" x14ac:dyDescent="0.25">
      <c r="A28" s="34" t="s">
        <v>27</v>
      </c>
      <c r="B28" s="35">
        <v>1</v>
      </c>
      <c r="C28" s="36">
        <v>150000</v>
      </c>
      <c r="D28" s="36">
        <v>1</v>
      </c>
      <c r="E28" s="36">
        <v>4.0000000000000001E-3</v>
      </c>
      <c r="F28" s="37">
        <f>C28*E28</f>
        <v>600</v>
      </c>
    </row>
    <row r="29" spans="1:6" ht="15.75" thickBot="1" x14ac:dyDescent="0.3">
      <c r="A29" s="1"/>
      <c r="B29" s="2"/>
      <c r="C29" s="106" t="s">
        <v>28</v>
      </c>
      <c r="D29" s="107"/>
      <c r="E29" s="108"/>
      <c r="F29" s="22">
        <f>SUM(F28:F28)</f>
        <v>600</v>
      </c>
    </row>
    <row r="30" spans="1:6" ht="15.75" thickBot="1" x14ac:dyDescent="0.3">
      <c r="A30" s="1"/>
      <c r="B30" s="2"/>
      <c r="C30" s="3"/>
      <c r="D30" s="3"/>
      <c r="E30" s="3"/>
      <c r="F30" s="3"/>
    </row>
    <row r="31" spans="1:6" ht="15.75" thickBot="1" x14ac:dyDescent="0.3">
      <c r="A31" s="111" t="s">
        <v>29</v>
      </c>
      <c r="B31" s="112"/>
      <c r="C31" s="112"/>
      <c r="D31" s="112"/>
      <c r="E31" s="113"/>
      <c r="F31" s="38">
        <f>F13+F19+F24+F29</f>
        <v>15222.202499999999</v>
      </c>
    </row>
    <row r="32" spans="1:6" ht="15.75" thickBot="1" x14ac:dyDescent="0.3">
      <c r="A32" s="1"/>
      <c r="B32" s="2"/>
      <c r="C32" s="3"/>
      <c r="D32" s="3"/>
      <c r="E32" s="3"/>
      <c r="F32" s="3"/>
    </row>
    <row r="33" spans="1:6" ht="15.75" thickBot="1" x14ac:dyDescent="0.3">
      <c r="A33" s="97" t="s">
        <v>30</v>
      </c>
      <c r="B33" s="97"/>
      <c r="C33" s="97"/>
      <c r="D33" s="97"/>
      <c r="E33" s="97"/>
      <c r="F33" s="98"/>
    </row>
    <row r="34" spans="1:6" ht="15.75" thickBot="1" x14ac:dyDescent="0.3">
      <c r="A34" s="111" t="s">
        <v>6</v>
      </c>
      <c r="B34" s="112"/>
      <c r="C34" s="112"/>
      <c r="D34" s="113"/>
      <c r="E34" s="16" t="s">
        <v>31</v>
      </c>
      <c r="F34" s="16" t="s">
        <v>21</v>
      </c>
    </row>
    <row r="35" spans="1:6" ht="15" x14ac:dyDescent="0.25">
      <c r="A35" s="114" t="s">
        <v>32</v>
      </c>
      <c r="B35" s="115"/>
      <c r="C35" s="115"/>
      <c r="D35" s="116"/>
      <c r="E35" s="39">
        <v>0.24709999999999999</v>
      </c>
      <c r="F35" s="40">
        <f>+F31*E35</f>
        <v>3761.4062377499995</v>
      </c>
    </row>
    <row r="36" spans="1:6" ht="15" x14ac:dyDescent="0.25">
      <c r="A36" s="117" t="s">
        <v>33</v>
      </c>
      <c r="B36" s="118"/>
      <c r="C36" s="118"/>
      <c r="D36" s="119"/>
      <c r="E36" s="41">
        <v>0.01</v>
      </c>
      <c r="F36" s="42">
        <f>+F31*E36</f>
        <v>152.222025</v>
      </c>
    </row>
    <row r="37" spans="1:6" ht="15.75" thickBot="1" x14ac:dyDescent="0.3">
      <c r="A37" s="120" t="s">
        <v>34</v>
      </c>
      <c r="B37" s="121"/>
      <c r="C37" s="121"/>
      <c r="D37" s="122"/>
      <c r="E37" s="43">
        <v>0.05</v>
      </c>
      <c r="F37" s="44">
        <f>+F31*E37</f>
        <v>761.11012500000004</v>
      </c>
    </row>
    <row r="38" spans="1:6" ht="15.75" thickBot="1" x14ac:dyDescent="0.3">
      <c r="A38" s="2"/>
      <c r="B38" s="2"/>
      <c r="C38" s="109" t="s">
        <v>35</v>
      </c>
      <c r="D38" s="110"/>
      <c r="E38" s="110"/>
      <c r="F38" s="45">
        <f>SUM(F35:F37)</f>
        <v>4674.7383877499997</v>
      </c>
    </row>
    <row r="39" spans="1:6" ht="15.75" thickBot="1" x14ac:dyDescent="0.3">
      <c r="A39" s="2"/>
      <c r="B39" s="2"/>
      <c r="C39" s="46"/>
      <c r="D39" s="47"/>
      <c r="E39" s="48"/>
      <c r="F39" s="14"/>
    </row>
    <row r="40" spans="1:6" ht="15.75" thickBot="1" x14ac:dyDescent="0.3">
      <c r="A40" s="111" t="s">
        <v>36</v>
      </c>
      <c r="B40" s="112"/>
      <c r="C40" s="112"/>
      <c r="D40" s="112"/>
      <c r="E40" s="113"/>
      <c r="F40" s="49">
        <f>ROUND((F31+F38),0)</f>
        <v>19897</v>
      </c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2"/>
      <c r="B43" s="2"/>
      <c r="C43" s="2"/>
      <c r="D43" s="2"/>
      <c r="E43" s="14"/>
      <c r="F43" s="14"/>
    </row>
    <row r="44" spans="1:6" ht="15" x14ac:dyDescent="0.25">
      <c r="A44" s="1"/>
      <c r="B44" s="2"/>
      <c r="C44" s="3"/>
      <c r="D44" s="48"/>
      <c r="E44" s="48"/>
      <c r="F44" s="48"/>
    </row>
    <row r="45" spans="1:6" ht="15" x14ac:dyDescent="0.25">
      <c r="A45" s="123" t="s">
        <v>37</v>
      </c>
      <c r="B45" s="123"/>
      <c r="C45" s="1"/>
      <c r="D45" s="124" t="s">
        <v>38</v>
      </c>
      <c r="E45" s="124"/>
      <c r="F45" s="124"/>
    </row>
    <row r="46" spans="1:6" ht="15" x14ac:dyDescent="0.25">
      <c r="A46" s="125" t="s">
        <v>39</v>
      </c>
      <c r="B46" s="125"/>
      <c r="C46" s="3"/>
      <c r="D46" s="125" t="s">
        <v>40</v>
      </c>
      <c r="E46" s="125"/>
      <c r="F46" s="125"/>
    </row>
    <row r="47" spans="1:6" x14ac:dyDescent="0.2">
      <c r="B47" s="52"/>
      <c r="C47" s="53"/>
      <c r="D47" s="54"/>
      <c r="E47" s="52"/>
      <c r="F47" s="52"/>
    </row>
    <row r="48" spans="1:6" x14ac:dyDescent="0.2">
      <c r="B48" s="52"/>
      <c r="C48" s="53"/>
      <c r="D48" s="54"/>
      <c r="E48" s="52"/>
      <c r="F48" s="52"/>
    </row>
  </sheetData>
  <mergeCells count="23">
    <mergeCell ref="A40:E40"/>
    <mergeCell ref="A45:B45"/>
    <mergeCell ref="D45:F45"/>
    <mergeCell ref="A46:B46"/>
    <mergeCell ref="D46:F46"/>
    <mergeCell ref="C38:E38"/>
    <mergeCell ref="C19:E19"/>
    <mergeCell ref="A21:F21"/>
    <mergeCell ref="C24:E24"/>
    <mergeCell ref="A26:F26"/>
    <mergeCell ref="C29:E29"/>
    <mergeCell ref="A31:E31"/>
    <mergeCell ref="A33:F33"/>
    <mergeCell ref="A34:D34"/>
    <mergeCell ref="A35:D35"/>
    <mergeCell ref="A36:D36"/>
    <mergeCell ref="A37:D37"/>
    <mergeCell ref="A15:F15"/>
    <mergeCell ref="A1:E1"/>
    <mergeCell ref="F1:F5"/>
    <mergeCell ref="B6:E6"/>
    <mergeCell ref="A8:F8"/>
    <mergeCell ref="C13:E13"/>
  </mergeCells>
  <pageMargins left="0.7" right="0.7" top="0.75" bottom="0.75" header="0.3" footer="0.3"/>
  <pageSetup scale="7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B116D-8555-453F-9E4E-ACCA2A7302BF}">
  <sheetPr>
    <pageSetUpPr fitToPage="1"/>
  </sheetPr>
  <dimension ref="A1:F48"/>
  <sheetViews>
    <sheetView view="pageBreakPreview" topLeftCell="A28" zoomScale="85" zoomScaleNormal="40" zoomScaleSheetLayoutView="85" workbookViewId="0">
      <selection activeCell="C2" sqref="C2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59</v>
      </c>
      <c r="C5" s="9"/>
      <c r="D5" s="10" t="s">
        <v>3</v>
      </c>
      <c r="E5" s="11" t="s">
        <v>45</v>
      </c>
      <c r="F5" s="103"/>
    </row>
    <row r="6" spans="1:6" s="86" customFormat="1" ht="39.6" customHeight="1" x14ac:dyDescent="0.2">
      <c r="A6" s="12" t="s">
        <v>4</v>
      </c>
      <c r="B6" s="104" t="s">
        <v>97</v>
      </c>
      <c r="C6" s="105"/>
      <c r="D6" s="105"/>
      <c r="E6" s="105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69" t="s">
        <v>54</v>
      </c>
      <c r="B10" s="17" t="s">
        <v>18</v>
      </c>
      <c r="C10" s="61">
        <f>AVERAGE(132952,139900,140900)</f>
        <v>137917.33333333334</v>
      </c>
      <c r="D10" s="61">
        <v>1.7000000000000001E-2</v>
      </c>
      <c r="E10" s="62"/>
      <c r="F10" s="20">
        <f t="shared" ref="F10:F11" si="0">C10*D10</f>
        <v>2344.5946666666669</v>
      </c>
    </row>
    <row r="11" spans="1:6" s="21" customFormat="1" ht="15" x14ac:dyDescent="0.2">
      <c r="A11" s="55" t="s">
        <v>55</v>
      </c>
      <c r="B11" s="76" t="s">
        <v>18</v>
      </c>
      <c r="C11" s="61">
        <f>AVERAGE(84300,36900,44990)</f>
        <v>55396.666666666664</v>
      </c>
      <c r="D11" s="61">
        <v>5.0000000000000001E-3</v>
      </c>
      <c r="E11" s="62"/>
      <c r="F11" s="20">
        <f t="shared" si="0"/>
        <v>276.98333333333335</v>
      </c>
    </row>
    <row r="12" spans="1:6" s="21" customFormat="1" ht="15.75" thickBot="1" x14ac:dyDescent="0.25">
      <c r="A12" s="64"/>
      <c r="B12" s="65"/>
      <c r="C12" s="66"/>
      <c r="D12" s="66"/>
      <c r="E12" s="67"/>
      <c r="F12" s="68"/>
    </row>
    <row r="13" spans="1:6" ht="15.75" thickBot="1" x14ac:dyDescent="0.3">
      <c r="A13" s="1"/>
      <c r="B13" s="2"/>
      <c r="C13" s="106" t="s">
        <v>13</v>
      </c>
      <c r="D13" s="107"/>
      <c r="E13" s="108"/>
      <c r="F13" s="22">
        <f>SUM(F10:F12)</f>
        <v>2621.5780000000004</v>
      </c>
    </row>
    <row r="14" spans="1:6" ht="15.75" thickBot="1" x14ac:dyDescent="0.3">
      <c r="A14" s="1"/>
      <c r="B14" s="2"/>
      <c r="C14" s="3"/>
      <c r="D14" s="3"/>
      <c r="E14" s="3"/>
      <c r="F14" s="3"/>
    </row>
    <row r="15" spans="1:6" ht="15.75" thickBot="1" x14ac:dyDescent="0.3">
      <c r="A15" s="97" t="s">
        <v>14</v>
      </c>
      <c r="B15" s="97"/>
      <c r="C15" s="97"/>
      <c r="D15" s="97"/>
      <c r="E15" s="97"/>
      <c r="F15" s="98"/>
    </row>
    <row r="16" spans="1:6" ht="15.75" thickBot="1" x14ac:dyDescent="0.3">
      <c r="A16" s="15" t="s">
        <v>6</v>
      </c>
      <c r="B16" s="15" t="s">
        <v>7</v>
      </c>
      <c r="C16" s="16" t="s">
        <v>15</v>
      </c>
      <c r="D16" s="16" t="s">
        <v>16</v>
      </c>
      <c r="E16" s="16" t="s">
        <v>9</v>
      </c>
      <c r="F16" s="16" t="s">
        <v>11</v>
      </c>
    </row>
    <row r="17" spans="1:6" ht="15" x14ac:dyDescent="0.25">
      <c r="A17" s="23" t="s">
        <v>17</v>
      </c>
      <c r="B17" s="24" t="s">
        <v>18</v>
      </c>
      <c r="C17" s="25">
        <v>7586</v>
      </c>
      <c r="D17" s="25"/>
      <c r="E17" s="26">
        <v>4.4999999999999998E-2</v>
      </c>
      <c r="F17" s="27">
        <f>C17*E17</f>
        <v>341.37</v>
      </c>
    </row>
    <row r="18" spans="1:6" ht="15.75" thickBot="1" x14ac:dyDescent="0.3">
      <c r="A18" s="28" t="s">
        <v>48</v>
      </c>
      <c r="B18" s="29" t="s">
        <v>49</v>
      </c>
      <c r="C18" s="30">
        <f>40000*1.19</f>
        <v>47600</v>
      </c>
      <c r="D18" s="30"/>
      <c r="E18" s="31">
        <v>0.05</v>
      </c>
      <c r="F18" s="32">
        <f>C18*E18</f>
        <v>2380</v>
      </c>
    </row>
    <row r="19" spans="1:6" ht="15.75" thickBot="1" x14ac:dyDescent="0.3">
      <c r="A19" s="1"/>
      <c r="B19" s="2"/>
      <c r="C19" s="126" t="s">
        <v>19</v>
      </c>
      <c r="D19" s="127"/>
      <c r="E19" s="128"/>
      <c r="F19" s="33">
        <f>SUM(F17:F18)</f>
        <v>2721.37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20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21</v>
      </c>
      <c r="D22" s="16" t="s">
        <v>22</v>
      </c>
      <c r="E22" s="16" t="s">
        <v>9</v>
      </c>
      <c r="F22" s="16" t="s">
        <v>11</v>
      </c>
    </row>
    <row r="23" spans="1:6" ht="30.75" thickBot="1" x14ac:dyDescent="0.25">
      <c r="A23" s="71" t="s">
        <v>47</v>
      </c>
      <c r="B23" s="72" t="s">
        <v>23</v>
      </c>
      <c r="C23" s="73">
        <v>153523</v>
      </c>
      <c r="D23" s="73">
        <f>C23*0.15</f>
        <v>23028.45</v>
      </c>
      <c r="E23" s="74">
        <v>0.05</v>
      </c>
      <c r="F23" s="75">
        <f>(C23+D23)*E23</f>
        <v>8827.5725000000002</v>
      </c>
    </row>
    <row r="24" spans="1:6" ht="15.75" thickBot="1" x14ac:dyDescent="0.3">
      <c r="A24" s="1"/>
      <c r="B24" s="2"/>
      <c r="C24" s="106" t="s">
        <v>24</v>
      </c>
      <c r="D24" s="107"/>
      <c r="E24" s="108"/>
      <c r="F24" s="22">
        <f>SUM(F23:F23)</f>
        <v>8827.5725000000002</v>
      </c>
    </row>
    <row r="25" spans="1:6" ht="15.75" thickBot="1" x14ac:dyDescent="0.3">
      <c r="A25" s="1"/>
      <c r="B25" s="2"/>
      <c r="C25" s="3"/>
      <c r="D25" s="3"/>
      <c r="E25" s="3"/>
      <c r="F25" s="3"/>
    </row>
    <row r="26" spans="1:6" ht="15.75" thickBot="1" x14ac:dyDescent="0.3">
      <c r="A26" s="97" t="s">
        <v>25</v>
      </c>
      <c r="B26" s="97"/>
      <c r="C26" s="97"/>
      <c r="D26" s="97"/>
      <c r="E26" s="97"/>
      <c r="F26" s="98"/>
    </row>
    <row r="27" spans="1:6" ht="15.75" thickBot="1" x14ac:dyDescent="0.3">
      <c r="A27" s="15" t="s">
        <v>6</v>
      </c>
      <c r="B27" s="15" t="s">
        <v>7</v>
      </c>
      <c r="C27" s="16" t="s">
        <v>15</v>
      </c>
      <c r="D27" s="16" t="s">
        <v>26</v>
      </c>
      <c r="E27" s="16" t="s">
        <v>9</v>
      </c>
      <c r="F27" s="16" t="s">
        <v>21</v>
      </c>
    </row>
    <row r="28" spans="1:6" ht="15.75" thickBot="1" x14ac:dyDescent="0.25">
      <c r="A28" s="34" t="s">
        <v>27</v>
      </c>
      <c r="B28" s="35">
        <v>1</v>
      </c>
      <c r="C28" s="36">
        <v>150000</v>
      </c>
      <c r="D28" s="36">
        <v>1</v>
      </c>
      <c r="E28" s="36">
        <v>4.0000000000000001E-3</v>
      </c>
      <c r="F28" s="37">
        <f>C28*E28</f>
        <v>600</v>
      </c>
    </row>
    <row r="29" spans="1:6" ht="15.75" thickBot="1" x14ac:dyDescent="0.3">
      <c r="A29" s="1"/>
      <c r="B29" s="2"/>
      <c r="C29" s="106" t="s">
        <v>28</v>
      </c>
      <c r="D29" s="107"/>
      <c r="E29" s="108"/>
      <c r="F29" s="22">
        <f>SUM(F28:F28)</f>
        <v>600</v>
      </c>
    </row>
    <row r="30" spans="1:6" ht="15.75" thickBot="1" x14ac:dyDescent="0.3">
      <c r="A30" s="1"/>
      <c r="B30" s="2"/>
      <c r="C30" s="3"/>
      <c r="D30" s="3"/>
      <c r="E30" s="3"/>
      <c r="F30" s="3"/>
    </row>
    <row r="31" spans="1:6" ht="15.75" thickBot="1" x14ac:dyDescent="0.3">
      <c r="A31" s="111" t="s">
        <v>29</v>
      </c>
      <c r="B31" s="112"/>
      <c r="C31" s="112"/>
      <c r="D31" s="112"/>
      <c r="E31" s="113"/>
      <c r="F31" s="38">
        <f>F13+F19+F24+F29</f>
        <v>14770.520500000001</v>
      </c>
    </row>
    <row r="32" spans="1:6" ht="15.75" thickBot="1" x14ac:dyDescent="0.3">
      <c r="A32" s="1"/>
      <c r="B32" s="2"/>
      <c r="C32" s="3"/>
      <c r="D32" s="3"/>
      <c r="E32" s="3"/>
      <c r="F32" s="3"/>
    </row>
    <row r="33" spans="1:6" ht="15.75" thickBot="1" x14ac:dyDescent="0.3">
      <c r="A33" s="97" t="s">
        <v>30</v>
      </c>
      <c r="B33" s="97"/>
      <c r="C33" s="97"/>
      <c r="D33" s="97"/>
      <c r="E33" s="97"/>
      <c r="F33" s="98"/>
    </row>
    <row r="34" spans="1:6" ht="15.75" thickBot="1" x14ac:dyDescent="0.3">
      <c r="A34" s="111" t="s">
        <v>6</v>
      </c>
      <c r="B34" s="112"/>
      <c r="C34" s="112"/>
      <c r="D34" s="113"/>
      <c r="E34" s="16" t="s">
        <v>31</v>
      </c>
      <c r="F34" s="16" t="s">
        <v>21</v>
      </c>
    </row>
    <row r="35" spans="1:6" ht="15" x14ac:dyDescent="0.25">
      <c r="A35" s="114" t="s">
        <v>32</v>
      </c>
      <c r="B35" s="115"/>
      <c r="C35" s="115"/>
      <c r="D35" s="116"/>
      <c r="E35" s="39">
        <v>0.24709999999999999</v>
      </c>
      <c r="F35" s="40">
        <f>+F31*E35</f>
        <v>3649.7956155500001</v>
      </c>
    </row>
    <row r="36" spans="1:6" ht="15" x14ac:dyDescent="0.25">
      <c r="A36" s="117" t="s">
        <v>33</v>
      </c>
      <c r="B36" s="118"/>
      <c r="C36" s="118"/>
      <c r="D36" s="119"/>
      <c r="E36" s="41">
        <v>0.01</v>
      </c>
      <c r="F36" s="42">
        <f>+F31*E36</f>
        <v>147.70520500000001</v>
      </c>
    </row>
    <row r="37" spans="1:6" ht="15.75" thickBot="1" x14ac:dyDescent="0.3">
      <c r="A37" s="120" t="s">
        <v>34</v>
      </c>
      <c r="B37" s="121"/>
      <c r="C37" s="121"/>
      <c r="D37" s="122"/>
      <c r="E37" s="43">
        <v>0.05</v>
      </c>
      <c r="F37" s="44">
        <f>+F31*E37</f>
        <v>738.52602500000012</v>
      </c>
    </row>
    <row r="38" spans="1:6" ht="15.75" thickBot="1" x14ac:dyDescent="0.3">
      <c r="A38" s="2"/>
      <c r="B38" s="2"/>
      <c r="C38" s="109" t="s">
        <v>35</v>
      </c>
      <c r="D38" s="110"/>
      <c r="E38" s="110"/>
      <c r="F38" s="45">
        <f>SUM(F35:F37)</f>
        <v>4536.0268455500009</v>
      </c>
    </row>
    <row r="39" spans="1:6" ht="15.75" thickBot="1" x14ac:dyDescent="0.3">
      <c r="A39" s="2"/>
      <c r="B39" s="2"/>
      <c r="C39" s="46"/>
      <c r="D39" s="47"/>
      <c r="E39" s="48"/>
      <c r="F39" s="14"/>
    </row>
    <row r="40" spans="1:6" ht="15.75" thickBot="1" x14ac:dyDescent="0.3">
      <c r="A40" s="111" t="s">
        <v>36</v>
      </c>
      <c r="B40" s="112"/>
      <c r="C40" s="112"/>
      <c r="D40" s="112"/>
      <c r="E40" s="113"/>
      <c r="F40" s="49">
        <f>ROUND((F31+F38),0)</f>
        <v>19307</v>
      </c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2"/>
      <c r="B43" s="2"/>
      <c r="C43" s="2"/>
      <c r="D43" s="2"/>
      <c r="E43" s="14"/>
      <c r="F43" s="14"/>
    </row>
    <row r="44" spans="1:6" ht="15" x14ac:dyDescent="0.25">
      <c r="A44" s="1"/>
      <c r="B44" s="2"/>
      <c r="C44" s="3"/>
      <c r="D44" s="48"/>
      <c r="E44" s="48"/>
      <c r="F44" s="48"/>
    </row>
    <row r="45" spans="1:6" ht="15" x14ac:dyDescent="0.25">
      <c r="A45" s="123" t="s">
        <v>37</v>
      </c>
      <c r="B45" s="123"/>
      <c r="C45" s="1"/>
      <c r="D45" s="124" t="s">
        <v>38</v>
      </c>
      <c r="E45" s="124"/>
      <c r="F45" s="124"/>
    </row>
    <row r="46" spans="1:6" ht="15" x14ac:dyDescent="0.25">
      <c r="A46" s="125" t="s">
        <v>39</v>
      </c>
      <c r="B46" s="125"/>
      <c r="C46" s="3"/>
      <c r="D46" s="125" t="s">
        <v>40</v>
      </c>
      <c r="E46" s="125"/>
      <c r="F46" s="125"/>
    </row>
    <row r="47" spans="1:6" x14ac:dyDescent="0.2">
      <c r="B47" s="52"/>
      <c r="C47" s="53"/>
      <c r="D47" s="54"/>
      <c r="E47" s="52"/>
      <c r="F47" s="52"/>
    </row>
    <row r="48" spans="1:6" x14ac:dyDescent="0.2">
      <c r="B48" s="52"/>
      <c r="C48" s="53"/>
      <c r="D48" s="54"/>
      <c r="E48" s="52"/>
      <c r="F48" s="52"/>
    </row>
  </sheetData>
  <mergeCells count="23">
    <mergeCell ref="A40:E40"/>
    <mergeCell ref="A45:B45"/>
    <mergeCell ref="D45:F45"/>
    <mergeCell ref="A46:B46"/>
    <mergeCell ref="D46:F46"/>
    <mergeCell ref="C38:E38"/>
    <mergeCell ref="C19:E19"/>
    <mergeCell ref="A21:F21"/>
    <mergeCell ref="C24:E24"/>
    <mergeCell ref="A26:F26"/>
    <mergeCell ref="C29:E29"/>
    <mergeCell ref="A31:E31"/>
    <mergeCell ref="A33:F33"/>
    <mergeCell ref="A34:D34"/>
    <mergeCell ref="A35:D35"/>
    <mergeCell ref="A36:D36"/>
    <mergeCell ref="A37:D37"/>
    <mergeCell ref="A15:F15"/>
    <mergeCell ref="A1:E1"/>
    <mergeCell ref="F1:F5"/>
    <mergeCell ref="B6:E6"/>
    <mergeCell ref="A8:F8"/>
    <mergeCell ref="C13:E13"/>
  </mergeCells>
  <pageMargins left="0.7" right="0.7" top="0.75" bottom="0.75" header="0.3" footer="0.3"/>
  <pageSetup scale="78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DCDD6-3191-4EB8-BEFC-26FA72F6A550}">
  <sheetPr>
    <pageSetUpPr fitToPage="1"/>
  </sheetPr>
  <dimension ref="A1:F48"/>
  <sheetViews>
    <sheetView view="pageBreakPreview" topLeftCell="A28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64</v>
      </c>
      <c r="C5" s="9"/>
      <c r="D5" s="10" t="s">
        <v>3</v>
      </c>
      <c r="E5" s="11" t="s">
        <v>45</v>
      </c>
      <c r="F5" s="103"/>
    </row>
    <row r="6" spans="1:6" s="86" customFormat="1" ht="39.6" customHeight="1" x14ac:dyDescent="0.2">
      <c r="A6" s="12" t="s">
        <v>4</v>
      </c>
      <c r="B6" s="104" t="s">
        <v>98</v>
      </c>
      <c r="C6" s="105"/>
      <c r="D6" s="105"/>
      <c r="E6" s="105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69" t="s">
        <v>54</v>
      </c>
      <c r="B10" s="17" t="s">
        <v>18</v>
      </c>
      <c r="C10" s="61">
        <f>AVERAGE(132952,139900,140900)</f>
        <v>137917.33333333334</v>
      </c>
      <c r="D10" s="61">
        <v>1.4999999999999999E-2</v>
      </c>
      <c r="E10" s="62"/>
      <c r="F10" s="20">
        <f t="shared" ref="F10:F11" si="0">C10*D10</f>
        <v>2068.7600000000002</v>
      </c>
    </row>
    <row r="11" spans="1:6" s="21" customFormat="1" ht="15" x14ac:dyDescent="0.2">
      <c r="A11" s="55" t="s">
        <v>55</v>
      </c>
      <c r="B11" s="76" t="s">
        <v>18</v>
      </c>
      <c r="C11" s="61">
        <f>AVERAGE(84300,36900,44990)</f>
        <v>55396.666666666664</v>
      </c>
      <c r="D11" s="61">
        <v>4.4999999999999997E-3</v>
      </c>
      <c r="E11" s="62"/>
      <c r="F11" s="20">
        <f t="shared" si="0"/>
        <v>249.28499999999997</v>
      </c>
    </row>
    <row r="12" spans="1:6" s="21" customFormat="1" ht="15.75" thickBot="1" x14ac:dyDescent="0.25">
      <c r="A12" s="64"/>
      <c r="B12" s="65"/>
      <c r="C12" s="66"/>
      <c r="D12" s="66"/>
      <c r="E12" s="67"/>
      <c r="F12" s="68"/>
    </row>
    <row r="13" spans="1:6" ht="15.75" thickBot="1" x14ac:dyDescent="0.3">
      <c r="A13" s="1"/>
      <c r="B13" s="2"/>
      <c r="C13" s="106" t="s">
        <v>13</v>
      </c>
      <c r="D13" s="107"/>
      <c r="E13" s="108"/>
      <c r="F13" s="22">
        <f>SUM(F10:F12)</f>
        <v>2318.0450000000001</v>
      </c>
    </row>
    <row r="14" spans="1:6" ht="15.75" thickBot="1" x14ac:dyDescent="0.3">
      <c r="A14" s="1"/>
      <c r="B14" s="2"/>
      <c r="C14" s="3"/>
      <c r="D14" s="3"/>
      <c r="E14" s="3"/>
      <c r="F14" s="3"/>
    </row>
    <row r="15" spans="1:6" ht="15.75" thickBot="1" x14ac:dyDescent="0.3">
      <c r="A15" s="97" t="s">
        <v>14</v>
      </c>
      <c r="B15" s="97"/>
      <c r="C15" s="97"/>
      <c r="D15" s="97"/>
      <c r="E15" s="97"/>
      <c r="F15" s="98"/>
    </row>
    <row r="16" spans="1:6" ht="15.75" thickBot="1" x14ac:dyDescent="0.3">
      <c r="A16" s="15" t="s">
        <v>6</v>
      </c>
      <c r="B16" s="15" t="s">
        <v>7</v>
      </c>
      <c r="C16" s="16" t="s">
        <v>15</v>
      </c>
      <c r="D16" s="16" t="s">
        <v>16</v>
      </c>
      <c r="E16" s="16" t="s">
        <v>9</v>
      </c>
      <c r="F16" s="16" t="s">
        <v>11</v>
      </c>
    </row>
    <row r="17" spans="1:6" ht="15" x14ac:dyDescent="0.25">
      <c r="A17" s="23" t="s">
        <v>17</v>
      </c>
      <c r="B17" s="24" t="s">
        <v>18</v>
      </c>
      <c r="C17" s="25">
        <v>7586</v>
      </c>
      <c r="D17" s="25"/>
      <c r="E17" s="26">
        <v>0.04</v>
      </c>
      <c r="F17" s="27">
        <f>C17*E17</f>
        <v>303.44</v>
      </c>
    </row>
    <row r="18" spans="1:6" ht="15.75" thickBot="1" x14ac:dyDescent="0.3">
      <c r="A18" s="28" t="s">
        <v>48</v>
      </c>
      <c r="B18" s="29" t="s">
        <v>49</v>
      </c>
      <c r="C18" s="30">
        <f>40000*1.19</f>
        <v>47600</v>
      </c>
      <c r="D18" s="30"/>
      <c r="E18" s="31">
        <v>0.04</v>
      </c>
      <c r="F18" s="32">
        <f>C18*E18</f>
        <v>1904</v>
      </c>
    </row>
    <row r="19" spans="1:6" ht="15.75" thickBot="1" x14ac:dyDescent="0.3">
      <c r="A19" s="1"/>
      <c r="B19" s="2"/>
      <c r="C19" s="126" t="s">
        <v>19</v>
      </c>
      <c r="D19" s="127"/>
      <c r="E19" s="128"/>
      <c r="F19" s="33">
        <f>SUM(F17:F18)</f>
        <v>2207.44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20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21</v>
      </c>
      <c r="D22" s="16" t="s">
        <v>22</v>
      </c>
      <c r="E22" s="16" t="s">
        <v>9</v>
      </c>
      <c r="F22" s="16" t="s">
        <v>11</v>
      </c>
    </row>
    <row r="23" spans="1:6" ht="30.75" thickBot="1" x14ac:dyDescent="0.25">
      <c r="A23" s="71" t="s">
        <v>47</v>
      </c>
      <c r="B23" s="72" t="s">
        <v>23</v>
      </c>
      <c r="C23" s="73">
        <v>153523</v>
      </c>
      <c r="D23" s="73">
        <f>C23*0.15</f>
        <v>23028.45</v>
      </c>
      <c r="E23" s="74">
        <v>4.4999999999999998E-2</v>
      </c>
      <c r="F23" s="75">
        <f>(C23+D23)*E23</f>
        <v>7944.8152500000006</v>
      </c>
    </row>
    <row r="24" spans="1:6" ht="15.75" thickBot="1" x14ac:dyDescent="0.3">
      <c r="A24" s="1"/>
      <c r="B24" s="2"/>
      <c r="C24" s="106" t="s">
        <v>24</v>
      </c>
      <c r="D24" s="107"/>
      <c r="E24" s="108"/>
      <c r="F24" s="22">
        <f>SUM(F23:F23)</f>
        <v>7944.8152500000006</v>
      </c>
    </row>
    <row r="25" spans="1:6" ht="15.75" thickBot="1" x14ac:dyDescent="0.3">
      <c r="A25" s="1"/>
      <c r="B25" s="2"/>
      <c r="C25" s="3"/>
      <c r="D25" s="3"/>
      <c r="E25" s="3"/>
      <c r="F25" s="3"/>
    </row>
    <row r="26" spans="1:6" ht="15.75" thickBot="1" x14ac:dyDescent="0.3">
      <c r="A26" s="97" t="s">
        <v>25</v>
      </c>
      <c r="B26" s="97"/>
      <c r="C26" s="97"/>
      <c r="D26" s="97"/>
      <c r="E26" s="97"/>
      <c r="F26" s="98"/>
    </row>
    <row r="27" spans="1:6" ht="15.75" thickBot="1" x14ac:dyDescent="0.3">
      <c r="A27" s="15" t="s">
        <v>6</v>
      </c>
      <c r="B27" s="15" t="s">
        <v>7</v>
      </c>
      <c r="C27" s="16" t="s">
        <v>15</v>
      </c>
      <c r="D27" s="16" t="s">
        <v>26</v>
      </c>
      <c r="E27" s="16" t="s">
        <v>9</v>
      </c>
      <c r="F27" s="16" t="s">
        <v>21</v>
      </c>
    </row>
    <row r="28" spans="1:6" ht="15.75" thickBot="1" x14ac:dyDescent="0.25">
      <c r="A28" s="34" t="s">
        <v>27</v>
      </c>
      <c r="B28" s="35">
        <v>1</v>
      </c>
      <c r="C28" s="36">
        <v>150000</v>
      </c>
      <c r="D28" s="36">
        <v>1</v>
      </c>
      <c r="E28" s="36">
        <v>3.0000000000000001E-3</v>
      </c>
      <c r="F28" s="37">
        <f>C28*E28</f>
        <v>450</v>
      </c>
    </row>
    <row r="29" spans="1:6" ht="15.75" thickBot="1" x14ac:dyDescent="0.3">
      <c r="A29" s="1"/>
      <c r="B29" s="2"/>
      <c r="C29" s="106" t="s">
        <v>28</v>
      </c>
      <c r="D29" s="107"/>
      <c r="E29" s="108"/>
      <c r="F29" s="22">
        <f>SUM(F28:F28)</f>
        <v>450</v>
      </c>
    </row>
    <row r="30" spans="1:6" ht="15.75" thickBot="1" x14ac:dyDescent="0.3">
      <c r="A30" s="1"/>
      <c r="B30" s="2"/>
      <c r="C30" s="3"/>
      <c r="D30" s="3"/>
      <c r="E30" s="3"/>
      <c r="F30" s="3"/>
    </row>
    <row r="31" spans="1:6" ht="15.75" thickBot="1" x14ac:dyDescent="0.3">
      <c r="A31" s="111" t="s">
        <v>29</v>
      </c>
      <c r="B31" s="112"/>
      <c r="C31" s="112"/>
      <c r="D31" s="112"/>
      <c r="E31" s="113"/>
      <c r="F31" s="38">
        <f>F13+F19+F24+F29</f>
        <v>12920.30025</v>
      </c>
    </row>
    <row r="32" spans="1:6" ht="15.75" thickBot="1" x14ac:dyDescent="0.3">
      <c r="A32" s="1"/>
      <c r="B32" s="2"/>
      <c r="C32" s="3"/>
      <c r="D32" s="3"/>
      <c r="E32" s="3"/>
      <c r="F32" s="3"/>
    </row>
    <row r="33" spans="1:6" ht="15.75" thickBot="1" x14ac:dyDescent="0.3">
      <c r="A33" s="97" t="s">
        <v>30</v>
      </c>
      <c r="B33" s="97"/>
      <c r="C33" s="97"/>
      <c r="D33" s="97"/>
      <c r="E33" s="97"/>
      <c r="F33" s="98"/>
    </row>
    <row r="34" spans="1:6" ht="15.75" thickBot="1" x14ac:dyDescent="0.3">
      <c r="A34" s="111" t="s">
        <v>6</v>
      </c>
      <c r="B34" s="112"/>
      <c r="C34" s="112"/>
      <c r="D34" s="113"/>
      <c r="E34" s="16" t="s">
        <v>31</v>
      </c>
      <c r="F34" s="16" t="s">
        <v>21</v>
      </c>
    </row>
    <row r="35" spans="1:6" ht="15" x14ac:dyDescent="0.25">
      <c r="A35" s="114" t="s">
        <v>32</v>
      </c>
      <c r="B35" s="115"/>
      <c r="C35" s="115"/>
      <c r="D35" s="116"/>
      <c r="E35" s="39">
        <v>0.24709999999999999</v>
      </c>
      <c r="F35" s="40">
        <f>+F31*E35</f>
        <v>3192.6061917749998</v>
      </c>
    </row>
    <row r="36" spans="1:6" ht="15" x14ac:dyDescent="0.25">
      <c r="A36" s="117" t="s">
        <v>33</v>
      </c>
      <c r="B36" s="118"/>
      <c r="C36" s="118"/>
      <c r="D36" s="119"/>
      <c r="E36" s="41">
        <v>0.01</v>
      </c>
      <c r="F36" s="42">
        <f>+F31*E36</f>
        <v>129.2030025</v>
      </c>
    </row>
    <row r="37" spans="1:6" ht="15.75" thickBot="1" x14ac:dyDescent="0.3">
      <c r="A37" s="120" t="s">
        <v>34</v>
      </c>
      <c r="B37" s="121"/>
      <c r="C37" s="121"/>
      <c r="D37" s="122"/>
      <c r="E37" s="43">
        <v>0.05</v>
      </c>
      <c r="F37" s="44">
        <f>+F31*E37</f>
        <v>646.01501250000001</v>
      </c>
    </row>
    <row r="38" spans="1:6" ht="15.75" thickBot="1" x14ac:dyDescent="0.3">
      <c r="A38" s="2"/>
      <c r="B38" s="2"/>
      <c r="C38" s="109" t="s">
        <v>35</v>
      </c>
      <c r="D38" s="110"/>
      <c r="E38" s="110"/>
      <c r="F38" s="45">
        <f>SUM(F35:F37)</f>
        <v>3967.8242067749998</v>
      </c>
    </row>
    <row r="39" spans="1:6" ht="15.75" thickBot="1" x14ac:dyDescent="0.3">
      <c r="A39" s="2"/>
      <c r="B39" s="2"/>
      <c r="C39" s="46"/>
      <c r="D39" s="47"/>
      <c r="E39" s="48"/>
      <c r="F39" s="14"/>
    </row>
    <row r="40" spans="1:6" ht="15.75" thickBot="1" x14ac:dyDescent="0.3">
      <c r="A40" s="111" t="s">
        <v>36</v>
      </c>
      <c r="B40" s="112"/>
      <c r="C40" s="112"/>
      <c r="D40" s="112"/>
      <c r="E40" s="113"/>
      <c r="F40" s="49">
        <f>ROUND((F31+F38),0)</f>
        <v>16888</v>
      </c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2"/>
      <c r="B43" s="2"/>
      <c r="C43" s="2"/>
      <c r="D43" s="2"/>
      <c r="E43" s="14"/>
      <c r="F43" s="14"/>
    </row>
    <row r="44" spans="1:6" ht="15" x14ac:dyDescent="0.25">
      <c r="A44" s="1"/>
      <c r="B44" s="2"/>
      <c r="C44" s="3"/>
      <c r="D44" s="48"/>
      <c r="E44" s="48"/>
      <c r="F44" s="48"/>
    </row>
    <row r="45" spans="1:6" ht="15" x14ac:dyDescent="0.25">
      <c r="A45" s="123" t="s">
        <v>37</v>
      </c>
      <c r="B45" s="123"/>
      <c r="C45" s="1"/>
      <c r="D45" s="124" t="s">
        <v>38</v>
      </c>
      <c r="E45" s="124"/>
      <c r="F45" s="124"/>
    </row>
    <row r="46" spans="1:6" ht="15" x14ac:dyDescent="0.25">
      <c r="A46" s="125" t="s">
        <v>39</v>
      </c>
      <c r="B46" s="125"/>
      <c r="C46" s="3"/>
      <c r="D46" s="125" t="s">
        <v>40</v>
      </c>
      <c r="E46" s="125"/>
      <c r="F46" s="125"/>
    </row>
    <row r="47" spans="1:6" x14ac:dyDescent="0.2">
      <c r="B47" s="52"/>
      <c r="C47" s="53"/>
      <c r="D47" s="54"/>
      <c r="E47" s="52"/>
      <c r="F47" s="52"/>
    </row>
    <row r="48" spans="1:6" x14ac:dyDescent="0.2">
      <c r="B48" s="52"/>
      <c r="C48" s="53"/>
      <c r="D48" s="54"/>
      <c r="E48" s="52"/>
      <c r="F48" s="52"/>
    </row>
  </sheetData>
  <mergeCells count="23">
    <mergeCell ref="A40:E40"/>
    <mergeCell ref="A45:B45"/>
    <mergeCell ref="D45:F45"/>
    <mergeCell ref="A46:B46"/>
    <mergeCell ref="D46:F46"/>
    <mergeCell ref="C38:E38"/>
    <mergeCell ref="C19:E19"/>
    <mergeCell ref="A21:F21"/>
    <mergeCell ref="C24:E24"/>
    <mergeCell ref="A26:F26"/>
    <mergeCell ref="C29:E29"/>
    <mergeCell ref="A31:E31"/>
    <mergeCell ref="A33:F33"/>
    <mergeCell ref="A34:D34"/>
    <mergeCell ref="A35:D35"/>
    <mergeCell ref="A36:D36"/>
    <mergeCell ref="A37:D37"/>
    <mergeCell ref="A15:F15"/>
    <mergeCell ref="A1:E1"/>
    <mergeCell ref="F1:F5"/>
    <mergeCell ref="B6:E6"/>
    <mergeCell ref="A8:F8"/>
    <mergeCell ref="C13:E13"/>
  </mergeCells>
  <pageMargins left="0.7" right="0.7" top="0.75" bottom="0.75" header="0.3" footer="0.3"/>
  <pageSetup scale="78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89783-B392-4844-85DA-52F621B72FFD}">
  <sheetPr>
    <pageSetUpPr fitToPage="1"/>
  </sheetPr>
  <dimension ref="A1:F48"/>
  <sheetViews>
    <sheetView view="pageBreakPreview" topLeftCell="A28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66</v>
      </c>
      <c r="C5" s="9"/>
      <c r="D5" s="10" t="s">
        <v>3</v>
      </c>
      <c r="E5" s="11" t="s">
        <v>45</v>
      </c>
      <c r="F5" s="103"/>
    </row>
    <row r="6" spans="1:6" s="86" customFormat="1" ht="39.6" customHeight="1" x14ac:dyDescent="0.2">
      <c r="A6" s="12" t="s">
        <v>4</v>
      </c>
      <c r="B6" s="104" t="s">
        <v>99</v>
      </c>
      <c r="C6" s="105"/>
      <c r="D6" s="105"/>
      <c r="E6" s="105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69" t="s">
        <v>54</v>
      </c>
      <c r="B10" s="17" t="s">
        <v>18</v>
      </c>
      <c r="C10" s="61">
        <f>AVERAGE(132952,139900,140900)</f>
        <v>137917.33333333334</v>
      </c>
      <c r="D10" s="61">
        <v>0.02</v>
      </c>
      <c r="E10" s="62"/>
      <c r="F10" s="20">
        <f t="shared" ref="F10:F11" si="0">C10*D10</f>
        <v>2758.3466666666668</v>
      </c>
    </row>
    <row r="11" spans="1:6" s="21" customFormat="1" ht="15" x14ac:dyDescent="0.2">
      <c r="A11" s="55" t="s">
        <v>55</v>
      </c>
      <c r="B11" s="76" t="s">
        <v>18</v>
      </c>
      <c r="C11" s="61">
        <f>AVERAGE(84300,36900,44990)</f>
        <v>55396.666666666664</v>
      </c>
      <c r="D11" s="61">
        <v>5.0000000000000001E-3</v>
      </c>
      <c r="E11" s="62"/>
      <c r="F11" s="20">
        <f t="shared" si="0"/>
        <v>276.98333333333335</v>
      </c>
    </row>
    <row r="12" spans="1:6" s="21" customFormat="1" ht="15.75" thickBot="1" x14ac:dyDescent="0.25">
      <c r="A12" s="64"/>
      <c r="B12" s="65"/>
      <c r="C12" s="66"/>
      <c r="D12" s="66"/>
      <c r="E12" s="67"/>
      <c r="F12" s="68"/>
    </row>
    <row r="13" spans="1:6" ht="15.75" thickBot="1" x14ac:dyDescent="0.3">
      <c r="A13" s="1"/>
      <c r="B13" s="2"/>
      <c r="C13" s="106" t="s">
        <v>13</v>
      </c>
      <c r="D13" s="107"/>
      <c r="E13" s="108"/>
      <c r="F13" s="22">
        <f>SUM(F10:F12)</f>
        <v>3035.33</v>
      </c>
    </row>
    <row r="14" spans="1:6" ht="15.75" thickBot="1" x14ac:dyDescent="0.3">
      <c r="A14" s="1"/>
      <c r="B14" s="2"/>
      <c r="C14" s="3"/>
      <c r="D14" s="3"/>
      <c r="E14" s="3"/>
      <c r="F14" s="3"/>
    </row>
    <row r="15" spans="1:6" ht="15.75" thickBot="1" x14ac:dyDescent="0.3">
      <c r="A15" s="97" t="s">
        <v>14</v>
      </c>
      <c r="B15" s="97"/>
      <c r="C15" s="97"/>
      <c r="D15" s="97"/>
      <c r="E15" s="97"/>
      <c r="F15" s="98"/>
    </row>
    <row r="16" spans="1:6" ht="15.75" thickBot="1" x14ac:dyDescent="0.3">
      <c r="A16" s="15" t="s">
        <v>6</v>
      </c>
      <c r="B16" s="15" t="s">
        <v>7</v>
      </c>
      <c r="C16" s="16" t="s">
        <v>15</v>
      </c>
      <c r="D16" s="16" t="s">
        <v>16</v>
      </c>
      <c r="E16" s="16" t="s">
        <v>9</v>
      </c>
      <c r="F16" s="16" t="s">
        <v>11</v>
      </c>
    </row>
    <row r="17" spans="1:6" ht="15" x14ac:dyDescent="0.25">
      <c r="A17" s="23" t="s">
        <v>17</v>
      </c>
      <c r="B17" s="24" t="s">
        <v>18</v>
      </c>
      <c r="C17" s="25">
        <v>7586</v>
      </c>
      <c r="D17" s="25"/>
      <c r="E17" s="26">
        <v>4.4999999999999998E-2</v>
      </c>
      <c r="F17" s="27">
        <f>C17*E17</f>
        <v>341.37</v>
      </c>
    </row>
    <row r="18" spans="1:6" ht="15.75" thickBot="1" x14ac:dyDescent="0.3">
      <c r="A18" s="28" t="s">
        <v>48</v>
      </c>
      <c r="B18" s="29" t="s">
        <v>49</v>
      </c>
      <c r="C18" s="30">
        <f>40000*1.19</f>
        <v>47600</v>
      </c>
      <c r="D18" s="30"/>
      <c r="E18" s="31">
        <v>0.04</v>
      </c>
      <c r="F18" s="32">
        <f>C18*E18</f>
        <v>1904</v>
      </c>
    </row>
    <row r="19" spans="1:6" ht="15.75" thickBot="1" x14ac:dyDescent="0.3">
      <c r="A19" s="1"/>
      <c r="B19" s="2"/>
      <c r="C19" s="126" t="s">
        <v>19</v>
      </c>
      <c r="D19" s="127"/>
      <c r="E19" s="128"/>
      <c r="F19" s="33">
        <f>SUM(F17:F18)</f>
        <v>2245.37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20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21</v>
      </c>
      <c r="D22" s="16" t="s">
        <v>22</v>
      </c>
      <c r="E22" s="16" t="s">
        <v>9</v>
      </c>
      <c r="F22" s="16" t="s">
        <v>11</v>
      </c>
    </row>
    <row r="23" spans="1:6" ht="30.75" thickBot="1" x14ac:dyDescent="0.25">
      <c r="A23" s="71" t="s">
        <v>47</v>
      </c>
      <c r="B23" s="72" t="s">
        <v>23</v>
      </c>
      <c r="C23" s="73">
        <v>153523</v>
      </c>
      <c r="D23" s="73">
        <f>C23*0.15</f>
        <v>23028.45</v>
      </c>
      <c r="E23" s="74">
        <v>0.05</v>
      </c>
      <c r="F23" s="75">
        <f>(C23+D23)*E23</f>
        <v>8827.5725000000002</v>
      </c>
    </row>
    <row r="24" spans="1:6" ht="15.75" thickBot="1" x14ac:dyDescent="0.3">
      <c r="A24" s="1"/>
      <c r="B24" s="2"/>
      <c r="C24" s="106" t="s">
        <v>24</v>
      </c>
      <c r="D24" s="107"/>
      <c r="E24" s="108"/>
      <c r="F24" s="22">
        <f>SUM(F23:F23)</f>
        <v>8827.5725000000002</v>
      </c>
    </row>
    <row r="25" spans="1:6" ht="15.75" thickBot="1" x14ac:dyDescent="0.3">
      <c r="A25" s="1"/>
      <c r="B25" s="2"/>
      <c r="C25" s="3"/>
      <c r="D25" s="3"/>
      <c r="E25" s="3"/>
      <c r="F25" s="3"/>
    </row>
    <row r="26" spans="1:6" ht="15.75" thickBot="1" x14ac:dyDescent="0.3">
      <c r="A26" s="97" t="s">
        <v>25</v>
      </c>
      <c r="B26" s="97"/>
      <c r="C26" s="97"/>
      <c r="D26" s="97"/>
      <c r="E26" s="97"/>
      <c r="F26" s="98"/>
    </row>
    <row r="27" spans="1:6" ht="15.75" thickBot="1" x14ac:dyDescent="0.3">
      <c r="A27" s="15" t="s">
        <v>6</v>
      </c>
      <c r="B27" s="15" t="s">
        <v>7</v>
      </c>
      <c r="C27" s="16" t="s">
        <v>15</v>
      </c>
      <c r="D27" s="16" t="s">
        <v>26</v>
      </c>
      <c r="E27" s="16" t="s">
        <v>9</v>
      </c>
      <c r="F27" s="16" t="s">
        <v>21</v>
      </c>
    </row>
    <row r="28" spans="1:6" ht="15.75" thickBot="1" x14ac:dyDescent="0.25">
      <c r="A28" s="34" t="s">
        <v>27</v>
      </c>
      <c r="B28" s="35">
        <v>1</v>
      </c>
      <c r="C28" s="36">
        <v>150000</v>
      </c>
      <c r="D28" s="36">
        <v>1</v>
      </c>
      <c r="E28" s="36">
        <v>3.0000000000000001E-3</v>
      </c>
      <c r="F28" s="37">
        <f>C28*E28</f>
        <v>450</v>
      </c>
    </row>
    <row r="29" spans="1:6" ht="15.75" thickBot="1" x14ac:dyDescent="0.3">
      <c r="A29" s="1"/>
      <c r="B29" s="2"/>
      <c r="C29" s="106" t="s">
        <v>28</v>
      </c>
      <c r="D29" s="107"/>
      <c r="E29" s="108"/>
      <c r="F29" s="22">
        <f>SUM(F28:F28)</f>
        <v>450</v>
      </c>
    </row>
    <row r="30" spans="1:6" ht="15.75" thickBot="1" x14ac:dyDescent="0.3">
      <c r="A30" s="1"/>
      <c r="B30" s="2"/>
      <c r="C30" s="3"/>
      <c r="D30" s="3"/>
      <c r="E30" s="3"/>
      <c r="F30" s="3"/>
    </row>
    <row r="31" spans="1:6" ht="15.75" thickBot="1" x14ac:dyDescent="0.3">
      <c r="A31" s="111" t="s">
        <v>29</v>
      </c>
      <c r="B31" s="112"/>
      <c r="C31" s="112"/>
      <c r="D31" s="112"/>
      <c r="E31" s="113"/>
      <c r="F31" s="38">
        <f>F13+F19+F24+F29</f>
        <v>14558.272499999999</v>
      </c>
    </row>
    <row r="32" spans="1:6" ht="15.75" thickBot="1" x14ac:dyDescent="0.3">
      <c r="A32" s="1"/>
      <c r="B32" s="2"/>
      <c r="C32" s="3"/>
      <c r="D32" s="3"/>
      <c r="E32" s="3"/>
      <c r="F32" s="3"/>
    </row>
    <row r="33" spans="1:6" ht="15.75" thickBot="1" x14ac:dyDescent="0.3">
      <c r="A33" s="97" t="s">
        <v>30</v>
      </c>
      <c r="B33" s="97"/>
      <c r="C33" s="97"/>
      <c r="D33" s="97"/>
      <c r="E33" s="97"/>
      <c r="F33" s="98"/>
    </row>
    <row r="34" spans="1:6" ht="15.75" thickBot="1" x14ac:dyDescent="0.3">
      <c r="A34" s="111" t="s">
        <v>6</v>
      </c>
      <c r="B34" s="112"/>
      <c r="C34" s="112"/>
      <c r="D34" s="113"/>
      <c r="E34" s="16" t="s">
        <v>31</v>
      </c>
      <c r="F34" s="16" t="s">
        <v>21</v>
      </c>
    </row>
    <row r="35" spans="1:6" ht="15" x14ac:dyDescent="0.25">
      <c r="A35" s="114" t="s">
        <v>32</v>
      </c>
      <c r="B35" s="115"/>
      <c r="C35" s="115"/>
      <c r="D35" s="116"/>
      <c r="E35" s="39">
        <v>0.24709999999999999</v>
      </c>
      <c r="F35" s="40">
        <f>+F31*E35</f>
        <v>3597.3491347499994</v>
      </c>
    </row>
    <row r="36" spans="1:6" ht="15" x14ac:dyDescent="0.25">
      <c r="A36" s="117" t="s">
        <v>33</v>
      </c>
      <c r="B36" s="118"/>
      <c r="C36" s="118"/>
      <c r="D36" s="119"/>
      <c r="E36" s="41">
        <v>0.01</v>
      </c>
      <c r="F36" s="42">
        <f>+F31*E36</f>
        <v>145.58272499999998</v>
      </c>
    </row>
    <row r="37" spans="1:6" ht="15.75" thickBot="1" x14ac:dyDescent="0.3">
      <c r="A37" s="120" t="s">
        <v>34</v>
      </c>
      <c r="B37" s="121"/>
      <c r="C37" s="121"/>
      <c r="D37" s="122"/>
      <c r="E37" s="43">
        <v>0.05</v>
      </c>
      <c r="F37" s="44">
        <f>+F31*E37</f>
        <v>727.91362500000002</v>
      </c>
    </row>
    <row r="38" spans="1:6" ht="15.75" thickBot="1" x14ac:dyDescent="0.3">
      <c r="A38" s="2"/>
      <c r="B38" s="2"/>
      <c r="C38" s="109" t="s">
        <v>35</v>
      </c>
      <c r="D38" s="110"/>
      <c r="E38" s="110"/>
      <c r="F38" s="45">
        <f>SUM(F35:F37)</f>
        <v>4470.8454847499997</v>
      </c>
    </row>
    <row r="39" spans="1:6" ht="15.75" thickBot="1" x14ac:dyDescent="0.3">
      <c r="A39" s="2"/>
      <c r="B39" s="2"/>
      <c r="C39" s="46"/>
      <c r="D39" s="47"/>
      <c r="E39" s="48"/>
      <c r="F39" s="14"/>
    </row>
    <row r="40" spans="1:6" ht="15.75" thickBot="1" x14ac:dyDescent="0.3">
      <c r="A40" s="111" t="s">
        <v>36</v>
      </c>
      <c r="B40" s="112"/>
      <c r="C40" s="112"/>
      <c r="D40" s="112"/>
      <c r="E40" s="113"/>
      <c r="F40" s="49">
        <f>ROUND((F31+F38),0)</f>
        <v>19029</v>
      </c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2"/>
      <c r="B43" s="2"/>
      <c r="C43" s="2"/>
      <c r="D43" s="2"/>
      <c r="E43" s="14"/>
      <c r="F43" s="14"/>
    </row>
    <row r="44" spans="1:6" ht="15" x14ac:dyDescent="0.25">
      <c r="A44" s="1"/>
      <c r="B44" s="2"/>
      <c r="C44" s="3"/>
      <c r="D44" s="48"/>
      <c r="E44" s="48"/>
      <c r="F44" s="48"/>
    </row>
    <row r="45" spans="1:6" ht="15" x14ac:dyDescent="0.25">
      <c r="A45" s="123" t="s">
        <v>37</v>
      </c>
      <c r="B45" s="123"/>
      <c r="C45" s="1"/>
      <c r="D45" s="124" t="s">
        <v>38</v>
      </c>
      <c r="E45" s="124"/>
      <c r="F45" s="124"/>
    </row>
    <row r="46" spans="1:6" ht="15" x14ac:dyDescent="0.25">
      <c r="A46" s="125" t="s">
        <v>39</v>
      </c>
      <c r="B46" s="125"/>
      <c r="C46" s="3"/>
      <c r="D46" s="125" t="s">
        <v>40</v>
      </c>
      <c r="E46" s="125"/>
      <c r="F46" s="125"/>
    </row>
    <row r="47" spans="1:6" x14ac:dyDescent="0.2">
      <c r="B47" s="52"/>
      <c r="C47" s="53"/>
      <c r="D47" s="54"/>
      <c r="E47" s="52"/>
      <c r="F47" s="52"/>
    </row>
    <row r="48" spans="1:6" x14ac:dyDescent="0.2">
      <c r="B48" s="52"/>
      <c r="C48" s="53"/>
      <c r="D48" s="54"/>
      <c r="E48" s="52"/>
      <c r="F48" s="52"/>
    </row>
  </sheetData>
  <mergeCells count="23">
    <mergeCell ref="A40:E40"/>
    <mergeCell ref="A45:B45"/>
    <mergeCell ref="D45:F45"/>
    <mergeCell ref="A46:B46"/>
    <mergeCell ref="D46:F46"/>
    <mergeCell ref="C38:E38"/>
    <mergeCell ref="C19:E19"/>
    <mergeCell ref="A21:F21"/>
    <mergeCell ref="C24:E24"/>
    <mergeCell ref="A26:F26"/>
    <mergeCell ref="C29:E29"/>
    <mergeCell ref="A31:E31"/>
    <mergeCell ref="A33:F33"/>
    <mergeCell ref="A34:D34"/>
    <mergeCell ref="A35:D35"/>
    <mergeCell ref="A36:D36"/>
    <mergeCell ref="A37:D37"/>
    <mergeCell ref="A15:F15"/>
    <mergeCell ref="A1:E1"/>
    <mergeCell ref="F1:F5"/>
    <mergeCell ref="B6:E6"/>
    <mergeCell ref="A8:F8"/>
    <mergeCell ref="C13:E13"/>
  </mergeCells>
  <pageMargins left="0.7" right="0.7" top="0.75" bottom="0.75" header="0.3" footer="0.3"/>
  <pageSetup scale="78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3F801-0901-47F7-AFCE-DE820D227BC2}">
  <sheetPr>
    <pageSetUpPr fitToPage="1"/>
  </sheetPr>
  <dimension ref="A1:F48"/>
  <sheetViews>
    <sheetView view="pageBreakPreview" topLeftCell="A25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68</v>
      </c>
      <c r="C5" s="9"/>
      <c r="D5" s="10" t="s">
        <v>3</v>
      </c>
      <c r="E5" s="11" t="s">
        <v>45</v>
      </c>
      <c r="F5" s="103"/>
    </row>
    <row r="6" spans="1:6" s="86" customFormat="1" ht="39.6" customHeight="1" x14ac:dyDescent="0.2">
      <c r="A6" s="12" t="s">
        <v>4</v>
      </c>
      <c r="B6" s="104" t="s">
        <v>100</v>
      </c>
      <c r="C6" s="105"/>
      <c r="D6" s="105"/>
      <c r="E6" s="105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69" t="s">
        <v>54</v>
      </c>
      <c r="B10" s="17" t="s">
        <v>18</v>
      </c>
      <c r="C10" s="61">
        <f>AVERAGE(132952,139900,140900)</f>
        <v>137917.33333333334</v>
      </c>
      <c r="D10" s="61">
        <v>0.02</v>
      </c>
      <c r="E10" s="62"/>
      <c r="F10" s="20">
        <f t="shared" ref="F10:F11" si="0">C10*D10</f>
        <v>2758.3466666666668</v>
      </c>
    </row>
    <row r="11" spans="1:6" s="21" customFormat="1" ht="15" x14ac:dyDescent="0.2">
      <c r="A11" s="55" t="s">
        <v>55</v>
      </c>
      <c r="B11" s="76" t="s">
        <v>18</v>
      </c>
      <c r="C11" s="61">
        <f>AVERAGE(84300,36900,44990)</f>
        <v>55396.666666666664</v>
      </c>
      <c r="D11" s="61">
        <v>5.0000000000000001E-3</v>
      </c>
      <c r="E11" s="62"/>
      <c r="F11" s="20">
        <f t="shared" si="0"/>
        <v>276.98333333333335</v>
      </c>
    </row>
    <row r="12" spans="1:6" s="21" customFormat="1" ht="15.75" thickBot="1" x14ac:dyDescent="0.25">
      <c r="A12" s="64"/>
      <c r="B12" s="65"/>
      <c r="C12" s="66"/>
      <c r="D12" s="66"/>
      <c r="E12" s="67"/>
      <c r="F12" s="68"/>
    </row>
    <row r="13" spans="1:6" ht="15.75" thickBot="1" x14ac:dyDescent="0.3">
      <c r="A13" s="1"/>
      <c r="B13" s="2"/>
      <c r="C13" s="106" t="s">
        <v>13</v>
      </c>
      <c r="D13" s="107"/>
      <c r="E13" s="108"/>
      <c r="F13" s="22">
        <f>SUM(F10:F12)</f>
        <v>3035.33</v>
      </c>
    </row>
    <row r="14" spans="1:6" ht="15.75" thickBot="1" x14ac:dyDescent="0.3">
      <c r="A14" s="1"/>
      <c r="B14" s="2"/>
      <c r="C14" s="3"/>
      <c r="D14" s="3"/>
      <c r="E14" s="3"/>
      <c r="F14" s="3"/>
    </row>
    <row r="15" spans="1:6" ht="15.75" thickBot="1" x14ac:dyDescent="0.3">
      <c r="A15" s="97" t="s">
        <v>14</v>
      </c>
      <c r="B15" s="97"/>
      <c r="C15" s="97"/>
      <c r="D15" s="97"/>
      <c r="E15" s="97"/>
      <c r="F15" s="98"/>
    </row>
    <row r="16" spans="1:6" ht="15.75" thickBot="1" x14ac:dyDescent="0.3">
      <c r="A16" s="15" t="s">
        <v>6</v>
      </c>
      <c r="B16" s="15" t="s">
        <v>7</v>
      </c>
      <c r="C16" s="16" t="s">
        <v>15</v>
      </c>
      <c r="D16" s="16" t="s">
        <v>16</v>
      </c>
      <c r="E16" s="16" t="s">
        <v>9</v>
      </c>
      <c r="F16" s="16" t="s">
        <v>11</v>
      </c>
    </row>
    <row r="17" spans="1:6" ht="15" x14ac:dyDescent="0.25">
      <c r="A17" s="23" t="s">
        <v>17</v>
      </c>
      <c r="B17" s="24" t="s">
        <v>18</v>
      </c>
      <c r="C17" s="25">
        <v>7586</v>
      </c>
      <c r="D17" s="25"/>
      <c r="E17" s="26">
        <v>0.05</v>
      </c>
      <c r="F17" s="27">
        <f>C17*E17</f>
        <v>379.3</v>
      </c>
    </row>
    <row r="18" spans="1:6" ht="15.75" thickBot="1" x14ac:dyDescent="0.3">
      <c r="A18" s="28" t="s">
        <v>48</v>
      </c>
      <c r="B18" s="29" t="s">
        <v>49</v>
      </c>
      <c r="C18" s="30">
        <f>40000*1.19</f>
        <v>47600</v>
      </c>
      <c r="D18" s="30"/>
      <c r="E18" s="31">
        <v>0.05</v>
      </c>
      <c r="F18" s="32">
        <f>C18*E18</f>
        <v>2380</v>
      </c>
    </row>
    <row r="19" spans="1:6" ht="15.75" thickBot="1" x14ac:dyDescent="0.3">
      <c r="A19" s="1"/>
      <c r="B19" s="2"/>
      <c r="C19" s="126" t="s">
        <v>19</v>
      </c>
      <c r="D19" s="127"/>
      <c r="E19" s="128"/>
      <c r="F19" s="33">
        <f>SUM(F17:F18)</f>
        <v>2759.3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20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21</v>
      </c>
      <c r="D22" s="16" t="s">
        <v>22</v>
      </c>
      <c r="E22" s="16" t="s">
        <v>9</v>
      </c>
      <c r="F22" s="16" t="s">
        <v>11</v>
      </c>
    </row>
    <row r="23" spans="1:6" ht="30.75" thickBot="1" x14ac:dyDescent="0.25">
      <c r="A23" s="71" t="s">
        <v>47</v>
      </c>
      <c r="B23" s="72" t="s">
        <v>23</v>
      </c>
      <c r="C23" s="73">
        <v>153523</v>
      </c>
      <c r="D23" s="73">
        <f>C23*0.15</f>
        <v>23028.45</v>
      </c>
      <c r="E23" s="74">
        <v>0.05</v>
      </c>
      <c r="F23" s="75">
        <f>(C23+D23)*E23</f>
        <v>8827.5725000000002</v>
      </c>
    </row>
    <row r="24" spans="1:6" ht="15.75" thickBot="1" x14ac:dyDescent="0.3">
      <c r="A24" s="1"/>
      <c r="B24" s="2"/>
      <c r="C24" s="106" t="s">
        <v>24</v>
      </c>
      <c r="D24" s="107"/>
      <c r="E24" s="108"/>
      <c r="F24" s="22">
        <f>SUM(F23:F23)</f>
        <v>8827.5725000000002</v>
      </c>
    </row>
    <row r="25" spans="1:6" ht="15.75" thickBot="1" x14ac:dyDescent="0.3">
      <c r="A25" s="1"/>
      <c r="B25" s="2"/>
      <c r="C25" s="3"/>
      <c r="D25" s="3"/>
      <c r="E25" s="3"/>
      <c r="F25" s="3"/>
    </row>
    <row r="26" spans="1:6" ht="15.75" thickBot="1" x14ac:dyDescent="0.3">
      <c r="A26" s="97" t="s">
        <v>25</v>
      </c>
      <c r="B26" s="97"/>
      <c r="C26" s="97"/>
      <c r="D26" s="97"/>
      <c r="E26" s="97"/>
      <c r="F26" s="98"/>
    </row>
    <row r="27" spans="1:6" ht="15.75" thickBot="1" x14ac:dyDescent="0.3">
      <c r="A27" s="15" t="s">
        <v>6</v>
      </c>
      <c r="B27" s="15" t="s">
        <v>7</v>
      </c>
      <c r="C27" s="16" t="s">
        <v>15</v>
      </c>
      <c r="D27" s="16" t="s">
        <v>26</v>
      </c>
      <c r="E27" s="16" t="s">
        <v>9</v>
      </c>
      <c r="F27" s="16" t="s">
        <v>21</v>
      </c>
    </row>
    <row r="28" spans="1:6" ht="15.75" thickBot="1" x14ac:dyDescent="0.25">
      <c r="A28" s="34" t="s">
        <v>27</v>
      </c>
      <c r="B28" s="35">
        <v>1</v>
      </c>
      <c r="C28" s="36">
        <v>150000</v>
      </c>
      <c r="D28" s="36">
        <v>1</v>
      </c>
      <c r="E28" s="36">
        <v>4.0000000000000001E-3</v>
      </c>
      <c r="F28" s="37">
        <f>C28*E28</f>
        <v>600</v>
      </c>
    </row>
    <row r="29" spans="1:6" ht="15.75" thickBot="1" x14ac:dyDescent="0.3">
      <c r="A29" s="1"/>
      <c r="B29" s="2"/>
      <c r="C29" s="106" t="s">
        <v>28</v>
      </c>
      <c r="D29" s="107"/>
      <c r="E29" s="108"/>
      <c r="F29" s="22">
        <f>SUM(F28:F28)</f>
        <v>600</v>
      </c>
    </row>
    <row r="30" spans="1:6" ht="15.75" thickBot="1" x14ac:dyDescent="0.3">
      <c r="A30" s="1"/>
      <c r="B30" s="2"/>
      <c r="C30" s="3"/>
      <c r="D30" s="3"/>
      <c r="E30" s="3"/>
      <c r="F30" s="3"/>
    </row>
    <row r="31" spans="1:6" ht="15.75" thickBot="1" x14ac:dyDescent="0.3">
      <c r="A31" s="111" t="s">
        <v>29</v>
      </c>
      <c r="B31" s="112"/>
      <c r="C31" s="112"/>
      <c r="D31" s="112"/>
      <c r="E31" s="113"/>
      <c r="F31" s="38">
        <f>F13+F19+F24+F29</f>
        <v>15222.202499999999</v>
      </c>
    </row>
    <row r="32" spans="1:6" ht="15.75" thickBot="1" x14ac:dyDescent="0.3">
      <c r="A32" s="1"/>
      <c r="B32" s="2"/>
      <c r="C32" s="3"/>
      <c r="D32" s="3"/>
      <c r="E32" s="3"/>
      <c r="F32" s="3"/>
    </row>
    <row r="33" spans="1:6" ht="15.75" thickBot="1" x14ac:dyDescent="0.3">
      <c r="A33" s="97" t="s">
        <v>30</v>
      </c>
      <c r="B33" s="97"/>
      <c r="C33" s="97"/>
      <c r="D33" s="97"/>
      <c r="E33" s="97"/>
      <c r="F33" s="98"/>
    </row>
    <row r="34" spans="1:6" ht="15.75" thickBot="1" x14ac:dyDescent="0.3">
      <c r="A34" s="111" t="s">
        <v>6</v>
      </c>
      <c r="B34" s="112"/>
      <c r="C34" s="112"/>
      <c r="D34" s="113"/>
      <c r="E34" s="16" t="s">
        <v>31</v>
      </c>
      <c r="F34" s="16" t="s">
        <v>21</v>
      </c>
    </row>
    <row r="35" spans="1:6" ht="15" x14ac:dyDescent="0.25">
      <c r="A35" s="114" t="s">
        <v>32</v>
      </c>
      <c r="B35" s="115"/>
      <c r="C35" s="115"/>
      <c r="D35" s="116"/>
      <c r="E35" s="39">
        <v>0.24709999999999999</v>
      </c>
      <c r="F35" s="40">
        <f>+F31*E35</f>
        <v>3761.4062377499995</v>
      </c>
    </row>
    <row r="36" spans="1:6" ht="15" x14ac:dyDescent="0.25">
      <c r="A36" s="117" t="s">
        <v>33</v>
      </c>
      <c r="B36" s="118"/>
      <c r="C36" s="118"/>
      <c r="D36" s="119"/>
      <c r="E36" s="41">
        <v>0.01</v>
      </c>
      <c r="F36" s="42">
        <f>+F31*E36</f>
        <v>152.222025</v>
      </c>
    </row>
    <row r="37" spans="1:6" ht="15.75" thickBot="1" x14ac:dyDescent="0.3">
      <c r="A37" s="120" t="s">
        <v>34</v>
      </c>
      <c r="B37" s="121"/>
      <c r="C37" s="121"/>
      <c r="D37" s="122"/>
      <c r="E37" s="43">
        <v>0.05</v>
      </c>
      <c r="F37" s="44">
        <f>+F31*E37</f>
        <v>761.11012500000004</v>
      </c>
    </row>
    <row r="38" spans="1:6" ht="15.75" thickBot="1" x14ac:dyDescent="0.3">
      <c r="A38" s="2"/>
      <c r="B38" s="2"/>
      <c r="C38" s="109" t="s">
        <v>35</v>
      </c>
      <c r="D38" s="110"/>
      <c r="E38" s="110"/>
      <c r="F38" s="45">
        <f>SUM(F35:F37)</f>
        <v>4674.7383877499997</v>
      </c>
    </row>
    <row r="39" spans="1:6" ht="15.75" thickBot="1" x14ac:dyDescent="0.3">
      <c r="A39" s="2"/>
      <c r="B39" s="2"/>
      <c r="C39" s="46"/>
      <c r="D39" s="47"/>
      <c r="E39" s="48"/>
      <c r="F39" s="14"/>
    </row>
    <row r="40" spans="1:6" ht="15.75" thickBot="1" x14ac:dyDescent="0.3">
      <c r="A40" s="111" t="s">
        <v>36</v>
      </c>
      <c r="B40" s="112"/>
      <c r="C40" s="112"/>
      <c r="D40" s="112"/>
      <c r="E40" s="113"/>
      <c r="F40" s="49">
        <f>ROUND((F31+F38),0)</f>
        <v>19897</v>
      </c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2"/>
      <c r="B43" s="2"/>
      <c r="C43" s="2"/>
      <c r="D43" s="2"/>
      <c r="E43" s="14"/>
      <c r="F43" s="14"/>
    </row>
    <row r="44" spans="1:6" ht="15" x14ac:dyDescent="0.25">
      <c r="A44" s="1"/>
      <c r="B44" s="2"/>
      <c r="C44" s="3"/>
      <c r="D44" s="48"/>
      <c r="E44" s="48"/>
      <c r="F44" s="48"/>
    </row>
    <row r="45" spans="1:6" ht="15" x14ac:dyDescent="0.25">
      <c r="A45" s="123" t="s">
        <v>37</v>
      </c>
      <c r="B45" s="123"/>
      <c r="C45" s="1"/>
      <c r="D45" s="124" t="s">
        <v>38</v>
      </c>
      <c r="E45" s="124"/>
      <c r="F45" s="124"/>
    </row>
    <row r="46" spans="1:6" ht="15" x14ac:dyDescent="0.25">
      <c r="A46" s="125" t="s">
        <v>39</v>
      </c>
      <c r="B46" s="125"/>
      <c r="C46" s="3"/>
      <c r="D46" s="125" t="s">
        <v>40</v>
      </c>
      <c r="E46" s="125"/>
      <c r="F46" s="125"/>
    </row>
    <row r="47" spans="1:6" x14ac:dyDescent="0.2">
      <c r="B47" s="52"/>
      <c r="C47" s="53"/>
      <c r="D47" s="54"/>
      <c r="E47" s="52"/>
      <c r="F47" s="52"/>
    </row>
    <row r="48" spans="1:6" x14ac:dyDescent="0.2">
      <c r="B48" s="52"/>
      <c r="C48" s="53"/>
      <c r="D48" s="54"/>
      <c r="E48" s="52"/>
      <c r="F48" s="52"/>
    </row>
  </sheetData>
  <mergeCells count="23">
    <mergeCell ref="A40:E40"/>
    <mergeCell ref="A45:B45"/>
    <mergeCell ref="D45:F45"/>
    <mergeCell ref="A46:B46"/>
    <mergeCell ref="D46:F46"/>
    <mergeCell ref="C38:E38"/>
    <mergeCell ref="C19:E19"/>
    <mergeCell ref="A21:F21"/>
    <mergeCell ref="C24:E24"/>
    <mergeCell ref="A26:F26"/>
    <mergeCell ref="C29:E29"/>
    <mergeCell ref="A31:E31"/>
    <mergeCell ref="A33:F33"/>
    <mergeCell ref="A34:D34"/>
    <mergeCell ref="A35:D35"/>
    <mergeCell ref="A36:D36"/>
    <mergeCell ref="A37:D37"/>
    <mergeCell ref="A15:F15"/>
    <mergeCell ref="A1:E1"/>
    <mergeCell ref="F1:F5"/>
    <mergeCell ref="B6:E6"/>
    <mergeCell ref="A8:F8"/>
    <mergeCell ref="C13:E13"/>
  </mergeCells>
  <pageMargins left="0.7" right="0.7" top="0.75" bottom="0.75" header="0.3" footer="0.3"/>
  <pageSetup scale="78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08D9A-0C67-44C2-80E5-B7807EEC22B3}">
  <sheetPr>
    <pageSetUpPr fitToPage="1"/>
  </sheetPr>
  <dimension ref="A1:F48"/>
  <sheetViews>
    <sheetView view="pageBreakPreview" topLeftCell="A28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101</v>
      </c>
      <c r="C5" s="9"/>
      <c r="D5" s="10" t="s">
        <v>3</v>
      </c>
      <c r="E5" s="11" t="s">
        <v>50</v>
      </c>
      <c r="F5" s="103"/>
    </row>
    <row r="6" spans="1:6" s="89" customFormat="1" ht="35.25" customHeight="1" x14ac:dyDescent="0.2">
      <c r="A6" s="87" t="s">
        <v>4</v>
      </c>
      <c r="B6" s="104" t="s">
        <v>102</v>
      </c>
      <c r="C6" s="105"/>
      <c r="D6" s="105"/>
      <c r="E6" s="105"/>
      <c r="F6" s="88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55" t="s">
        <v>56</v>
      </c>
      <c r="B10" s="76" t="s">
        <v>50</v>
      </c>
      <c r="C10" s="61">
        <f>AVERAGE(85680,82900,85000)*1.19</f>
        <v>100586.73333333334</v>
      </c>
      <c r="D10" s="61">
        <v>1</v>
      </c>
      <c r="E10" s="62"/>
      <c r="F10" s="20">
        <f t="shared" ref="F10:F11" si="0">C10*D10</f>
        <v>100586.73333333334</v>
      </c>
    </row>
    <row r="11" spans="1:6" s="21" customFormat="1" ht="15" x14ac:dyDescent="0.2">
      <c r="A11" s="55" t="s">
        <v>57</v>
      </c>
      <c r="B11" s="76" t="s">
        <v>58</v>
      </c>
      <c r="C11" s="61">
        <f>AVERAGE(91088,87906,50369)*1.19</f>
        <v>90980.656666666662</v>
      </c>
      <c r="D11" s="61">
        <v>0.2</v>
      </c>
      <c r="E11" s="62"/>
      <c r="F11" s="20">
        <f t="shared" si="0"/>
        <v>18196.131333333335</v>
      </c>
    </row>
    <row r="12" spans="1:6" s="21" customFormat="1" ht="15.75" thickBot="1" x14ac:dyDescent="0.25">
      <c r="A12" s="64"/>
      <c r="B12" s="65"/>
      <c r="C12" s="66"/>
      <c r="D12" s="66"/>
      <c r="E12" s="67"/>
      <c r="F12" s="68"/>
    </row>
    <row r="13" spans="1:6" ht="15.75" thickBot="1" x14ac:dyDescent="0.3">
      <c r="A13" s="1"/>
      <c r="B13" s="2"/>
      <c r="C13" s="106" t="s">
        <v>13</v>
      </c>
      <c r="D13" s="107"/>
      <c r="E13" s="108"/>
      <c r="F13" s="22">
        <f>SUM(F10:F12)</f>
        <v>118782.86466666668</v>
      </c>
    </row>
    <row r="14" spans="1:6" ht="15.75" thickBot="1" x14ac:dyDescent="0.3">
      <c r="A14" s="1"/>
      <c r="B14" s="2"/>
      <c r="C14" s="3"/>
      <c r="D14" s="3"/>
      <c r="E14" s="3"/>
      <c r="F14" s="3"/>
    </row>
    <row r="15" spans="1:6" ht="15.75" thickBot="1" x14ac:dyDescent="0.3">
      <c r="A15" s="97" t="s">
        <v>14</v>
      </c>
      <c r="B15" s="97"/>
      <c r="C15" s="97"/>
      <c r="D15" s="97"/>
      <c r="E15" s="97"/>
      <c r="F15" s="98"/>
    </row>
    <row r="16" spans="1:6" ht="15.75" thickBot="1" x14ac:dyDescent="0.3">
      <c r="A16" s="15" t="s">
        <v>6</v>
      </c>
      <c r="B16" s="15" t="s">
        <v>7</v>
      </c>
      <c r="C16" s="16" t="s">
        <v>15</v>
      </c>
      <c r="D16" s="16" t="s">
        <v>16</v>
      </c>
      <c r="E16" s="16" t="s">
        <v>9</v>
      </c>
      <c r="F16" s="16" t="s">
        <v>11</v>
      </c>
    </row>
    <row r="17" spans="1:6" ht="15" x14ac:dyDescent="0.25">
      <c r="A17" s="23" t="s">
        <v>17</v>
      </c>
      <c r="B17" s="24" t="s">
        <v>18</v>
      </c>
      <c r="C17" s="25">
        <v>7586</v>
      </c>
      <c r="D17" s="25"/>
      <c r="E17" s="26">
        <v>0.5</v>
      </c>
      <c r="F17" s="27">
        <f>C17*E17</f>
        <v>3793</v>
      </c>
    </row>
    <row r="18" spans="1:6" ht="15.75" thickBot="1" x14ac:dyDescent="0.3">
      <c r="A18" s="28" t="s">
        <v>48</v>
      </c>
      <c r="B18" s="29" t="s">
        <v>49</v>
      </c>
      <c r="C18" s="30">
        <f>40000*1.19</f>
        <v>47600</v>
      </c>
      <c r="D18" s="30"/>
      <c r="E18" s="31">
        <v>0.2</v>
      </c>
      <c r="F18" s="32">
        <f>C18*E18</f>
        <v>9520</v>
      </c>
    </row>
    <row r="19" spans="1:6" ht="15.75" thickBot="1" x14ac:dyDescent="0.3">
      <c r="A19" s="1"/>
      <c r="B19" s="2"/>
      <c r="C19" s="126" t="s">
        <v>19</v>
      </c>
      <c r="D19" s="127"/>
      <c r="E19" s="128"/>
      <c r="F19" s="33">
        <f>SUM(F17:F18)</f>
        <v>13313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20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21</v>
      </c>
      <c r="D22" s="16" t="s">
        <v>22</v>
      </c>
      <c r="E22" s="16" t="s">
        <v>9</v>
      </c>
      <c r="F22" s="16" t="s">
        <v>11</v>
      </c>
    </row>
    <row r="23" spans="1:6" ht="30.75" thickBot="1" x14ac:dyDescent="0.25">
      <c r="A23" s="71" t="s">
        <v>47</v>
      </c>
      <c r="B23" s="72" t="s">
        <v>23</v>
      </c>
      <c r="C23" s="73">
        <v>153523</v>
      </c>
      <c r="D23" s="73">
        <f>C23*0.15</f>
        <v>23028.45</v>
      </c>
      <c r="E23" s="74">
        <v>0.2</v>
      </c>
      <c r="F23" s="75">
        <f>(C23+D23)*E23</f>
        <v>35310.29</v>
      </c>
    </row>
    <row r="24" spans="1:6" ht="15.75" thickBot="1" x14ac:dyDescent="0.3">
      <c r="A24" s="1"/>
      <c r="B24" s="2"/>
      <c r="C24" s="106" t="s">
        <v>24</v>
      </c>
      <c r="D24" s="107"/>
      <c r="E24" s="108"/>
      <c r="F24" s="22">
        <f>SUM(F23:F23)</f>
        <v>35310.29</v>
      </c>
    </row>
    <row r="25" spans="1:6" ht="15.75" thickBot="1" x14ac:dyDescent="0.3">
      <c r="A25" s="1"/>
      <c r="B25" s="2"/>
      <c r="C25" s="3"/>
      <c r="D25" s="3"/>
      <c r="E25" s="3"/>
      <c r="F25" s="3"/>
    </row>
    <row r="26" spans="1:6" ht="15.75" thickBot="1" x14ac:dyDescent="0.3">
      <c r="A26" s="97" t="s">
        <v>25</v>
      </c>
      <c r="B26" s="97"/>
      <c r="C26" s="97"/>
      <c r="D26" s="97"/>
      <c r="E26" s="97"/>
      <c r="F26" s="98"/>
    </row>
    <row r="27" spans="1:6" ht="15.75" thickBot="1" x14ac:dyDescent="0.3">
      <c r="A27" s="15" t="s">
        <v>6</v>
      </c>
      <c r="B27" s="15" t="s">
        <v>7</v>
      </c>
      <c r="C27" s="16" t="s">
        <v>15</v>
      </c>
      <c r="D27" s="16" t="s">
        <v>26</v>
      </c>
      <c r="E27" s="16" t="s">
        <v>9</v>
      </c>
      <c r="F27" s="16" t="s">
        <v>21</v>
      </c>
    </row>
    <row r="28" spans="1:6" ht="15.75" thickBot="1" x14ac:dyDescent="0.25">
      <c r="A28" s="34" t="s">
        <v>27</v>
      </c>
      <c r="B28" s="35">
        <v>1</v>
      </c>
      <c r="C28" s="36">
        <v>150000</v>
      </c>
      <c r="D28" s="36">
        <v>1</v>
      </c>
      <c r="E28" s="36">
        <v>0.02</v>
      </c>
      <c r="F28" s="37">
        <f>C28*E28</f>
        <v>3000</v>
      </c>
    </row>
    <row r="29" spans="1:6" ht="15.75" thickBot="1" x14ac:dyDescent="0.3">
      <c r="A29" s="1"/>
      <c r="B29" s="2"/>
      <c r="C29" s="106" t="s">
        <v>28</v>
      </c>
      <c r="D29" s="107"/>
      <c r="E29" s="108"/>
      <c r="F29" s="22">
        <f>SUM(F28:F28)</f>
        <v>3000</v>
      </c>
    </row>
    <row r="30" spans="1:6" ht="15.75" thickBot="1" x14ac:dyDescent="0.3">
      <c r="A30" s="1"/>
      <c r="B30" s="2"/>
      <c r="C30" s="3"/>
      <c r="D30" s="3"/>
      <c r="E30" s="3"/>
      <c r="F30" s="3"/>
    </row>
    <row r="31" spans="1:6" ht="15.75" thickBot="1" x14ac:dyDescent="0.3">
      <c r="A31" s="111" t="s">
        <v>29</v>
      </c>
      <c r="B31" s="112"/>
      <c r="C31" s="112"/>
      <c r="D31" s="112"/>
      <c r="E31" s="113"/>
      <c r="F31" s="38">
        <f>F13+F19+F24+F29</f>
        <v>170406.15466666667</v>
      </c>
    </row>
    <row r="32" spans="1:6" ht="15.75" thickBot="1" x14ac:dyDescent="0.3">
      <c r="A32" s="1"/>
      <c r="B32" s="2"/>
      <c r="C32" s="3"/>
      <c r="D32" s="3"/>
      <c r="E32" s="3"/>
      <c r="F32" s="3"/>
    </row>
    <row r="33" spans="1:6" ht="15.75" thickBot="1" x14ac:dyDescent="0.3">
      <c r="A33" s="97" t="s">
        <v>30</v>
      </c>
      <c r="B33" s="97"/>
      <c r="C33" s="97"/>
      <c r="D33" s="97"/>
      <c r="E33" s="97"/>
      <c r="F33" s="98"/>
    </row>
    <row r="34" spans="1:6" ht="15.75" thickBot="1" x14ac:dyDescent="0.3">
      <c r="A34" s="111" t="s">
        <v>6</v>
      </c>
      <c r="B34" s="112"/>
      <c r="C34" s="112"/>
      <c r="D34" s="113"/>
      <c r="E34" s="16" t="s">
        <v>31</v>
      </c>
      <c r="F34" s="16" t="s">
        <v>21</v>
      </c>
    </row>
    <row r="35" spans="1:6" ht="15" x14ac:dyDescent="0.25">
      <c r="A35" s="114" t="s">
        <v>32</v>
      </c>
      <c r="B35" s="115"/>
      <c r="C35" s="115"/>
      <c r="D35" s="116"/>
      <c r="E35" s="39">
        <v>0.24709999999999999</v>
      </c>
      <c r="F35" s="40">
        <f>+F31*E35</f>
        <v>42107.360818133333</v>
      </c>
    </row>
    <row r="36" spans="1:6" ht="15" x14ac:dyDescent="0.25">
      <c r="A36" s="117" t="s">
        <v>33</v>
      </c>
      <c r="B36" s="118"/>
      <c r="C36" s="118"/>
      <c r="D36" s="119"/>
      <c r="E36" s="41">
        <v>0.01</v>
      </c>
      <c r="F36" s="42">
        <f>+F31*E36</f>
        <v>1704.0615466666668</v>
      </c>
    </row>
    <row r="37" spans="1:6" ht="15.75" thickBot="1" x14ac:dyDescent="0.3">
      <c r="A37" s="120" t="s">
        <v>34</v>
      </c>
      <c r="B37" s="121"/>
      <c r="C37" s="121"/>
      <c r="D37" s="122"/>
      <c r="E37" s="43">
        <v>0.05</v>
      </c>
      <c r="F37" s="44">
        <f>+F31*E37</f>
        <v>8520.3077333333331</v>
      </c>
    </row>
    <row r="38" spans="1:6" ht="15.75" thickBot="1" x14ac:dyDescent="0.3">
      <c r="A38" s="2"/>
      <c r="B38" s="2"/>
      <c r="C38" s="109" t="s">
        <v>35</v>
      </c>
      <c r="D38" s="110"/>
      <c r="E38" s="110"/>
      <c r="F38" s="45">
        <f>SUM(F35:F37)</f>
        <v>52331.730098133332</v>
      </c>
    </row>
    <row r="39" spans="1:6" ht="15.75" thickBot="1" x14ac:dyDescent="0.3">
      <c r="A39" s="2"/>
      <c r="B39" s="2"/>
      <c r="C39" s="46"/>
      <c r="D39" s="47"/>
      <c r="E39" s="48"/>
      <c r="F39" s="14"/>
    </row>
    <row r="40" spans="1:6" ht="15.75" thickBot="1" x14ac:dyDescent="0.3">
      <c r="A40" s="111" t="s">
        <v>36</v>
      </c>
      <c r="B40" s="112"/>
      <c r="C40" s="112"/>
      <c r="D40" s="112"/>
      <c r="E40" s="113"/>
      <c r="F40" s="49">
        <f>ROUND((F31+F38),0)</f>
        <v>222738</v>
      </c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50"/>
      <c r="B42" s="50"/>
      <c r="C42" s="50"/>
      <c r="D42" s="50"/>
      <c r="E42" s="81"/>
      <c r="F42" s="51"/>
    </row>
    <row r="43" spans="1:6" ht="15" x14ac:dyDescent="0.25">
      <c r="A43" s="2"/>
      <c r="B43" s="2"/>
      <c r="C43" s="2"/>
      <c r="D43" s="2"/>
      <c r="E43" s="14"/>
      <c r="F43" s="14"/>
    </row>
    <row r="44" spans="1:6" ht="15" x14ac:dyDescent="0.25">
      <c r="A44" s="1"/>
      <c r="B44" s="2"/>
      <c r="C44" s="3"/>
      <c r="D44" s="48"/>
      <c r="E44" s="48"/>
      <c r="F44" s="48"/>
    </row>
    <row r="45" spans="1:6" ht="15" x14ac:dyDescent="0.25">
      <c r="A45" s="123" t="s">
        <v>37</v>
      </c>
      <c r="B45" s="123"/>
      <c r="C45" s="1"/>
      <c r="D45" s="124" t="s">
        <v>38</v>
      </c>
      <c r="E45" s="124"/>
      <c r="F45" s="124"/>
    </row>
    <row r="46" spans="1:6" ht="15" x14ac:dyDescent="0.25">
      <c r="A46" s="125" t="s">
        <v>39</v>
      </c>
      <c r="B46" s="125"/>
      <c r="C46" s="3"/>
      <c r="D46" s="125" t="s">
        <v>40</v>
      </c>
      <c r="E46" s="125"/>
      <c r="F46" s="125"/>
    </row>
    <row r="47" spans="1:6" x14ac:dyDescent="0.2">
      <c r="B47" s="52"/>
      <c r="C47" s="53"/>
      <c r="D47" s="54"/>
      <c r="E47" s="52"/>
      <c r="F47" s="52"/>
    </row>
    <row r="48" spans="1:6" x14ac:dyDescent="0.2">
      <c r="B48" s="52"/>
      <c r="C48" s="53"/>
      <c r="D48" s="54"/>
      <c r="E48" s="52"/>
      <c r="F48" s="52"/>
    </row>
  </sheetData>
  <mergeCells count="23">
    <mergeCell ref="A15:F15"/>
    <mergeCell ref="A1:E1"/>
    <mergeCell ref="F1:F5"/>
    <mergeCell ref="B6:E6"/>
    <mergeCell ref="A8:F8"/>
    <mergeCell ref="C13:E13"/>
    <mergeCell ref="C38:E38"/>
    <mergeCell ref="C19:E19"/>
    <mergeCell ref="A21:F21"/>
    <mergeCell ref="C24:E24"/>
    <mergeCell ref="A26:F26"/>
    <mergeCell ref="C29:E29"/>
    <mergeCell ref="A31:E31"/>
    <mergeCell ref="A33:F33"/>
    <mergeCell ref="A34:D34"/>
    <mergeCell ref="A35:D35"/>
    <mergeCell ref="A36:D36"/>
    <mergeCell ref="A37:D37"/>
    <mergeCell ref="A40:E40"/>
    <mergeCell ref="A45:B45"/>
    <mergeCell ref="D45:F45"/>
    <mergeCell ref="A46:B46"/>
    <mergeCell ref="D46:F46"/>
  </mergeCells>
  <pageMargins left="0.7" right="0.7" top="0.75" bottom="0.75" header="0.3" footer="0.3"/>
  <pageSetup scale="78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BC63B-4115-4E08-999A-DBC4B2A7F2F9}">
  <sheetPr>
    <pageSetUpPr fitToPage="1"/>
  </sheetPr>
  <dimension ref="A1:F48"/>
  <sheetViews>
    <sheetView view="pageBreakPreview" topLeftCell="A25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103</v>
      </c>
      <c r="C5" s="9"/>
      <c r="D5" s="10" t="s">
        <v>3</v>
      </c>
      <c r="E5" s="11" t="s">
        <v>3</v>
      </c>
      <c r="F5" s="103"/>
    </row>
    <row r="6" spans="1:6" ht="61.5" customHeight="1" x14ac:dyDescent="0.25">
      <c r="A6" s="12" t="s">
        <v>4</v>
      </c>
      <c r="B6" s="129" t="s">
        <v>94</v>
      </c>
      <c r="C6" s="130"/>
      <c r="D6" s="130"/>
      <c r="E6" s="130"/>
      <c r="F6" s="13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69" t="s">
        <v>61</v>
      </c>
      <c r="B10" s="17" t="s">
        <v>7</v>
      </c>
      <c r="C10" s="18">
        <f>AVERAGE(279900,295000,263600)</f>
        <v>279500</v>
      </c>
      <c r="D10" s="18">
        <v>1</v>
      </c>
      <c r="E10" s="19"/>
      <c r="F10" s="82">
        <f>C10*D10</f>
        <v>279500</v>
      </c>
    </row>
    <row r="11" spans="1:6" s="21" customFormat="1" ht="15" x14ac:dyDescent="0.2">
      <c r="A11" s="55" t="s">
        <v>62</v>
      </c>
      <c r="B11" s="76" t="s">
        <v>7</v>
      </c>
      <c r="C11" s="61">
        <f>AVERAGE(408893,182900)</f>
        <v>295896.5</v>
      </c>
      <c r="D11" s="61">
        <v>1</v>
      </c>
      <c r="E11" s="62"/>
      <c r="F11" s="20">
        <f t="shared" ref="F11:F12" si="0">C11*D11</f>
        <v>295896.5</v>
      </c>
    </row>
    <row r="12" spans="1:6" s="21" customFormat="1" ht="15.75" thickBot="1" x14ac:dyDescent="0.25">
      <c r="A12" s="71" t="s">
        <v>63</v>
      </c>
      <c r="B12" s="83" t="s">
        <v>7</v>
      </c>
      <c r="C12" s="66">
        <f>AVERAGE(47900,49000,65500)</f>
        <v>54133.333333333336</v>
      </c>
      <c r="D12" s="66">
        <v>12</v>
      </c>
      <c r="E12" s="67"/>
      <c r="F12" s="84">
        <f t="shared" si="0"/>
        <v>649600</v>
      </c>
    </row>
    <row r="13" spans="1:6" ht="15.75" thickBot="1" x14ac:dyDescent="0.3">
      <c r="A13" s="1"/>
      <c r="B13" s="2"/>
      <c r="C13" s="106" t="s">
        <v>13</v>
      </c>
      <c r="D13" s="107"/>
      <c r="E13" s="108"/>
      <c r="F13" s="22">
        <f>SUM(F10:F12)</f>
        <v>1224996.5</v>
      </c>
    </row>
    <row r="14" spans="1:6" ht="15.75" thickBot="1" x14ac:dyDescent="0.3">
      <c r="A14" s="1"/>
      <c r="B14" s="2"/>
      <c r="C14" s="3"/>
      <c r="D14" s="3"/>
      <c r="E14" s="3"/>
      <c r="F14" s="3"/>
    </row>
    <row r="15" spans="1:6" ht="15.75" thickBot="1" x14ac:dyDescent="0.3">
      <c r="A15" s="97" t="s">
        <v>14</v>
      </c>
      <c r="B15" s="97"/>
      <c r="C15" s="97"/>
      <c r="D15" s="97"/>
      <c r="E15" s="97"/>
      <c r="F15" s="98"/>
    </row>
    <row r="16" spans="1:6" ht="15.75" thickBot="1" x14ac:dyDescent="0.3">
      <c r="A16" s="15" t="s">
        <v>6</v>
      </c>
      <c r="B16" s="15" t="s">
        <v>7</v>
      </c>
      <c r="C16" s="16" t="s">
        <v>15</v>
      </c>
      <c r="D16" s="16" t="s">
        <v>16</v>
      </c>
      <c r="E16" s="16" t="s">
        <v>9</v>
      </c>
      <c r="F16" s="16" t="s">
        <v>11</v>
      </c>
    </row>
    <row r="17" spans="1:6" ht="15" x14ac:dyDescent="0.25">
      <c r="A17" s="23" t="s">
        <v>17</v>
      </c>
      <c r="B17" s="24" t="s">
        <v>18</v>
      </c>
      <c r="C17" s="25">
        <v>128786</v>
      </c>
      <c r="D17" s="25"/>
      <c r="E17" s="26">
        <v>1</v>
      </c>
      <c r="F17" s="27">
        <f>C17*E17</f>
        <v>128786</v>
      </c>
    </row>
    <row r="18" spans="1:6" ht="15.75" thickBot="1" x14ac:dyDescent="0.3">
      <c r="A18" s="28"/>
      <c r="B18" s="29"/>
      <c r="C18" s="30"/>
      <c r="D18" s="30"/>
      <c r="E18" s="31"/>
      <c r="F18" s="32"/>
    </row>
    <row r="19" spans="1:6" ht="15.75" thickBot="1" x14ac:dyDescent="0.3">
      <c r="A19" s="1"/>
      <c r="B19" s="2"/>
      <c r="C19" s="126" t="s">
        <v>19</v>
      </c>
      <c r="D19" s="127"/>
      <c r="E19" s="128"/>
      <c r="F19" s="33">
        <f>SUM(F17:F18)</f>
        <v>128786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20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21</v>
      </c>
      <c r="D22" s="16" t="s">
        <v>22</v>
      </c>
      <c r="E22" s="16" t="s">
        <v>9</v>
      </c>
      <c r="F22" s="16" t="s">
        <v>11</v>
      </c>
    </row>
    <row r="23" spans="1:6" ht="15" x14ac:dyDescent="0.25">
      <c r="A23" s="77" t="s">
        <v>60</v>
      </c>
      <c r="B23" s="78" t="s">
        <v>23</v>
      </c>
      <c r="C23" s="79">
        <v>208387</v>
      </c>
      <c r="D23" s="57">
        <f>C23*0.15</f>
        <v>31258.05</v>
      </c>
      <c r="E23" s="58">
        <v>1</v>
      </c>
      <c r="F23" s="80">
        <f>(C23+D23)*E23</f>
        <v>239645.05</v>
      </c>
    </row>
    <row r="24" spans="1:6" ht="15.75" thickBot="1" x14ac:dyDescent="0.3">
      <c r="A24" s="1"/>
      <c r="B24" s="2"/>
      <c r="C24" s="106" t="s">
        <v>24</v>
      </c>
      <c r="D24" s="107"/>
      <c r="E24" s="108"/>
      <c r="F24" s="22">
        <f>SUM(F23:F23)</f>
        <v>239645.05</v>
      </c>
    </row>
    <row r="25" spans="1:6" ht="15.75" thickBot="1" x14ac:dyDescent="0.3">
      <c r="A25" s="1"/>
      <c r="B25" s="2"/>
      <c r="C25" s="3"/>
      <c r="D25" s="3"/>
      <c r="E25" s="3"/>
      <c r="F25" s="3"/>
    </row>
    <row r="26" spans="1:6" ht="15.75" thickBot="1" x14ac:dyDescent="0.3">
      <c r="A26" s="97" t="s">
        <v>25</v>
      </c>
      <c r="B26" s="97"/>
      <c r="C26" s="97"/>
      <c r="D26" s="97"/>
      <c r="E26" s="97"/>
      <c r="F26" s="98"/>
    </row>
    <row r="27" spans="1:6" ht="15.75" thickBot="1" x14ac:dyDescent="0.3">
      <c r="A27" s="15" t="s">
        <v>6</v>
      </c>
      <c r="B27" s="15" t="s">
        <v>7</v>
      </c>
      <c r="C27" s="16" t="s">
        <v>15</v>
      </c>
      <c r="D27" s="16" t="s">
        <v>26</v>
      </c>
      <c r="E27" s="16" t="s">
        <v>9</v>
      </c>
      <c r="F27" s="16" t="s">
        <v>21</v>
      </c>
    </row>
    <row r="28" spans="1:6" ht="15.75" thickBot="1" x14ac:dyDescent="0.25">
      <c r="A28" s="34" t="s">
        <v>27</v>
      </c>
      <c r="B28" s="35">
        <v>1</v>
      </c>
      <c r="C28" s="36">
        <v>1550</v>
      </c>
      <c r="D28" s="36">
        <v>1</v>
      </c>
      <c r="E28" s="36">
        <v>1</v>
      </c>
      <c r="F28" s="37">
        <f>C28*E28</f>
        <v>1550</v>
      </c>
    </row>
    <row r="29" spans="1:6" ht="15.75" thickBot="1" x14ac:dyDescent="0.3">
      <c r="A29" s="1"/>
      <c r="B29" s="2"/>
      <c r="C29" s="106" t="s">
        <v>28</v>
      </c>
      <c r="D29" s="107"/>
      <c r="E29" s="108"/>
      <c r="F29" s="22">
        <f>SUM(F28:F28)</f>
        <v>1550</v>
      </c>
    </row>
    <row r="30" spans="1:6" ht="15.75" thickBot="1" x14ac:dyDescent="0.3">
      <c r="A30" s="1"/>
      <c r="B30" s="2"/>
      <c r="C30" s="3"/>
      <c r="D30" s="3"/>
      <c r="E30" s="3"/>
      <c r="F30" s="3"/>
    </row>
    <row r="31" spans="1:6" ht="15.75" thickBot="1" x14ac:dyDescent="0.3">
      <c r="A31" s="111" t="s">
        <v>29</v>
      </c>
      <c r="B31" s="112"/>
      <c r="C31" s="112"/>
      <c r="D31" s="112"/>
      <c r="E31" s="113"/>
      <c r="F31" s="38">
        <f>F13+F19+F24+F29</f>
        <v>1594977.55</v>
      </c>
    </row>
    <row r="32" spans="1:6" ht="15.75" thickBot="1" x14ac:dyDescent="0.3">
      <c r="A32" s="1"/>
      <c r="B32" s="2"/>
      <c r="C32" s="3"/>
      <c r="D32" s="3"/>
      <c r="E32" s="3"/>
      <c r="F32" s="3"/>
    </row>
    <row r="33" spans="1:6" ht="15.75" thickBot="1" x14ac:dyDescent="0.3">
      <c r="A33" s="97" t="s">
        <v>30</v>
      </c>
      <c r="B33" s="97"/>
      <c r="C33" s="97"/>
      <c r="D33" s="97"/>
      <c r="E33" s="97"/>
      <c r="F33" s="98"/>
    </row>
    <row r="34" spans="1:6" ht="15.75" thickBot="1" x14ac:dyDescent="0.3">
      <c r="A34" s="111" t="s">
        <v>6</v>
      </c>
      <c r="B34" s="112"/>
      <c r="C34" s="112"/>
      <c r="D34" s="113"/>
      <c r="E34" s="16" t="s">
        <v>31</v>
      </c>
      <c r="F34" s="16" t="s">
        <v>21</v>
      </c>
    </row>
    <row r="35" spans="1:6" ht="15" x14ac:dyDescent="0.25">
      <c r="A35" s="114" t="s">
        <v>32</v>
      </c>
      <c r="B35" s="115"/>
      <c r="C35" s="115"/>
      <c r="D35" s="116"/>
      <c r="E35" s="39">
        <v>0.24709999999999999</v>
      </c>
      <c r="F35" s="40">
        <f>+F31*E35</f>
        <v>394118.952605</v>
      </c>
    </row>
    <row r="36" spans="1:6" ht="15" x14ac:dyDescent="0.25">
      <c r="A36" s="117" t="s">
        <v>33</v>
      </c>
      <c r="B36" s="118"/>
      <c r="C36" s="118"/>
      <c r="D36" s="119"/>
      <c r="E36" s="41">
        <v>0.01</v>
      </c>
      <c r="F36" s="42">
        <f>+F31*E36</f>
        <v>15949.775500000002</v>
      </c>
    </row>
    <row r="37" spans="1:6" ht="15.75" thickBot="1" x14ac:dyDescent="0.3">
      <c r="A37" s="120" t="s">
        <v>34</v>
      </c>
      <c r="B37" s="121"/>
      <c r="C37" s="121"/>
      <c r="D37" s="122"/>
      <c r="E37" s="43">
        <v>0.05</v>
      </c>
      <c r="F37" s="44">
        <f>+F31*E37</f>
        <v>79748.877500000002</v>
      </c>
    </row>
    <row r="38" spans="1:6" ht="15.75" thickBot="1" x14ac:dyDescent="0.3">
      <c r="A38" s="2"/>
      <c r="B38" s="2"/>
      <c r="C38" s="109" t="s">
        <v>35</v>
      </c>
      <c r="D38" s="110"/>
      <c r="E38" s="110"/>
      <c r="F38" s="45">
        <f>SUM(F35:F37)</f>
        <v>489817.60560499999</v>
      </c>
    </row>
    <row r="39" spans="1:6" ht="15.75" thickBot="1" x14ac:dyDescent="0.3">
      <c r="A39" s="2"/>
      <c r="B39" s="2"/>
      <c r="C39" s="46"/>
      <c r="D39" s="47"/>
      <c r="E39" s="48"/>
      <c r="F39" s="14"/>
    </row>
    <row r="40" spans="1:6" ht="15.75" thickBot="1" x14ac:dyDescent="0.3">
      <c r="A40" s="111" t="s">
        <v>36</v>
      </c>
      <c r="B40" s="112"/>
      <c r="C40" s="112"/>
      <c r="D40" s="112"/>
      <c r="E40" s="113"/>
      <c r="F40" s="49">
        <f>ROUND((F31+F38),0)</f>
        <v>2084795</v>
      </c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2"/>
      <c r="B43" s="2"/>
      <c r="C43" s="2"/>
      <c r="D43" s="2"/>
      <c r="E43" s="14"/>
      <c r="F43" s="14"/>
    </row>
    <row r="44" spans="1:6" ht="15" x14ac:dyDescent="0.25">
      <c r="A44" s="1"/>
      <c r="B44" s="2"/>
      <c r="C44" s="3"/>
      <c r="D44" s="48"/>
      <c r="E44" s="48"/>
      <c r="F44" s="48"/>
    </row>
    <row r="45" spans="1:6" ht="15" x14ac:dyDescent="0.25">
      <c r="A45" s="123" t="s">
        <v>37</v>
      </c>
      <c r="B45" s="123"/>
      <c r="C45" s="1"/>
      <c r="D45" s="124" t="s">
        <v>38</v>
      </c>
      <c r="E45" s="124"/>
      <c r="F45" s="124"/>
    </row>
    <row r="46" spans="1:6" ht="15" x14ac:dyDescent="0.25">
      <c r="A46" s="125" t="s">
        <v>39</v>
      </c>
      <c r="B46" s="125"/>
      <c r="C46" s="3"/>
      <c r="D46" s="125" t="s">
        <v>40</v>
      </c>
      <c r="E46" s="125"/>
      <c r="F46" s="125"/>
    </row>
    <row r="47" spans="1:6" x14ac:dyDescent="0.2">
      <c r="B47" s="52"/>
      <c r="C47" s="53"/>
      <c r="D47" s="54"/>
      <c r="E47" s="52"/>
      <c r="F47" s="52"/>
    </row>
    <row r="48" spans="1:6" x14ac:dyDescent="0.2">
      <c r="B48" s="52"/>
      <c r="C48" s="53"/>
      <c r="D48" s="54"/>
      <c r="E48" s="52"/>
      <c r="F48" s="52"/>
    </row>
  </sheetData>
  <mergeCells count="23">
    <mergeCell ref="A15:F15"/>
    <mergeCell ref="A1:E1"/>
    <mergeCell ref="F1:F5"/>
    <mergeCell ref="B6:E6"/>
    <mergeCell ref="A8:F8"/>
    <mergeCell ref="C13:E13"/>
    <mergeCell ref="C38:E38"/>
    <mergeCell ref="C19:E19"/>
    <mergeCell ref="A21:F21"/>
    <mergeCell ref="C24:E24"/>
    <mergeCell ref="A26:F26"/>
    <mergeCell ref="C29:E29"/>
    <mergeCell ref="A31:E31"/>
    <mergeCell ref="A33:F33"/>
    <mergeCell ref="A34:D34"/>
    <mergeCell ref="A35:D35"/>
    <mergeCell ref="A36:D36"/>
    <mergeCell ref="A37:D37"/>
    <mergeCell ref="A40:E40"/>
    <mergeCell ref="A45:B45"/>
    <mergeCell ref="D45:F45"/>
    <mergeCell ref="A46:B46"/>
    <mergeCell ref="D46:F46"/>
  </mergeCells>
  <pageMargins left="0.7" right="0.7" top="0.75" bottom="0.75" header="0.3" footer="0.3"/>
  <pageSetup scale="78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C4C8A-43CB-4CAD-8755-2647449DA3F0}">
  <sheetPr>
    <pageSetUpPr fitToPage="1"/>
  </sheetPr>
  <dimension ref="A1:F49"/>
  <sheetViews>
    <sheetView view="pageBreakPreview" topLeftCell="A28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104</v>
      </c>
      <c r="C5" s="9"/>
      <c r="D5" s="10" t="s">
        <v>3</v>
      </c>
      <c r="E5" s="11" t="s">
        <v>50</v>
      </c>
      <c r="F5" s="103"/>
    </row>
    <row r="6" spans="1:6" ht="30.75" customHeight="1" x14ac:dyDescent="0.25">
      <c r="A6" s="12" t="s">
        <v>4</v>
      </c>
      <c r="B6" s="129" t="s">
        <v>95</v>
      </c>
      <c r="C6" s="130"/>
      <c r="D6" s="130"/>
      <c r="E6" s="130"/>
      <c r="F6" s="13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69" t="s">
        <v>65</v>
      </c>
      <c r="B10" s="17" t="s">
        <v>50</v>
      </c>
      <c r="C10" s="61">
        <f>128600*1.19</f>
        <v>153034</v>
      </c>
      <c r="D10" s="61">
        <v>1</v>
      </c>
      <c r="E10" s="62"/>
      <c r="F10" s="20">
        <f t="shared" ref="F10:F12" si="0">C10*D10</f>
        <v>153034</v>
      </c>
    </row>
    <row r="11" spans="1:6" s="21" customFormat="1" ht="15" x14ac:dyDescent="0.2">
      <c r="A11" s="55" t="s">
        <v>52</v>
      </c>
      <c r="B11" s="76" t="s">
        <v>7</v>
      </c>
      <c r="C11" s="61">
        <v>12350</v>
      </c>
      <c r="D11" s="61">
        <v>1</v>
      </c>
      <c r="E11" s="62"/>
      <c r="F11" s="20">
        <f t="shared" si="0"/>
        <v>12350</v>
      </c>
    </row>
    <row r="12" spans="1:6" s="21" customFormat="1" ht="15" x14ac:dyDescent="0.2">
      <c r="A12" s="70" t="s">
        <v>12</v>
      </c>
      <c r="B12" s="60" t="s">
        <v>7</v>
      </c>
      <c r="C12" s="61">
        <f>320*1.19</f>
        <v>380.79999999999995</v>
      </c>
      <c r="D12" s="61">
        <v>20</v>
      </c>
      <c r="E12" s="62"/>
      <c r="F12" s="63">
        <f t="shared" si="0"/>
        <v>7615.9999999999991</v>
      </c>
    </row>
    <row r="13" spans="1:6" s="21" customFormat="1" ht="15.75" thickBot="1" x14ac:dyDescent="0.25">
      <c r="A13" s="64"/>
      <c r="B13" s="65"/>
      <c r="C13" s="66"/>
      <c r="D13" s="66"/>
      <c r="E13" s="67"/>
      <c r="F13" s="68"/>
    </row>
    <row r="14" spans="1:6" ht="15.75" thickBot="1" x14ac:dyDescent="0.3">
      <c r="A14" s="1"/>
      <c r="B14" s="2"/>
      <c r="C14" s="106" t="s">
        <v>13</v>
      </c>
      <c r="D14" s="107"/>
      <c r="E14" s="108"/>
      <c r="F14" s="22">
        <f>SUM(F10:F13)</f>
        <v>173000</v>
      </c>
    </row>
    <row r="15" spans="1:6" ht="15.75" thickBot="1" x14ac:dyDescent="0.3">
      <c r="A15" s="1"/>
      <c r="B15" s="2"/>
      <c r="C15" s="3"/>
      <c r="D15" s="3"/>
      <c r="E15" s="3"/>
      <c r="F15" s="3"/>
    </row>
    <row r="16" spans="1:6" ht="15.75" thickBot="1" x14ac:dyDescent="0.3">
      <c r="A16" s="97" t="s">
        <v>14</v>
      </c>
      <c r="B16" s="97"/>
      <c r="C16" s="97"/>
      <c r="D16" s="97"/>
      <c r="E16" s="97"/>
      <c r="F16" s="98"/>
    </row>
    <row r="17" spans="1:6" ht="15.75" thickBot="1" x14ac:dyDescent="0.3">
      <c r="A17" s="15" t="s">
        <v>6</v>
      </c>
      <c r="B17" s="15" t="s">
        <v>7</v>
      </c>
      <c r="C17" s="16" t="s">
        <v>15</v>
      </c>
      <c r="D17" s="16" t="s">
        <v>16</v>
      </c>
      <c r="E17" s="16" t="s">
        <v>9</v>
      </c>
      <c r="F17" s="16" t="s">
        <v>11</v>
      </c>
    </row>
    <row r="18" spans="1:6" ht="15" x14ac:dyDescent="0.25">
      <c r="A18" s="23" t="s">
        <v>17</v>
      </c>
      <c r="B18" s="24" t="s">
        <v>18</v>
      </c>
      <c r="C18" s="25">
        <v>1786</v>
      </c>
      <c r="D18" s="25"/>
      <c r="E18" s="26">
        <v>1</v>
      </c>
      <c r="F18" s="27">
        <f>C18*E18</f>
        <v>1786</v>
      </c>
    </row>
    <row r="19" spans="1:6" ht="15.75" thickBot="1" x14ac:dyDescent="0.3">
      <c r="A19" s="28"/>
      <c r="B19" s="29"/>
      <c r="C19" s="30"/>
      <c r="D19" s="30"/>
      <c r="E19" s="31"/>
      <c r="F19" s="32"/>
    </row>
    <row r="20" spans="1:6" ht="15.75" thickBot="1" x14ac:dyDescent="0.3">
      <c r="A20" s="1"/>
      <c r="B20" s="2"/>
      <c r="C20" s="126" t="s">
        <v>19</v>
      </c>
      <c r="D20" s="127"/>
      <c r="E20" s="128"/>
      <c r="F20" s="33">
        <f>SUM(F18:F19)</f>
        <v>1786</v>
      </c>
    </row>
    <row r="21" spans="1:6" ht="15.75" thickBot="1" x14ac:dyDescent="0.3">
      <c r="A21" s="1"/>
      <c r="B21" s="2"/>
      <c r="C21" s="3"/>
      <c r="D21" s="3"/>
      <c r="E21" s="3"/>
      <c r="F21" s="3"/>
    </row>
    <row r="22" spans="1:6" ht="15.75" thickBot="1" x14ac:dyDescent="0.3">
      <c r="A22" s="97" t="s">
        <v>20</v>
      </c>
      <c r="B22" s="97"/>
      <c r="C22" s="97"/>
      <c r="D22" s="97"/>
      <c r="E22" s="97"/>
      <c r="F22" s="98"/>
    </row>
    <row r="23" spans="1:6" ht="15.75" thickBot="1" x14ac:dyDescent="0.3">
      <c r="A23" s="15" t="s">
        <v>6</v>
      </c>
      <c r="B23" s="15" t="s">
        <v>7</v>
      </c>
      <c r="C23" s="16" t="s">
        <v>21</v>
      </c>
      <c r="D23" s="16" t="s">
        <v>22</v>
      </c>
      <c r="E23" s="16" t="s">
        <v>9</v>
      </c>
      <c r="F23" s="16" t="s">
        <v>11</v>
      </c>
    </row>
    <row r="24" spans="1:6" ht="30.75" thickBot="1" x14ac:dyDescent="0.25">
      <c r="A24" s="71" t="s">
        <v>47</v>
      </c>
      <c r="B24" s="72" t="s">
        <v>23</v>
      </c>
      <c r="C24" s="73">
        <v>153523</v>
      </c>
      <c r="D24" s="73">
        <f>C24*0.15</f>
        <v>23028.45</v>
      </c>
      <c r="E24" s="74">
        <v>0.22</v>
      </c>
      <c r="F24" s="75">
        <f>(C24+D24)*E24</f>
        <v>38841.319000000003</v>
      </c>
    </row>
    <row r="25" spans="1:6" ht="15.75" thickBot="1" x14ac:dyDescent="0.3">
      <c r="A25" s="1"/>
      <c r="B25" s="2"/>
      <c r="C25" s="106" t="s">
        <v>24</v>
      </c>
      <c r="D25" s="107"/>
      <c r="E25" s="108"/>
      <c r="F25" s="22">
        <f>SUM(F24:F24)</f>
        <v>38841.319000000003</v>
      </c>
    </row>
    <row r="26" spans="1:6" ht="15.75" thickBot="1" x14ac:dyDescent="0.3">
      <c r="A26" s="1"/>
      <c r="B26" s="2"/>
      <c r="C26" s="3"/>
      <c r="D26" s="3"/>
      <c r="E26" s="3"/>
      <c r="F26" s="3"/>
    </row>
    <row r="27" spans="1:6" ht="15.75" thickBot="1" x14ac:dyDescent="0.3">
      <c r="A27" s="97" t="s">
        <v>25</v>
      </c>
      <c r="B27" s="97"/>
      <c r="C27" s="97"/>
      <c r="D27" s="97"/>
      <c r="E27" s="97"/>
      <c r="F27" s="98"/>
    </row>
    <row r="28" spans="1:6" ht="15.75" thickBot="1" x14ac:dyDescent="0.3">
      <c r="A28" s="15" t="s">
        <v>6</v>
      </c>
      <c r="B28" s="15" t="s">
        <v>7</v>
      </c>
      <c r="C28" s="16" t="s">
        <v>15</v>
      </c>
      <c r="D28" s="16" t="s">
        <v>26</v>
      </c>
      <c r="E28" s="16" t="s">
        <v>9</v>
      </c>
      <c r="F28" s="16" t="s">
        <v>21</v>
      </c>
    </row>
    <row r="29" spans="1:6" ht="15.75" thickBot="1" x14ac:dyDescent="0.25">
      <c r="A29" s="34" t="s">
        <v>27</v>
      </c>
      <c r="B29" s="35">
        <v>1</v>
      </c>
      <c r="C29" s="36">
        <v>1550</v>
      </c>
      <c r="D29" s="36">
        <v>1</v>
      </c>
      <c r="E29" s="36">
        <v>1</v>
      </c>
      <c r="F29" s="37">
        <f>C29*E29</f>
        <v>1550</v>
      </c>
    </row>
    <row r="30" spans="1:6" ht="15.75" thickBot="1" x14ac:dyDescent="0.3">
      <c r="A30" s="1"/>
      <c r="B30" s="2"/>
      <c r="C30" s="106" t="s">
        <v>28</v>
      </c>
      <c r="D30" s="107"/>
      <c r="E30" s="108"/>
      <c r="F30" s="22">
        <f>SUM(F29:F29)</f>
        <v>1550</v>
      </c>
    </row>
    <row r="31" spans="1:6" ht="15.75" thickBot="1" x14ac:dyDescent="0.3">
      <c r="A31" s="1"/>
      <c r="B31" s="2"/>
      <c r="C31" s="3"/>
      <c r="D31" s="3"/>
      <c r="E31" s="3"/>
      <c r="F31" s="3"/>
    </row>
    <row r="32" spans="1:6" ht="15.75" thickBot="1" x14ac:dyDescent="0.3">
      <c r="A32" s="111" t="s">
        <v>29</v>
      </c>
      <c r="B32" s="112"/>
      <c r="C32" s="112"/>
      <c r="D32" s="112"/>
      <c r="E32" s="113"/>
      <c r="F32" s="38">
        <f>F14+F20+F25+F30</f>
        <v>215177.31900000002</v>
      </c>
    </row>
    <row r="33" spans="1:6" ht="15.75" thickBot="1" x14ac:dyDescent="0.3">
      <c r="A33" s="1"/>
      <c r="B33" s="2"/>
      <c r="C33" s="3"/>
      <c r="D33" s="3"/>
      <c r="E33" s="3"/>
      <c r="F33" s="3"/>
    </row>
    <row r="34" spans="1:6" ht="15.75" thickBot="1" x14ac:dyDescent="0.3">
      <c r="A34" s="97" t="s">
        <v>30</v>
      </c>
      <c r="B34" s="97"/>
      <c r="C34" s="97"/>
      <c r="D34" s="97"/>
      <c r="E34" s="97"/>
      <c r="F34" s="98"/>
    </row>
    <row r="35" spans="1:6" ht="15.75" thickBot="1" x14ac:dyDescent="0.3">
      <c r="A35" s="111" t="s">
        <v>6</v>
      </c>
      <c r="B35" s="112"/>
      <c r="C35" s="112"/>
      <c r="D35" s="113"/>
      <c r="E35" s="16" t="s">
        <v>31</v>
      </c>
      <c r="F35" s="16" t="s">
        <v>21</v>
      </c>
    </row>
    <row r="36" spans="1:6" ht="15" x14ac:dyDescent="0.25">
      <c r="A36" s="114" t="s">
        <v>32</v>
      </c>
      <c r="B36" s="115"/>
      <c r="C36" s="115"/>
      <c r="D36" s="116"/>
      <c r="E36" s="39">
        <v>0.24709999999999999</v>
      </c>
      <c r="F36" s="40">
        <f>+F32*E36</f>
        <v>53170.315524900005</v>
      </c>
    </row>
    <row r="37" spans="1:6" ht="15" x14ac:dyDescent="0.25">
      <c r="A37" s="117" t="s">
        <v>33</v>
      </c>
      <c r="B37" s="118"/>
      <c r="C37" s="118"/>
      <c r="D37" s="119"/>
      <c r="E37" s="41">
        <v>0.01</v>
      </c>
      <c r="F37" s="42">
        <f>+F32*E37</f>
        <v>2151.7731900000003</v>
      </c>
    </row>
    <row r="38" spans="1:6" ht="15.75" thickBot="1" x14ac:dyDescent="0.3">
      <c r="A38" s="120" t="s">
        <v>34</v>
      </c>
      <c r="B38" s="121"/>
      <c r="C38" s="121"/>
      <c r="D38" s="122"/>
      <c r="E38" s="43">
        <v>0.05</v>
      </c>
      <c r="F38" s="44">
        <f>+F32*E38</f>
        <v>10758.865950000001</v>
      </c>
    </row>
    <row r="39" spans="1:6" ht="15.75" thickBot="1" x14ac:dyDescent="0.3">
      <c r="A39" s="2"/>
      <c r="B39" s="2"/>
      <c r="C39" s="109" t="s">
        <v>35</v>
      </c>
      <c r="D39" s="110"/>
      <c r="E39" s="110"/>
      <c r="F39" s="45">
        <f>SUM(F36:F38)</f>
        <v>66080.954664900011</v>
      </c>
    </row>
    <row r="40" spans="1:6" ht="15.75" thickBot="1" x14ac:dyDescent="0.3">
      <c r="A40" s="2"/>
      <c r="B40" s="2"/>
      <c r="C40" s="46"/>
      <c r="D40" s="47"/>
      <c r="E40" s="48"/>
      <c r="F40" s="14"/>
    </row>
    <row r="41" spans="1:6" ht="15.75" thickBot="1" x14ac:dyDescent="0.3">
      <c r="A41" s="111" t="s">
        <v>36</v>
      </c>
      <c r="B41" s="112"/>
      <c r="C41" s="112"/>
      <c r="D41" s="112"/>
      <c r="E41" s="113"/>
      <c r="F41" s="49">
        <f>ROUND((F32+F39),0)</f>
        <v>281258</v>
      </c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50"/>
      <c r="B43" s="50"/>
      <c r="C43" s="50"/>
      <c r="D43" s="50"/>
      <c r="E43" s="81"/>
      <c r="F43" s="51"/>
    </row>
    <row r="44" spans="1:6" ht="15" x14ac:dyDescent="0.25">
      <c r="A44" s="2"/>
      <c r="B44" s="2"/>
      <c r="C44" s="2"/>
      <c r="D44" s="2"/>
      <c r="E44" s="14"/>
      <c r="F44" s="14"/>
    </row>
    <row r="45" spans="1:6" ht="15" x14ac:dyDescent="0.25">
      <c r="A45" s="1"/>
      <c r="B45" s="2"/>
      <c r="C45" s="3"/>
      <c r="D45" s="48"/>
      <c r="E45" s="48"/>
      <c r="F45" s="48"/>
    </row>
    <row r="46" spans="1:6" ht="15" x14ac:dyDescent="0.25">
      <c r="A46" s="123" t="s">
        <v>37</v>
      </c>
      <c r="B46" s="123"/>
      <c r="C46" s="1"/>
      <c r="D46" s="124" t="s">
        <v>38</v>
      </c>
      <c r="E46" s="124"/>
      <c r="F46" s="124"/>
    </row>
    <row r="47" spans="1:6" ht="15" x14ac:dyDescent="0.25">
      <c r="A47" s="125" t="s">
        <v>39</v>
      </c>
      <c r="B47" s="125"/>
      <c r="C47" s="3"/>
      <c r="D47" s="125" t="s">
        <v>40</v>
      </c>
      <c r="E47" s="125"/>
      <c r="F47" s="125"/>
    </row>
    <row r="48" spans="1:6" x14ac:dyDescent="0.2">
      <c r="B48" s="52"/>
      <c r="C48" s="53"/>
      <c r="D48" s="54"/>
      <c r="E48" s="52"/>
      <c r="F48" s="52"/>
    </row>
    <row r="49" spans="2:6" x14ac:dyDescent="0.2">
      <c r="B49" s="52"/>
      <c r="C49" s="53"/>
      <c r="D49" s="54"/>
      <c r="E49" s="52"/>
      <c r="F49" s="52"/>
    </row>
  </sheetData>
  <mergeCells count="23">
    <mergeCell ref="A16:F16"/>
    <mergeCell ref="A1:E1"/>
    <mergeCell ref="F1:F5"/>
    <mergeCell ref="B6:E6"/>
    <mergeCell ref="A8:F8"/>
    <mergeCell ref="C14:E14"/>
    <mergeCell ref="C39:E39"/>
    <mergeCell ref="C20:E20"/>
    <mergeCell ref="A22:F22"/>
    <mergeCell ref="C25:E25"/>
    <mergeCell ref="A27:F27"/>
    <mergeCell ref="C30:E30"/>
    <mergeCell ref="A32:E32"/>
    <mergeCell ref="A34:F34"/>
    <mergeCell ref="A35:D35"/>
    <mergeCell ref="A36:D36"/>
    <mergeCell ref="A37:D37"/>
    <mergeCell ref="A38:D38"/>
    <mergeCell ref="A41:E41"/>
    <mergeCell ref="A46:B46"/>
    <mergeCell ref="D46:F46"/>
    <mergeCell ref="A47:B47"/>
    <mergeCell ref="D47:F47"/>
  </mergeCells>
  <pageMargins left="0.7" right="0.7" top="0.75" bottom="0.75" header="0.3" footer="0.3"/>
  <pageSetup scale="78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01F8-CBD2-4782-8AC7-5198D52F36C7}">
  <sheetPr>
    <pageSetUpPr fitToPage="1"/>
  </sheetPr>
  <dimension ref="A1:F47"/>
  <sheetViews>
    <sheetView view="pageBreakPreview" topLeftCell="A28" zoomScale="85" zoomScaleNormal="40" zoomScaleSheetLayoutView="85" workbookViewId="0">
      <selection activeCell="A11" sqref="A11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105</v>
      </c>
      <c r="C5" s="9"/>
      <c r="D5" s="10" t="s">
        <v>3</v>
      </c>
      <c r="E5" s="11" t="s">
        <v>3</v>
      </c>
      <c r="F5" s="103"/>
    </row>
    <row r="6" spans="1:6" ht="15" x14ac:dyDescent="0.25">
      <c r="A6" s="12" t="s">
        <v>4</v>
      </c>
      <c r="B6" s="104" t="s">
        <v>67</v>
      </c>
      <c r="C6" s="105"/>
      <c r="D6" s="105"/>
      <c r="E6" s="105"/>
      <c r="F6" s="13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30" x14ac:dyDescent="0.2">
      <c r="A10" s="69" t="s">
        <v>119</v>
      </c>
      <c r="B10" s="17" t="s">
        <v>7</v>
      </c>
      <c r="C10" s="61">
        <f>AVERAGE(305140,367000,322000)</f>
        <v>331380</v>
      </c>
      <c r="D10" s="61">
        <v>1</v>
      </c>
      <c r="E10" s="62"/>
      <c r="F10" s="20">
        <f t="shared" ref="F10" si="0">C10*D10</f>
        <v>331380</v>
      </c>
    </row>
    <row r="11" spans="1:6" s="21" customFormat="1" ht="15.75" thickBot="1" x14ac:dyDescent="0.25">
      <c r="A11" s="64"/>
      <c r="B11" s="65"/>
      <c r="C11" s="66"/>
      <c r="D11" s="66"/>
      <c r="E11" s="67"/>
      <c r="F11" s="68"/>
    </row>
    <row r="12" spans="1:6" ht="15.75" thickBot="1" x14ac:dyDescent="0.3">
      <c r="A12" s="1"/>
      <c r="B12" s="2"/>
      <c r="C12" s="106" t="s">
        <v>13</v>
      </c>
      <c r="D12" s="107"/>
      <c r="E12" s="108"/>
      <c r="F12" s="22">
        <f>SUM(F10:F11)</f>
        <v>331380</v>
      </c>
    </row>
    <row r="13" spans="1:6" ht="15.75" thickBot="1" x14ac:dyDescent="0.3">
      <c r="A13" s="1"/>
      <c r="B13" s="2"/>
      <c r="C13" s="3"/>
      <c r="D13" s="3"/>
      <c r="E13" s="3"/>
      <c r="F13" s="3"/>
    </row>
    <row r="14" spans="1:6" ht="15.75" thickBot="1" x14ac:dyDescent="0.3">
      <c r="A14" s="97" t="s">
        <v>14</v>
      </c>
      <c r="B14" s="97"/>
      <c r="C14" s="97"/>
      <c r="D14" s="97"/>
      <c r="E14" s="97"/>
      <c r="F14" s="98"/>
    </row>
    <row r="15" spans="1:6" ht="15.75" thickBot="1" x14ac:dyDescent="0.3">
      <c r="A15" s="15" t="s">
        <v>6</v>
      </c>
      <c r="B15" s="15" t="s">
        <v>7</v>
      </c>
      <c r="C15" s="16" t="s">
        <v>15</v>
      </c>
      <c r="D15" s="16" t="s">
        <v>16</v>
      </c>
      <c r="E15" s="16" t="s">
        <v>9</v>
      </c>
      <c r="F15" s="16" t="s">
        <v>11</v>
      </c>
    </row>
    <row r="16" spans="1:6" ht="15" x14ac:dyDescent="0.25">
      <c r="A16" s="23" t="s">
        <v>17</v>
      </c>
      <c r="B16" s="24" t="s">
        <v>18</v>
      </c>
      <c r="C16" s="25">
        <v>55786</v>
      </c>
      <c r="D16" s="25"/>
      <c r="E16" s="26">
        <v>1</v>
      </c>
      <c r="F16" s="27">
        <f>C16*E16</f>
        <v>55786</v>
      </c>
    </row>
    <row r="17" spans="1:6" ht="15.75" thickBot="1" x14ac:dyDescent="0.3">
      <c r="A17" s="28"/>
      <c r="B17" s="29"/>
      <c r="C17" s="30"/>
      <c r="D17" s="30"/>
      <c r="E17" s="31"/>
      <c r="F17" s="32"/>
    </row>
    <row r="18" spans="1:6" ht="15.75" thickBot="1" x14ac:dyDescent="0.3">
      <c r="A18" s="1"/>
      <c r="B18" s="2"/>
      <c r="C18" s="126" t="s">
        <v>19</v>
      </c>
      <c r="D18" s="127"/>
      <c r="E18" s="128"/>
      <c r="F18" s="33">
        <f>SUM(F16:F17)</f>
        <v>55786</v>
      </c>
    </row>
    <row r="19" spans="1:6" ht="15.75" thickBot="1" x14ac:dyDescent="0.3">
      <c r="A19" s="1"/>
      <c r="B19" s="2"/>
      <c r="C19" s="3"/>
      <c r="D19" s="3"/>
      <c r="E19" s="3"/>
      <c r="F19" s="3"/>
    </row>
    <row r="20" spans="1:6" ht="15.75" thickBot="1" x14ac:dyDescent="0.3">
      <c r="A20" s="97" t="s">
        <v>20</v>
      </c>
      <c r="B20" s="97"/>
      <c r="C20" s="97"/>
      <c r="D20" s="97"/>
      <c r="E20" s="97"/>
      <c r="F20" s="98"/>
    </row>
    <row r="21" spans="1:6" ht="15.75" thickBot="1" x14ac:dyDescent="0.3">
      <c r="A21" s="15" t="s">
        <v>6</v>
      </c>
      <c r="B21" s="15" t="s">
        <v>7</v>
      </c>
      <c r="C21" s="16" t="s">
        <v>21</v>
      </c>
      <c r="D21" s="16" t="s">
        <v>22</v>
      </c>
      <c r="E21" s="16" t="s">
        <v>9</v>
      </c>
      <c r="F21" s="16" t="s">
        <v>11</v>
      </c>
    </row>
    <row r="22" spans="1:6" ht="30.75" thickBot="1" x14ac:dyDescent="0.25">
      <c r="A22" s="71" t="s">
        <v>47</v>
      </c>
      <c r="B22" s="72" t="s">
        <v>23</v>
      </c>
      <c r="C22" s="73">
        <v>153523</v>
      </c>
      <c r="D22" s="73">
        <f>C22*0.15</f>
        <v>23028.45</v>
      </c>
      <c r="E22" s="74">
        <v>0.5</v>
      </c>
      <c r="F22" s="75">
        <f>(C22+D22)*E22</f>
        <v>88275.725000000006</v>
      </c>
    </row>
    <row r="23" spans="1:6" ht="15.75" thickBot="1" x14ac:dyDescent="0.3">
      <c r="A23" s="1"/>
      <c r="B23" s="2"/>
      <c r="C23" s="106" t="s">
        <v>24</v>
      </c>
      <c r="D23" s="107"/>
      <c r="E23" s="108"/>
      <c r="F23" s="22">
        <f>SUM(F22:F22)</f>
        <v>88275.725000000006</v>
      </c>
    </row>
    <row r="24" spans="1:6" ht="15.75" thickBot="1" x14ac:dyDescent="0.3">
      <c r="A24" s="1"/>
      <c r="B24" s="2"/>
      <c r="C24" s="3"/>
      <c r="D24" s="3"/>
      <c r="E24" s="3"/>
      <c r="F24" s="3"/>
    </row>
    <row r="25" spans="1:6" ht="15.75" thickBot="1" x14ac:dyDescent="0.3">
      <c r="A25" s="97" t="s">
        <v>25</v>
      </c>
      <c r="B25" s="97"/>
      <c r="C25" s="97"/>
      <c r="D25" s="97"/>
      <c r="E25" s="97"/>
      <c r="F25" s="98"/>
    </row>
    <row r="26" spans="1:6" ht="15.75" thickBot="1" x14ac:dyDescent="0.3">
      <c r="A26" s="15" t="s">
        <v>6</v>
      </c>
      <c r="B26" s="15" t="s">
        <v>7</v>
      </c>
      <c r="C26" s="16" t="s">
        <v>15</v>
      </c>
      <c r="D26" s="16" t="s">
        <v>26</v>
      </c>
      <c r="E26" s="16" t="s">
        <v>9</v>
      </c>
      <c r="F26" s="16" t="s">
        <v>21</v>
      </c>
    </row>
    <row r="27" spans="1:6" ht="15.75" thickBot="1" x14ac:dyDescent="0.25">
      <c r="A27" s="34" t="s">
        <v>27</v>
      </c>
      <c r="B27" s="35">
        <v>1</v>
      </c>
      <c r="C27" s="36">
        <v>1550</v>
      </c>
      <c r="D27" s="36">
        <v>1</v>
      </c>
      <c r="E27" s="36">
        <v>1</v>
      </c>
      <c r="F27" s="37">
        <f>C27*E27</f>
        <v>1550</v>
      </c>
    </row>
    <row r="28" spans="1:6" ht="15.75" thickBot="1" x14ac:dyDescent="0.3">
      <c r="A28" s="1"/>
      <c r="B28" s="2"/>
      <c r="C28" s="106" t="s">
        <v>28</v>
      </c>
      <c r="D28" s="107"/>
      <c r="E28" s="108"/>
      <c r="F28" s="22">
        <f>SUM(F27:F27)</f>
        <v>1550</v>
      </c>
    </row>
    <row r="29" spans="1:6" ht="15.75" thickBot="1" x14ac:dyDescent="0.3">
      <c r="A29" s="1"/>
      <c r="B29" s="2"/>
      <c r="C29" s="3"/>
      <c r="D29" s="3"/>
      <c r="E29" s="3"/>
      <c r="F29" s="3"/>
    </row>
    <row r="30" spans="1:6" ht="15.75" thickBot="1" x14ac:dyDescent="0.3">
      <c r="A30" s="111" t="s">
        <v>29</v>
      </c>
      <c r="B30" s="112"/>
      <c r="C30" s="112"/>
      <c r="D30" s="112"/>
      <c r="E30" s="113"/>
      <c r="F30" s="38">
        <f>F12+F18+F23+F28</f>
        <v>476991.72499999998</v>
      </c>
    </row>
    <row r="31" spans="1:6" ht="15.75" thickBot="1" x14ac:dyDescent="0.3">
      <c r="A31" s="1"/>
      <c r="B31" s="2"/>
      <c r="C31" s="3"/>
      <c r="D31" s="3"/>
      <c r="E31" s="3"/>
      <c r="F31" s="3"/>
    </row>
    <row r="32" spans="1:6" ht="15.75" thickBot="1" x14ac:dyDescent="0.3">
      <c r="A32" s="97" t="s">
        <v>30</v>
      </c>
      <c r="B32" s="97"/>
      <c r="C32" s="97"/>
      <c r="D32" s="97"/>
      <c r="E32" s="97"/>
      <c r="F32" s="98"/>
    </row>
    <row r="33" spans="1:6" ht="15.75" thickBot="1" x14ac:dyDescent="0.3">
      <c r="A33" s="111" t="s">
        <v>6</v>
      </c>
      <c r="B33" s="112"/>
      <c r="C33" s="112"/>
      <c r="D33" s="113"/>
      <c r="E33" s="16" t="s">
        <v>31</v>
      </c>
      <c r="F33" s="16" t="s">
        <v>21</v>
      </c>
    </row>
    <row r="34" spans="1:6" ht="15" x14ac:dyDescent="0.25">
      <c r="A34" s="114" t="s">
        <v>32</v>
      </c>
      <c r="B34" s="115"/>
      <c r="C34" s="115"/>
      <c r="D34" s="116"/>
      <c r="E34" s="39">
        <v>0.24709999999999999</v>
      </c>
      <c r="F34" s="40">
        <f>+F30*E34</f>
        <v>117864.65524749999</v>
      </c>
    </row>
    <row r="35" spans="1:6" ht="15" x14ac:dyDescent="0.25">
      <c r="A35" s="117" t="s">
        <v>33</v>
      </c>
      <c r="B35" s="118"/>
      <c r="C35" s="118"/>
      <c r="D35" s="119"/>
      <c r="E35" s="41">
        <v>0.01</v>
      </c>
      <c r="F35" s="42">
        <f>+F30*E35</f>
        <v>4769.9172499999995</v>
      </c>
    </row>
    <row r="36" spans="1:6" ht="15.75" thickBot="1" x14ac:dyDescent="0.3">
      <c r="A36" s="120" t="s">
        <v>34</v>
      </c>
      <c r="B36" s="121"/>
      <c r="C36" s="121"/>
      <c r="D36" s="122"/>
      <c r="E36" s="43">
        <v>0.05</v>
      </c>
      <c r="F36" s="44">
        <f>+F30*E36</f>
        <v>23849.58625</v>
      </c>
    </row>
    <row r="37" spans="1:6" ht="15.75" thickBot="1" x14ac:dyDescent="0.3">
      <c r="A37" s="2"/>
      <c r="B37" s="2"/>
      <c r="C37" s="109" t="s">
        <v>35</v>
      </c>
      <c r="D37" s="110"/>
      <c r="E37" s="110"/>
      <c r="F37" s="45">
        <f>SUM(F34:F36)</f>
        <v>146484.15874749998</v>
      </c>
    </row>
    <row r="38" spans="1:6" ht="15.75" thickBot="1" x14ac:dyDescent="0.3">
      <c r="A38" s="2"/>
      <c r="B38" s="2"/>
      <c r="C38" s="46"/>
      <c r="D38" s="47"/>
      <c r="E38" s="48"/>
      <c r="F38" s="14"/>
    </row>
    <row r="39" spans="1:6" ht="15.75" thickBot="1" x14ac:dyDescent="0.3">
      <c r="A39" s="111" t="s">
        <v>36</v>
      </c>
      <c r="B39" s="112"/>
      <c r="C39" s="112"/>
      <c r="D39" s="112"/>
      <c r="E39" s="113"/>
      <c r="F39" s="49">
        <f>ROUND((F30+F37),0)</f>
        <v>623476</v>
      </c>
    </row>
    <row r="40" spans="1:6" ht="15" x14ac:dyDescent="0.25">
      <c r="A40" s="50"/>
      <c r="B40" s="50"/>
      <c r="C40" s="50"/>
      <c r="D40" s="50"/>
      <c r="E40" s="50"/>
      <c r="F40" s="51"/>
    </row>
    <row r="41" spans="1:6" ht="15" x14ac:dyDescent="0.25">
      <c r="A41" s="50"/>
      <c r="B41" s="50"/>
      <c r="C41" s="50"/>
      <c r="D41" s="50"/>
      <c r="E41" s="81"/>
      <c r="F41" s="51"/>
    </row>
    <row r="42" spans="1:6" ht="15" x14ac:dyDescent="0.25">
      <c r="A42" s="2"/>
      <c r="B42" s="2"/>
      <c r="C42" s="2"/>
      <c r="D42" s="2"/>
      <c r="E42" s="14"/>
      <c r="F42" s="14"/>
    </row>
    <row r="43" spans="1:6" ht="15" x14ac:dyDescent="0.25">
      <c r="A43" s="1"/>
      <c r="B43" s="2"/>
      <c r="C43" s="3"/>
      <c r="D43" s="48"/>
      <c r="E43" s="48"/>
      <c r="F43" s="48"/>
    </row>
    <row r="44" spans="1:6" ht="15" x14ac:dyDescent="0.25">
      <c r="A44" s="123" t="s">
        <v>37</v>
      </c>
      <c r="B44" s="123"/>
      <c r="C44" s="1"/>
      <c r="D44" s="124" t="s">
        <v>38</v>
      </c>
      <c r="E44" s="124"/>
      <c r="F44" s="124"/>
    </row>
    <row r="45" spans="1:6" ht="15" x14ac:dyDescent="0.25">
      <c r="A45" s="125" t="s">
        <v>39</v>
      </c>
      <c r="B45" s="125"/>
      <c r="C45" s="3"/>
      <c r="D45" s="125" t="s">
        <v>40</v>
      </c>
      <c r="E45" s="125"/>
      <c r="F45" s="125"/>
    </row>
    <row r="46" spans="1:6" x14ac:dyDescent="0.2">
      <c r="B46" s="52"/>
      <c r="C46" s="53"/>
      <c r="D46" s="54"/>
      <c r="E46" s="52"/>
      <c r="F46" s="52"/>
    </row>
    <row r="47" spans="1:6" x14ac:dyDescent="0.2">
      <c r="B47" s="52"/>
      <c r="C47" s="53"/>
      <c r="D47" s="54"/>
      <c r="E47" s="52"/>
      <c r="F47" s="52"/>
    </row>
  </sheetData>
  <mergeCells count="23">
    <mergeCell ref="A14:F14"/>
    <mergeCell ref="A1:E1"/>
    <mergeCell ref="F1:F5"/>
    <mergeCell ref="B6:E6"/>
    <mergeCell ref="A8:F8"/>
    <mergeCell ref="C12:E12"/>
    <mergeCell ref="C37:E37"/>
    <mergeCell ref="C18:E18"/>
    <mergeCell ref="A20:F20"/>
    <mergeCell ref="C23:E23"/>
    <mergeCell ref="A25:F25"/>
    <mergeCell ref="C28:E28"/>
    <mergeCell ref="A30:E30"/>
    <mergeCell ref="A32:F32"/>
    <mergeCell ref="A33:D33"/>
    <mergeCell ref="A34:D34"/>
    <mergeCell ref="A35:D35"/>
    <mergeCell ref="A36:D36"/>
    <mergeCell ref="A39:E39"/>
    <mergeCell ref="A44:B44"/>
    <mergeCell ref="D44:F44"/>
    <mergeCell ref="A45:B45"/>
    <mergeCell ref="D45:F45"/>
  </mergeCells>
  <pageMargins left="0.7" right="0.7" top="0.75" bottom="0.75" header="0.3" footer="0.3"/>
  <pageSetup scale="78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F7BC2-19EB-4A56-BDF5-F07D875ECDD6}">
  <sheetPr>
    <tabColor rgb="FF002060"/>
    <pageSetUpPr fitToPage="1"/>
  </sheetPr>
  <dimension ref="A1:F51"/>
  <sheetViews>
    <sheetView view="pageBreakPreview" topLeftCell="A22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106</v>
      </c>
      <c r="C5" s="9"/>
      <c r="D5" s="10" t="s">
        <v>3</v>
      </c>
      <c r="E5" s="11" t="s">
        <v>3</v>
      </c>
      <c r="F5" s="103"/>
    </row>
    <row r="6" spans="1:6" s="86" customFormat="1" ht="33" customHeight="1" x14ac:dyDescent="0.2">
      <c r="A6" s="12" t="s">
        <v>4</v>
      </c>
      <c r="B6" s="131" t="s">
        <v>107</v>
      </c>
      <c r="C6" s="132"/>
      <c r="D6" s="132"/>
      <c r="E6" s="132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45" x14ac:dyDescent="0.2">
      <c r="A10" s="69" t="s">
        <v>70</v>
      </c>
      <c r="B10" s="17" t="s">
        <v>7</v>
      </c>
      <c r="C10" s="61">
        <v>14650000</v>
      </c>
      <c r="D10" s="61">
        <v>1</v>
      </c>
      <c r="E10" s="62"/>
      <c r="F10" s="20">
        <f t="shared" ref="F10" si="0">C10*D10</f>
        <v>14650000</v>
      </c>
    </row>
    <row r="11" spans="1:6" s="21" customFormat="1" ht="30" x14ac:dyDescent="0.2">
      <c r="A11" s="55" t="s">
        <v>69</v>
      </c>
      <c r="B11" s="76" t="s">
        <v>7</v>
      </c>
      <c r="C11" s="61">
        <f>5075000*1.19</f>
        <v>6039250</v>
      </c>
      <c r="D11" s="61">
        <v>1</v>
      </c>
      <c r="E11" s="62"/>
      <c r="F11" s="20">
        <f t="shared" ref="F11:F13" si="1">C11*D11</f>
        <v>6039250</v>
      </c>
    </row>
    <row r="12" spans="1:6" s="21" customFormat="1" ht="30" x14ac:dyDescent="0.2">
      <c r="A12" s="55" t="s">
        <v>71</v>
      </c>
      <c r="B12" s="76" t="s">
        <v>7</v>
      </c>
      <c r="C12" s="61">
        <f>5085000*1.19</f>
        <v>6051150</v>
      </c>
      <c r="D12" s="61">
        <v>2</v>
      </c>
      <c r="E12" s="62"/>
      <c r="F12" s="20">
        <f t="shared" si="1"/>
        <v>12102300</v>
      </c>
    </row>
    <row r="13" spans="1:6" s="21" customFormat="1" ht="30" x14ac:dyDescent="0.2">
      <c r="A13" s="55" t="s">
        <v>72</v>
      </c>
      <c r="B13" s="76" t="s">
        <v>7</v>
      </c>
      <c r="C13" s="61">
        <f>5035000*1.19</f>
        <v>5991650</v>
      </c>
      <c r="D13" s="61">
        <v>2</v>
      </c>
      <c r="E13" s="62"/>
      <c r="F13" s="20">
        <f t="shared" si="1"/>
        <v>11983300</v>
      </c>
    </row>
    <row r="14" spans="1:6" s="21" customFormat="1" ht="15" x14ac:dyDescent="0.2">
      <c r="A14" s="55" t="s">
        <v>114</v>
      </c>
      <c r="B14" s="76" t="s">
        <v>7</v>
      </c>
      <c r="C14" s="61">
        <v>180000</v>
      </c>
      <c r="D14" s="61">
        <v>6</v>
      </c>
      <c r="E14" s="62"/>
      <c r="F14" s="20">
        <f t="shared" ref="F14" si="2">C14*D14</f>
        <v>1080000</v>
      </c>
    </row>
    <row r="15" spans="1:6" s="21" customFormat="1" ht="15.75" thickBot="1" x14ac:dyDescent="0.25">
      <c r="A15" s="64"/>
      <c r="B15" s="65"/>
      <c r="C15" s="66"/>
      <c r="D15" s="66"/>
      <c r="E15" s="67"/>
      <c r="F15" s="68"/>
    </row>
    <row r="16" spans="1:6" ht="15.75" thickBot="1" x14ac:dyDescent="0.3">
      <c r="A16" s="1"/>
      <c r="B16" s="2"/>
      <c r="C16" s="106" t="s">
        <v>13</v>
      </c>
      <c r="D16" s="107"/>
      <c r="E16" s="108"/>
      <c r="F16" s="22">
        <f>SUM(F10:F15)</f>
        <v>45854850</v>
      </c>
    </row>
    <row r="17" spans="1:6" ht="15.75" thickBot="1" x14ac:dyDescent="0.3">
      <c r="A17" s="1"/>
      <c r="B17" s="2"/>
      <c r="C17" s="3"/>
      <c r="D17" s="3"/>
      <c r="E17" s="3"/>
      <c r="F17" s="3"/>
    </row>
    <row r="18" spans="1:6" ht="15.75" thickBot="1" x14ac:dyDescent="0.3">
      <c r="A18" s="97" t="s">
        <v>14</v>
      </c>
      <c r="B18" s="97"/>
      <c r="C18" s="97"/>
      <c r="D18" s="97"/>
      <c r="E18" s="97"/>
      <c r="F18" s="98"/>
    </row>
    <row r="19" spans="1:6" ht="15.75" thickBot="1" x14ac:dyDescent="0.3">
      <c r="A19" s="15" t="s">
        <v>6</v>
      </c>
      <c r="B19" s="15" t="s">
        <v>7</v>
      </c>
      <c r="C19" s="16" t="s">
        <v>15</v>
      </c>
      <c r="D19" s="16" t="s">
        <v>16</v>
      </c>
      <c r="E19" s="16" t="s">
        <v>9</v>
      </c>
      <c r="F19" s="16" t="s">
        <v>11</v>
      </c>
    </row>
    <row r="20" spans="1:6" ht="15" x14ac:dyDescent="0.25">
      <c r="A20" s="23" t="s">
        <v>17</v>
      </c>
      <c r="B20" s="24" t="s">
        <v>49</v>
      </c>
      <c r="C20" s="25">
        <v>45786</v>
      </c>
      <c r="D20" s="25"/>
      <c r="E20" s="26">
        <v>5</v>
      </c>
      <c r="F20" s="27">
        <f>C20*E20</f>
        <v>228930</v>
      </c>
    </row>
    <row r="21" spans="1:6" ht="15.75" thickBot="1" x14ac:dyDescent="0.3">
      <c r="A21" s="28" t="s">
        <v>48</v>
      </c>
      <c r="B21" s="29" t="s">
        <v>49</v>
      </c>
      <c r="C21" s="30">
        <f>40000*1.19</f>
        <v>47600</v>
      </c>
      <c r="D21" s="30"/>
      <c r="E21" s="31">
        <v>5</v>
      </c>
      <c r="F21" s="32">
        <f>C21*E21</f>
        <v>238000</v>
      </c>
    </row>
    <row r="22" spans="1:6" ht="15.75" thickBot="1" x14ac:dyDescent="0.3">
      <c r="A22" s="1"/>
      <c r="B22" s="2"/>
      <c r="C22" s="126" t="s">
        <v>19</v>
      </c>
      <c r="D22" s="127"/>
      <c r="E22" s="128"/>
      <c r="F22" s="33">
        <f>SUM(F20:F21)</f>
        <v>466930</v>
      </c>
    </row>
    <row r="23" spans="1:6" ht="15.75" thickBot="1" x14ac:dyDescent="0.3">
      <c r="A23" s="1"/>
      <c r="B23" s="2"/>
      <c r="C23" s="3"/>
      <c r="D23" s="3"/>
      <c r="E23" s="3"/>
      <c r="F23" s="3"/>
    </row>
    <row r="24" spans="1:6" ht="15.75" thickBot="1" x14ac:dyDescent="0.3">
      <c r="A24" s="97" t="s">
        <v>20</v>
      </c>
      <c r="B24" s="97"/>
      <c r="C24" s="97"/>
      <c r="D24" s="97"/>
      <c r="E24" s="97"/>
      <c r="F24" s="98"/>
    </row>
    <row r="25" spans="1:6" ht="15.75" thickBot="1" x14ac:dyDescent="0.3">
      <c r="A25" s="15" t="s">
        <v>6</v>
      </c>
      <c r="B25" s="15" t="s">
        <v>7</v>
      </c>
      <c r="C25" s="16" t="s">
        <v>21</v>
      </c>
      <c r="D25" s="16" t="s">
        <v>22</v>
      </c>
      <c r="E25" s="16" t="s">
        <v>9</v>
      </c>
      <c r="F25" s="16" t="s">
        <v>11</v>
      </c>
    </row>
    <row r="26" spans="1:6" ht="30" x14ac:dyDescent="0.2">
      <c r="A26" s="55" t="s">
        <v>92</v>
      </c>
      <c r="B26" s="56" t="s">
        <v>23</v>
      </c>
      <c r="C26" s="57">
        <f>92666+92666+143333</f>
        <v>328665</v>
      </c>
      <c r="D26" s="57">
        <f>C26*0.15</f>
        <v>49299.75</v>
      </c>
      <c r="E26" s="58">
        <v>10</v>
      </c>
      <c r="F26" s="59">
        <f>(C26+D26)*E26</f>
        <v>3779647.5</v>
      </c>
    </row>
    <row r="27" spans="1:6" ht="15.75" thickBot="1" x14ac:dyDescent="0.3">
      <c r="A27" s="1"/>
      <c r="B27" s="2"/>
      <c r="C27" s="106" t="s">
        <v>24</v>
      </c>
      <c r="D27" s="107"/>
      <c r="E27" s="108"/>
      <c r="F27" s="22">
        <f>SUM(F26:F26)</f>
        <v>3779647.5</v>
      </c>
    </row>
    <row r="28" spans="1:6" ht="15.75" thickBot="1" x14ac:dyDescent="0.3">
      <c r="A28" s="1"/>
      <c r="B28" s="2"/>
      <c r="C28" s="3"/>
      <c r="D28" s="3"/>
      <c r="E28" s="3"/>
      <c r="F28" s="3"/>
    </row>
    <row r="29" spans="1:6" ht="15.75" thickBot="1" x14ac:dyDescent="0.3">
      <c r="A29" s="97" t="s">
        <v>25</v>
      </c>
      <c r="B29" s="97"/>
      <c r="C29" s="97"/>
      <c r="D29" s="97"/>
      <c r="E29" s="97"/>
      <c r="F29" s="98"/>
    </row>
    <row r="30" spans="1:6" ht="15.75" thickBot="1" x14ac:dyDescent="0.3">
      <c r="A30" s="15" t="s">
        <v>6</v>
      </c>
      <c r="B30" s="15" t="s">
        <v>7</v>
      </c>
      <c r="C30" s="16" t="s">
        <v>15</v>
      </c>
      <c r="D30" s="16" t="s">
        <v>26</v>
      </c>
      <c r="E30" s="16" t="s">
        <v>9</v>
      </c>
      <c r="F30" s="16" t="s">
        <v>21</v>
      </c>
    </row>
    <row r="31" spans="1:6" ht="15.75" thickBot="1" x14ac:dyDescent="0.25">
      <c r="A31" s="34" t="s">
        <v>27</v>
      </c>
      <c r="B31" s="35">
        <v>1</v>
      </c>
      <c r="C31" s="36">
        <v>150000</v>
      </c>
      <c r="D31" s="36">
        <v>1</v>
      </c>
      <c r="E31" s="36">
        <v>2</v>
      </c>
      <c r="F31" s="37">
        <f>C31*E31</f>
        <v>300000</v>
      </c>
    </row>
    <row r="32" spans="1:6" ht="15.75" thickBot="1" x14ac:dyDescent="0.3">
      <c r="A32" s="1"/>
      <c r="B32" s="2"/>
      <c r="C32" s="106" t="s">
        <v>28</v>
      </c>
      <c r="D32" s="107"/>
      <c r="E32" s="108"/>
      <c r="F32" s="22">
        <f>SUM(F31:F31)</f>
        <v>300000</v>
      </c>
    </row>
    <row r="33" spans="1:6" ht="15.75" thickBot="1" x14ac:dyDescent="0.3">
      <c r="A33" s="1"/>
      <c r="B33" s="2"/>
      <c r="C33" s="3"/>
      <c r="D33" s="3"/>
      <c r="E33" s="3"/>
      <c r="F33" s="3"/>
    </row>
    <row r="34" spans="1:6" ht="15.75" thickBot="1" x14ac:dyDescent="0.3">
      <c r="A34" s="111" t="s">
        <v>29</v>
      </c>
      <c r="B34" s="112"/>
      <c r="C34" s="112"/>
      <c r="D34" s="112"/>
      <c r="E34" s="113"/>
      <c r="F34" s="38">
        <f>F16+F22+F27+F32</f>
        <v>50401427.5</v>
      </c>
    </row>
    <row r="35" spans="1:6" ht="15.75" thickBot="1" x14ac:dyDescent="0.3">
      <c r="A35" s="1"/>
      <c r="B35" s="2"/>
      <c r="C35" s="3"/>
      <c r="D35" s="3"/>
      <c r="E35" s="3"/>
      <c r="F35" s="3"/>
    </row>
    <row r="36" spans="1:6" ht="15.75" thickBot="1" x14ac:dyDescent="0.3">
      <c r="A36" s="97" t="s">
        <v>30</v>
      </c>
      <c r="B36" s="97"/>
      <c r="C36" s="97"/>
      <c r="D36" s="97"/>
      <c r="E36" s="97"/>
      <c r="F36" s="98"/>
    </row>
    <row r="37" spans="1:6" ht="15.75" thickBot="1" x14ac:dyDescent="0.3">
      <c r="A37" s="111" t="s">
        <v>6</v>
      </c>
      <c r="B37" s="112"/>
      <c r="C37" s="112"/>
      <c r="D37" s="113"/>
      <c r="E37" s="16" t="s">
        <v>31</v>
      </c>
      <c r="F37" s="16" t="s">
        <v>21</v>
      </c>
    </row>
    <row r="38" spans="1:6" ht="15" x14ac:dyDescent="0.25">
      <c r="A38" s="114" t="s">
        <v>32</v>
      </c>
      <c r="B38" s="115"/>
      <c r="C38" s="115"/>
      <c r="D38" s="116"/>
      <c r="E38" s="39">
        <v>0.24709999999999999</v>
      </c>
      <c r="F38" s="40">
        <f>+F34*E38</f>
        <v>12454192.73525</v>
      </c>
    </row>
    <row r="39" spans="1:6" ht="15" x14ac:dyDescent="0.25">
      <c r="A39" s="117" t="s">
        <v>33</v>
      </c>
      <c r="B39" s="118"/>
      <c r="C39" s="118"/>
      <c r="D39" s="119"/>
      <c r="E39" s="41">
        <v>0.01</v>
      </c>
      <c r="F39" s="42">
        <f>+F34*E39</f>
        <v>504014.27500000002</v>
      </c>
    </row>
    <row r="40" spans="1:6" ht="15.75" thickBot="1" x14ac:dyDescent="0.3">
      <c r="A40" s="120" t="s">
        <v>34</v>
      </c>
      <c r="B40" s="121"/>
      <c r="C40" s="121"/>
      <c r="D40" s="122"/>
      <c r="E40" s="43">
        <v>0.05</v>
      </c>
      <c r="F40" s="44">
        <f>+F34*E40</f>
        <v>2520071.375</v>
      </c>
    </row>
    <row r="41" spans="1:6" ht="15.75" thickBot="1" x14ac:dyDescent="0.3">
      <c r="A41" s="2"/>
      <c r="B41" s="2"/>
      <c r="C41" s="109" t="s">
        <v>35</v>
      </c>
      <c r="D41" s="110"/>
      <c r="E41" s="110"/>
      <c r="F41" s="45">
        <f>SUM(F38:F40)</f>
        <v>15478278.38525</v>
      </c>
    </row>
    <row r="42" spans="1:6" ht="15.75" thickBot="1" x14ac:dyDescent="0.3">
      <c r="A42" s="2"/>
      <c r="B42" s="2"/>
      <c r="C42" s="46"/>
      <c r="D42" s="47"/>
      <c r="E42" s="48"/>
      <c r="F42" s="14"/>
    </row>
    <row r="43" spans="1:6" ht="15.75" thickBot="1" x14ac:dyDescent="0.3">
      <c r="A43" s="111" t="s">
        <v>36</v>
      </c>
      <c r="B43" s="112"/>
      <c r="C43" s="112"/>
      <c r="D43" s="112"/>
      <c r="E43" s="113"/>
      <c r="F43" s="49">
        <f>ROUND((F34+F41),0)</f>
        <v>65879706</v>
      </c>
    </row>
    <row r="44" spans="1:6" ht="15" x14ac:dyDescent="0.25">
      <c r="A44" s="50"/>
      <c r="B44" s="50"/>
      <c r="C44" s="50"/>
      <c r="D44" s="50"/>
      <c r="E44" s="50"/>
      <c r="F44" s="51"/>
    </row>
    <row r="45" spans="1:6" ht="15" x14ac:dyDescent="0.25">
      <c r="A45" s="50"/>
      <c r="B45" s="50"/>
      <c r="C45" s="50"/>
      <c r="D45" s="50"/>
      <c r="E45" s="50"/>
      <c r="F45" s="51"/>
    </row>
    <row r="46" spans="1:6" ht="15" x14ac:dyDescent="0.25">
      <c r="A46" s="2"/>
      <c r="B46" s="2"/>
      <c r="C46" s="2"/>
      <c r="D46" s="2"/>
      <c r="E46" s="14"/>
      <c r="F46" s="14"/>
    </row>
    <row r="47" spans="1:6" ht="15" x14ac:dyDescent="0.25">
      <c r="A47" s="1"/>
      <c r="B47" s="2"/>
      <c r="C47" s="3"/>
      <c r="D47" s="48"/>
      <c r="E47" s="48"/>
      <c r="F47" s="48"/>
    </row>
    <row r="48" spans="1:6" ht="15" x14ac:dyDescent="0.25">
      <c r="A48" s="123" t="s">
        <v>37</v>
      </c>
      <c r="B48" s="123"/>
      <c r="C48" s="1"/>
      <c r="D48" s="124" t="s">
        <v>38</v>
      </c>
      <c r="E48" s="124"/>
      <c r="F48" s="124"/>
    </row>
    <row r="49" spans="1:6" ht="15" x14ac:dyDescent="0.25">
      <c r="A49" s="125" t="s">
        <v>39</v>
      </c>
      <c r="B49" s="125"/>
      <c r="C49" s="3"/>
      <c r="D49" s="125" t="s">
        <v>40</v>
      </c>
      <c r="E49" s="125"/>
      <c r="F49" s="125"/>
    </row>
    <row r="50" spans="1:6" x14ac:dyDescent="0.2">
      <c r="B50" s="52"/>
      <c r="C50" s="53"/>
      <c r="D50" s="54"/>
      <c r="E50" s="52"/>
      <c r="F50" s="52"/>
    </row>
    <row r="51" spans="1:6" x14ac:dyDescent="0.2">
      <c r="B51" s="52"/>
      <c r="C51" s="53"/>
      <c r="D51" s="54"/>
      <c r="E51" s="52"/>
      <c r="F51" s="52"/>
    </row>
  </sheetData>
  <mergeCells count="23">
    <mergeCell ref="A18:F18"/>
    <mergeCell ref="A1:E1"/>
    <mergeCell ref="F1:F5"/>
    <mergeCell ref="B6:E6"/>
    <mergeCell ref="A8:F8"/>
    <mergeCell ref="C16:E16"/>
    <mergeCell ref="C41:E41"/>
    <mergeCell ref="C22:E22"/>
    <mergeCell ref="A24:F24"/>
    <mergeCell ref="C27:E27"/>
    <mergeCell ref="A29:F29"/>
    <mergeCell ref="C32:E32"/>
    <mergeCell ref="A34:E34"/>
    <mergeCell ref="A36:F36"/>
    <mergeCell ref="A37:D37"/>
    <mergeCell ref="A38:D38"/>
    <mergeCell ref="A39:D39"/>
    <mergeCell ref="A40:D40"/>
    <mergeCell ref="A43:E43"/>
    <mergeCell ref="A48:B48"/>
    <mergeCell ref="D48:F48"/>
    <mergeCell ref="A49:B49"/>
    <mergeCell ref="D49:F49"/>
  </mergeCells>
  <pageMargins left="0.7" right="0.7" top="0.75" bottom="0.75" header="0.3" footer="0.3"/>
  <pageSetup scale="78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4CA82-917F-4BFD-814D-872B72404576}">
  <sheetPr>
    <tabColor rgb="FF002060"/>
    <pageSetUpPr fitToPage="1"/>
  </sheetPr>
  <dimension ref="A1:F48"/>
  <sheetViews>
    <sheetView view="pageBreakPreview" topLeftCell="A28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106</v>
      </c>
      <c r="C5" s="9"/>
      <c r="D5" s="10" t="s">
        <v>3</v>
      </c>
      <c r="E5" s="11" t="s">
        <v>3</v>
      </c>
      <c r="F5" s="103"/>
    </row>
    <row r="6" spans="1:6" s="86" customFormat="1" ht="21.75" customHeight="1" x14ac:dyDescent="0.2">
      <c r="A6" s="12" t="s">
        <v>4</v>
      </c>
      <c r="B6" s="131" t="s">
        <v>108</v>
      </c>
      <c r="C6" s="132"/>
      <c r="D6" s="132"/>
      <c r="E6" s="132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30" x14ac:dyDescent="0.2">
      <c r="A10" s="55" t="s">
        <v>73</v>
      </c>
      <c r="B10" s="76" t="s">
        <v>7</v>
      </c>
      <c r="C10" s="61">
        <v>750000</v>
      </c>
      <c r="D10" s="61">
        <v>1</v>
      </c>
      <c r="E10" s="62"/>
      <c r="F10" s="20">
        <f t="shared" ref="F10:F11" si="0">C10*D10</f>
        <v>750000</v>
      </c>
    </row>
    <row r="11" spans="1:6" s="21" customFormat="1" ht="15" x14ac:dyDescent="0.2">
      <c r="A11" s="55" t="s">
        <v>114</v>
      </c>
      <c r="B11" s="76" t="s">
        <v>7</v>
      </c>
      <c r="C11" s="61">
        <v>180000</v>
      </c>
      <c r="D11" s="61">
        <v>1</v>
      </c>
      <c r="E11" s="62"/>
      <c r="F11" s="20">
        <f t="shared" si="0"/>
        <v>180000</v>
      </c>
    </row>
    <row r="12" spans="1:6" s="21" customFormat="1" ht="15.75" thickBot="1" x14ac:dyDescent="0.25">
      <c r="A12" s="64"/>
      <c r="B12" s="65"/>
      <c r="C12" s="66"/>
      <c r="D12" s="66"/>
      <c r="E12" s="67"/>
      <c r="F12" s="68"/>
    </row>
    <row r="13" spans="1:6" ht="15.75" thickBot="1" x14ac:dyDescent="0.3">
      <c r="A13" s="1"/>
      <c r="B13" s="2"/>
      <c r="C13" s="106" t="s">
        <v>13</v>
      </c>
      <c r="D13" s="107"/>
      <c r="E13" s="108"/>
      <c r="F13" s="22">
        <f>SUM(F10:F12)</f>
        <v>930000</v>
      </c>
    </row>
    <row r="14" spans="1:6" ht="15.75" thickBot="1" x14ac:dyDescent="0.3">
      <c r="A14" s="1"/>
      <c r="B14" s="2"/>
      <c r="C14" s="3"/>
      <c r="D14" s="3"/>
      <c r="E14" s="3"/>
      <c r="F14" s="3"/>
    </row>
    <row r="15" spans="1:6" ht="15.75" thickBot="1" x14ac:dyDescent="0.3">
      <c r="A15" s="97" t="s">
        <v>14</v>
      </c>
      <c r="B15" s="97"/>
      <c r="C15" s="97"/>
      <c r="D15" s="97"/>
      <c r="E15" s="97"/>
      <c r="F15" s="98"/>
    </row>
    <row r="16" spans="1:6" ht="15.75" thickBot="1" x14ac:dyDescent="0.3">
      <c r="A16" s="15" t="s">
        <v>6</v>
      </c>
      <c r="B16" s="15" t="s">
        <v>7</v>
      </c>
      <c r="C16" s="16" t="s">
        <v>15</v>
      </c>
      <c r="D16" s="16" t="s">
        <v>16</v>
      </c>
      <c r="E16" s="16" t="s">
        <v>9</v>
      </c>
      <c r="F16" s="16" t="s">
        <v>11</v>
      </c>
    </row>
    <row r="17" spans="1:6" ht="15" x14ac:dyDescent="0.25">
      <c r="A17" s="23" t="s">
        <v>17</v>
      </c>
      <c r="B17" s="24" t="s">
        <v>18</v>
      </c>
      <c r="C17" s="25">
        <v>15786</v>
      </c>
      <c r="D17" s="25"/>
      <c r="E17" s="26">
        <v>1</v>
      </c>
      <c r="F17" s="27">
        <f>C17*E17</f>
        <v>15786</v>
      </c>
    </row>
    <row r="18" spans="1:6" ht="15.75" thickBot="1" x14ac:dyDescent="0.3">
      <c r="A18" s="28" t="s">
        <v>48</v>
      </c>
      <c r="B18" s="29" t="s">
        <v>49</v>
      </c>
      <c r="C18" s="30">
        <f>40000*1.19</f>
        <v>47600</v>
      </c>
      <c r="D18" s="30"/>
      <c r="E18" s="31">
        <v>1</v>
      </c>
      <c r="F18" s="32">
        <f>C18*E18</f>
        <v>47600</v>
      </c>
    </row>
    <row r="19" spans="1:6" ht="15.75" thickBot="1" x14ac:dyDescent="0.3">
      <c r="A19" s="1"/>
      <c r="B19" s="2"/>
      <c r="C19" s="126" t="s">
        <v>19</v>
      </c>
      <c r="D19" s="127"/>
      <c r="E19" s="128"/>
      <c r="F19" s="33">
        <f>SUM(F17:F18)</f>
        <v>63386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20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21</v>
      </c>
      <c r="D22" s="16" t="s">
        <v>22</v>
      </c>
      <c r="E22" s="16" t="s">
        <v>9</v>
      </c>
      <c r="F22" s="16" t="s">
        <v>11</v>
      </c>
    </row>
    <row r="23" spans="1:6" ht="30" x14ac:dyDescent="0.2">
      <c r="A23" s="55" t="s">
        <v>92</v>
      </c>
      <c r="B23" s="56" t="s">
        <v>23</v>
      </c>
      <c r="C23" s="57">
        <f>92666+92666+143333</f>
        <v>328665</v>
      </c>
      <c r="D23" s="57">
        <f>C23*0.15</f>
        <v>49299.75</v>
      </c>
      <c r="E23" s="58">
        <v>1</v>
      </c>
      <c r="F23" s="59">
        <f>(C23+D23)*E23</f>
        <v>377964.75</v>
      </c>
    </row>
    <row r="24" spans="1:6" ht="15.75" thickBot="1" x14ac:dyDescent="0.3">
      <c r="A24" s="1"/>
      <c r="B24" s="2"/>
      <c r="C24" s="106" t="s">
        <v>24</v>
      </c>
      <c r="D24" s="107"/>
      <c r="E24" s="108"/>
      <c r="F24" s="22">
        <f>SUM(F23:F23)</f>
        <v>377964.75</v>
      </c>
    </row>
    <row r="25" spans="1:6" ht="15.75" thickBot="1" x14ac:dyDescent="0.3">
      <c r="A25" s="1"/>
      <c r="B25" s="2"/>
      <c r="C25" s="3"/>
      <c r="D25" s="3"/>
      <c r="E25" s="3"/>
      <c r="F25" s="3"/>
    </row>
    <row r="26" spans="1:6" ht="15.75" thickBot="1" x14ac:dyDescent="0.3">
      <c r="A26" s="97" t="s">
        <v>25</v>
      </c>
      <c r="B26" s="97"/>
      <c r="C26" s="97"/>
      <c r="D26" s="97"/>
      <c r="E26" s="97"/>
      <c r="F26" s="98"/>
    </row>
    <row r="27" spans="1:6" ht="15.75" thickBot="1" x14ac:dyDescent="0.3">
      <c r="A27" s="15" t="s">
        <v>6</v>
      </c>
      <c r="B27" s="15" t="s">
        <v>7</v>
      </c>
      <c r="C27" s="16" t="s">
        <v>15</v>
      </c>
      <c r="D27" s="16" t="s">
        <v>26</v>
      </c>
      <c r="E27" s="16" t="s">
        <v>9</v>
      </c>
      <c r="F27" s="16" t="s">
        <v>21</v>
      </c>
    </row>
    <row r="28" spans="1:6" ht="15.75" thickBot="1" x14ac:dyDescent="0.25">
      <c r="A28" s="34" t="s">
        <v>27</v>
      </c>
      <c r="B28" s="35">
        <v>1</v>
      </c>
      <c r="C28" s="36">
        <v>150000</v>
      </c>
      <c r="D28" s="36">
        <v>1</v>
      </c>
      <c r="E28" s="36">
        <v>1</v>
      </c>
      <c r="F28" s="37">
        <f>C28*E28</f>
        <v>150000</v>
      </c>
    </row>
    <row r="29" spans="1:6" ht="15.75" thickBot="1" x14ac:dyDescent="0.3">
      <c r="A29" s="1"/>
      <c r="B29" s="2"/>
      <c r="C29" s="106" t="s">
        <v>28</v>
      </c>
      <c r="D29" s="107"/>
      <c r="E29" s="108"/>
      <c r="F29" s="22">
        <f>SUM(F28:F28)</f>
        <v>150000</v>
      </c>
    </row>
    <row r="30" spans="1:6" ht="15.75" thickBot="1" x14ac:dyDescent="0.3">
      <c r="A30" s="1"/>
      <c r="B30" s="2"/>
      <c r="C30" s="3"/>
      <c r="D30" s="3"/>
      <c r="E30" s="3"/>
      <c r="F30" s="3"/>
    </row>
    <row r="31" spans="1:6" ht="15.75" thickBot="1" x14ac:dyDescent="0.3">
      <c r="A31" s="111" t="s">
        <v>29</v>
      </c>
      <c r="B31" s="112"/>
      <c r="C31" s="112"/>
      <c r="D31" s="112"/>
      <c r="E31" s="113"/>
      <c r="F31" s="38">
        <f>F13+F19+F24+F29</f>
        <v>1521350.75</v>
      </c>
    </row>
    <row r="32" spans="1:6" ht="15.75" thickBot="1" x14ac:dyDescent="0.3">
      <c r="A32" s="1"/>
      <c r="B32" s="2"/>
      <c r="C32" s="3"/>
      <c r="D32" s="3"/>
      <c r="E32" s="3"/>
      <c r="F32" s="3"/>
    </row>
    <row r="33" spans="1:6" ht="15.75" thickBot="1" x14ac:dyDescent="0.3">
      <c r="A33" s="97" t="s">
        <v>30</v>
      </c>
      <c r="B33" s="97"/>
      <c r="C33" s="97"/>
      <c r="D33" s="97"/>
      <c r="E33" s="97"/>
      <c r="F33" s="98"/>
    </row>
    <row r="34" spans="1:6" ht="15.75" thickBot="1" x14ac:dyDescent="0.3">
      <c r="A34" s="111" t="s">
        <v>6</v>
      </c>
      <c r="B34" s="112"/>
      <c r="C34" s="112"/>
      <c r="D34" s="113"/>
      <c r="E34" s="16" t="s">
        <v>31</v>
      </c>
      <c r="F34" s="16" t="s">
        <v>21</v>
      </c>
    </row>
    <row r="35" spans="1:6" ht="15" x14ac:dyDescent="0.25">
      <c r="A35" s="114" t="s">
        <v>32</v>
      </c>
      <c r="B35" s="115"/>
      <c r="C35" s="115"/>
      <c r="D35" s="116"/>
      <c r="E35" s="39">
        <v>0.24709999999999999</v>
      </c>
      <c r="F35" s="40">
        <f>+F31*E35</f>
        <v>375925.77032499999</v>
      </c>
    </row>
    <row r="36" spans="1:6" ht="15" x14ac:dyDescent="0.25">
      <c r="A36" s="117" t="s">
        <v>33</v>
      </c>
      <c r="B36" s="118"/>
      <c r="C36" s="118"/>
      <c r="D36" s="119"/>
      <c r="E36" s="41">
        <v>0.01</v>
      </c>
      <c r="F36" s="42">
        <f>+F31*E36</f>
        <v>15213.5075</v>
      </c>
    </row>
    <row r="37" spans="1:6" ht="15.75" thickBot="1" x14ac:dyDescent="0.3">
      <c r="A37" s="120" t="s">
        <v>34</v>
      </c>
      <c r="B37" s="121"/>
      <c r="C37" s="121"/>
      <c r="D37" s="122"/>
      <c r="E37" s="43">
        <v>0.05</v>
      </c>
      <c r="F37" s="44">
        <f>+F31*E37</f>
        <v>76067.537500000006</v>
      </c>
    </row>
    <row r="38" spans="1:6" ht="15.75" thickBot="1" x14ac:dyDescent="0.3">
      <c r="A38" s="2"/>
      <c r="B38" s="2"/>
      <c r="C38" s="109" t="s">
        <v>35</v>
      </c>
      <c r="D38" s="110"/>
      <c r="E38" s="110"/>
      <c r="F38" s="45">
        <f>SUM(F35:F37)</f>
        <v>467206.81532499997</v>
      </c>
    </row>
    <row r="39" spans="1:6" ht="15.75" thickBot="1" x14ac:dyDescent="0.3">
      <c r="A39" s="2"/>
      <c r="B39" s="2"/>
      <c r="C39" s="46"/>
      <c r="D39" s="47"/>
      <c r="E39" s="48"/>
      <c r="F39" s="14"/>
    </row>
    <row r="40" spans="1:6" ht="15.75" thickBot="1" x14ac:dyDescent="0.3">
      <c r="A40" s="111" t="s">
        <v>36</v>
      </c>
      <c r="B40" s="112"/>
      <c r="C40" s="112"/>
      <c r="D40" s="112"/>
      <c r="E40" s="113"/>
      <c r="F40" s="49">
        <f>ROUND((F31+F38),0)</f>
        <v>1988558</v>
      </c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2"/>
      <c r="B43" s="2"/>
      <c r="C43" s="2"/>
      <c r="D43" s="2"/>
      <c r="E43" s="14"/>
      <c r="F43" s="14"/>
    </row>
    <row r="44" spans="1:6" ht="15" x14ac:dyDescent="0.25">
      <c r="A44" s="1"/>
      <c r="B44" s="2"/>
      <c r="C44" s="3"/>
      <c r="D44" s="48"/>
      <c r="E44" s="48"/>
      <c r="F44" s="48"/>
    </row>
    <row r="45" spans="1:6" ht="15" x14ac:dyDescent="0.25">
      <c r="A45" s="123" t="s">
        <v>37</v>
      </c>
      <c r="B45" s="123"/>
      <c r="C45" s="1"/>
      <c r="D45" s="124" t="s">
        <v>38</v>
      </c>
      <c r="E45" s="124"/>
      <c r="F45" s="124"/>
    </row>
    <row r="46" spans="1:6" ht="15" x14ac:dyDescent="0.25">
      <c r="A46" s="125" t="s">
        <v>39</v>
      </c>
      <c r="B46" s="125"/>
      <c r="C46" s="3"/>
      <c r="D46" s="125" t="s">
        <v>40</v>
      </c>
      <c r="E46" s="125"/>
      <c r="F46" s="125"/>
    </row>
    <row r="47" spans="1:6" x14ac:dyDescent="0.2">
      <c r="B47" s="52"/>
      <c r="C47" s="53"/>
      <c r="D47" s="54"/>
      <c r="E47" s="52"/>
      <c r="F47" s="52"/>
    </row>
    <row r="48" spans="1:6" x14ac:dyDescent="0.2">
      <c r="B48" s="52"/>
      <c r="C48" s="53"/>
      <c r="D48" s="54"/>
      <c r="E48" s="52"/>
      <c r="F48" s="52"/>
    </row>
  </sheetData>
  <mergeCells count="23">
    <mergeCell ref="A15:F15"/>
    <mergeCell ref="A1:E1"/>
    <mergeCell ref="F1:F5"/>
    <mergeCell ref="B6:E6"/>
    <mergeCell ref="A8:F8"/>
    <mergeCell ref="C13:E13"/>
    <mergeCell ref="C38:E38"/>
    <mergeCell ref="C19:E19"/>
    <mergeCell ref="A21:F21"/>
    <mergeCell ref="C24:E24"/>
    <mergeCell ref="A26:F26"/>
    <mergeCell ref="C29:E29"/>
    <mergeCell ref="A31:E31"/>
    <mergeCell ref="A33:F33"/>
    <mergeCell ref="A34:D34"/>
    <mergeCell ref="A35:D35"/>
    <mergeCell ref="A36:D36"/>
    <mergeCell ref="A37:D37"/>
    <mergeCell ref="A40:E40"/>
    <mergeCell ref="A45:B45"/>
    <mergeCell ref="D45:F45"/>
    <mergeCell ref="A46:B46"/>
    <mergeCell ref="D46:F46"/>
  </mergeCells>
  <pageMargins left="0.7" right="0.7" top="0.75" bottom="0.75" header="0.3" footer="0.3"/>
  <pageSetup scale="78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7D145-D0AE-4CE5-94D5-DD43C3EC36D7}">
  <sheetPr>
    <tabColor rgb="FF002060"/>
    <pageSetUpPr fitToPage="1"/>
  </sheetPr>
  <dimension ref="A1:F47"/>
  <sheetViews>
    <sheetView view="pageBreakPreview" topLeftCell="A25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106</v>
      </c>
      <c r="C5" s="9"/>
      <c r="D5" s="10" t="s">
        <v>3</v>
      </c>
      <c r="E5" s="11" t="s">
        <v>50</v>
      </c>
      <c r="F5" s="103"/>
    </row>
    <row r="6" spans="1:6" s="86" customFormat="1" ht="34.5" customHeight="1" x14ac:dyDescent="0.2">
      <c r="A6" s="12" t="s">
        <v>4</v>
      </c>
      <c r="B6" s="131" t="s">
        <v>109</v>
      </c>
      <c r="C6" s="132"/>
      <c r="D6" s="132"/>
      <c r="E6" s="132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30" x14ac:dyDescent="0.2">
      <c r="A10" s="55" t="s">
        <v>74</v>
      </c>
      <c r="B10" s="76" t="s">
        <v>50</v>
      </c>
      <c r="C10" s="61">
        <v>98000</v>
      </c>
      <c r="D10" s="61">
        <v>1</v>
      </c>
      <c r="E10" s="62"/>
      <c r="F10" s="20">
        <f t="shared" ref="F10" si="0">C10*D10</f>
        <v>98000</v>
      </c>
    </row>
    <row r="11" spans="1:6" s="21" customFormat="1" ht="15.75" thickBot="1" x14ac:dyDescent="0.25">
      <c r="A11" s="64"/>
      <c r="B11" s="65"/>
      <c r="C11" s="66"/>
      <c r="D11" s="66"/>
      <c r="E11" s="67"/>
      <c r="F11" s="68"/>
    </row>
    <row r="12" spans="1:6" ht="15.75" thickBot="1" x14ac:dyDescent="0.3">
      <c r="A12" s="1"/>
      <c r="B12" s="2"/>
      <c r="C12" s="106" t="s">
        <v>13</v>
      </c>
      <c r="D12" s="107"/>
      <c r="E12" s="108"/>
      <c r="F12" s="22">
        <f>SUM(F10:F11)</f>
        <v>98000</v>
      </c>
    </row>
    <row r="13" spans="1:6" ht="15.75" thickBot="1" x14ac:dyDescent="0.3">
      <c r="A13" s="1"/>
      <c r="B13" s="2"/>
      <c r="C13" s="3"/>
      <c r="D13" s="3"/>
      <c r="E13" s="3"/>
      <c r="F13" s="3"/>
    </row>
    <row r="14" spans="1:6" ht="15.75" thickBot="1" x14ac:dyDescent="0.3">
      <c r="A14" s="97" t="s">
        <v>14</v>
      </c>
      <c r="B14" s="97"/>
      <c r="C14" s="97"/>
      <c r="D14" s="97"/>
      <c r="E14" s="97"/>
      <c r="F14" s="98"/>
    </row>
    <row r="15" spans="1:6" ht="15.75" thickBot="1" x14ac:dyDescent="0.3">
      <c r="A15" s="15" t="s">
        <v>6</v>
      </c>
      <c r="B15" s="15" t="s">
        <v>7</v>
      </c>
      <c r="C15" s="16" t="s">
        <v>15</v>
      </c>
      <c r="D15" s="16" t="s">
        <v>16</v>
      </c>
      <c r="E15" s="16" t="s">
        <v>9</v>
      </c>
      <c r="F15" s="16" t="s">
        <v>11</v>
      </c>
    </row>
    <row r="16" spans="1:6" ht="15" x14ac:dyDescent="0.25">
      <c r="A16" s="23" t="s">
        <v>17</v>
      </c>
      <c r="B16" s="24" t="s">
        <v>18</v>
      </c>
      <c r="C16" s="25">
        <v>3786</v>
      </c>
      <c r="D16" s="25"/>
      <c r="E16" s="26">
        <v>1</v>
      </c>
      <c r="F16" s="27">
        <f>C16*E16</f>
        <v>3786</v>
      </c>
    </row>
    <row r="17" spans="1:6" ht="15.75" thickBot="1" x14ac:dyDescent="0.3">
      <c r="A17" s="28" t="s">
        <v>48</v>
      </c>
      <c r="B17" s="29" t="s">
        <v>49</v>
      </c>
      <c r="C17" s="30">
        <f>40000*1.19</f>
        <v>47600</v>
      </c>
      <c r="D17" s="30"/>
      <c r="E17" s="31">
        <v>0.2</v>
      </c>
      <c r="F17" s="32">
        <f>C17*E17</f>
        <v>9520</v>
      </c>
    </row>
    <row r="18" spans="1:6" ht="15.75" thickBot="1" x14ac:dyDescent="0.3">
      <c r="A18" s="1"/>
      <c r="B18" s="2"/>
      <c r="C18" s="126" t="s">
        <v>19</v>
      </c>
      <c r="D18" s="127"/>
      <c r="E18" s="128"/>
      <c r="F18" s="33">
        <f>SUM(F16:F17)</f>
        <v>13306</v>
      </c>
    </row>
    <row r="19" spans="1:6" ht="15.75" thickBot="1" x14ac:dyDescent="0.3">
      <c r="A19" s="1"/>
      <c r="B19" s="2"/>
      <c r="C19" s="3"/>
      <c r="D19" s="3"/>
      <c r="E19" s="3"/>
      <c r="F19" s="3"/>
    </row>
    <row r="20" spans="1:6" ht="15.75" thickBot="1" x14ac:dyDescent="0.3">
      <c r="A20" s="97" t="s">
        <v>20</v>
      </c>
      <c r="B20" s="97"/>
      <c r="C20" s="97"/>
      <c r="D20" s="97"/>
      <c r="E20" s="97"/>
      <c r="F20" s="98"/>
    </row>
    <row r="21" spans="1:6" ht="15.75" thickBot="1" x14ac:dyDescent="0.3">
      <c r="A21" s="15" t="s">
        <v>6</v>
      </c>
      <c r="B21" s="15" t="s">
        <v>7</v>
      </c>
      <c r="C21" s="16" t="s">
        <v>21</v>
      </c>
      <c r="D21" s="16" t="s">
        <v>22</v>
      </c>
      <c r="E21" s="16" t="s">
        <v>9</v>
      </c>
      <c r="F21" s="16" t="s">
        <v>11</v>
      </c>
    </row>
    <row r="22" spans="1:6" ht="30" x14ac:dyDescent="0.2">
      <c r="A22" s="55" t="s">
        <v>92</v>
      </c>
      <c r="B22" s="56" t="s">
        <v>23</v>
      </c>
      <c r="C22" s="57">
        <f>92666+92666+143333</f>
        <v>328665</v>
      </c>
      <c r="D22" s="57">
        <f>C22*0.15</f>
        <v>49299.75</v>
      </c>
      <c r="E22" s="58">
        <v>0.42</v>
      </c>
      <c r="F22" s="59">
        <f>(C22+D22)*E22</f>
        <v>158745.19500000001</v>
      </c>
    </row>
    <row r="23" spans="1:6" ht="15.75" thickBot="1" x14ac:dyDescent="0.3">
      <c r="A23" s="1"/>
      <c r="B23" s="2"/>
      <c r="C23" s="106" t="s">
        <v>24</v>
      </c>
      <c r="D23" s="107"/>
      <c r="E23" s="108"/>
      <c r="F23" s="22">
        <f>SUM(F22:F22)</f>
        <v>158745.19500000001</v>
      </c>
    </row>
    <row r="24" spans="1:6" ht="15.75" thickBot="1" x14ac:dyDescent="0.3">
      <c r="A24" s="1"/>
      <c r="B24" s="2"/>
      <c r="C24" s="3"/>
      <c r="D24" s="3"/>
      <c r="E24" s="3"/>
      <c r="F24" s="3"/>
    </row>
    <row r="25" spans="1:6" ht="15.75" thickBot="1" x14ac:dyDescent="0.3">
      <c r="A25" s="97" t="s">
        <v>25</v>
      </c>
      <c r="B25" s="97"/>
      <c r="C25" s="97"/>
      <c r="D25" s="97"/>
      <c r="E25" s="97"/>
      <c r="F25" s="98"/>
    </row>
    <row r="26" spans="1:6" ht="15.75" thickBot="1" x14ac:dyDescent="0.3">
      <c r="A26" s="15" t="s">
        <v>6</v>
      </c>
      <c r="B26" s="15" t="s">
        <v>7</v>
      </c>
      <c r="C26" s="16" t="s">
        <v>15</v>
      </c>
      <c r="D26" s="16" t="s">
        <v>26</v>
      </c>
      <c r="E26" s="16" t="s">
        <v>9</v>
      </c>
      <c r="F26" s="16" t="s">
        <v>21</v>
      </c>
    </row>
    <row r="27" spans="1:6" ht="15.75" thickBot="1" x14ac:dyDescent="0.25">
      <c r="A27" s="34" t="s">
        <v>27</v>
      </c>
      <c r="B27" s="35">
        <v>1</v>
      </c>
      <c r="C27" s="36">
        <v>150000</v>
      </c>
      <c r="D27" s="36">
        <v>1</v>
      </c>
      <c r="E27" s="36">
        <v>0.2</v>
      </c>
      <c r="F27" s="37">
        <f>C27*E27</f>
        <v>30000</v>
      </c>
    </row>
    <row r="28" spans="1:6" ht="15.75" thickBot="1" x14ac:dyDescent="0.3">
      <c r="A28" s="1"/>
      <c r="B28" s="2"/>
      <c r="C28" s="106" t="s">
        <v>28</v>
      </c>
      <c r="D28" s="107"/>
      <c r="E28" s="108"/>
      <c r="F28" s="22">
        <f>SUM(F27:F27)</f>
        <v>30000</v>
      </c>
    </row>
    <row r="29" spans="1:6" ht="15.75" thickBot="1" x14ac:dyDescent="0.3">
      <c r="A29" s="1"/>
      <c r="B29" s="2"/>
      <c r="C29" s="3"/>
      <c r="D29" s="3"/>
      <c r="E29" s="3"/>
      <c r="F29" s="3"/>
    </row>
    <row r="30" spans="1:6" ht="15.75" thickBot="1" x14ac:dyDescent="0.3">
      <c r="A30" s="111" t="s">
        <v>29</v>
      </c>
      <c r="B30" s="112"/>
      <c r="C30" s="112"/>
      <c r="D30" s="112"/>
      <c r="E30" s="113"/>
      <c r="F30" s="38">
        <f>F12+F18+F23+F28</f>
        <v>300051.19500000001</v>
      </c>
    </row>
    <row r="31" spans="1:6" ht="15.75" thickBot="1" x14ac:dyDescent="0.3">
      <c r="A31" s="1"/>
      <c r="B31" s="2"/>
      <c r="C31" s="3"/>
      <c r="D31" s="3"/>
      <c r="E31" s="3"/>
      <c r="F31" s="3"/>
    </row>
    <row r="32" spans="1:6" ht="15.75" thickBot="1" x14ac:dyDescent="0.3">
      <c r="A32" s="97" t="s">
        <v>30</v>
      </c>
      <c r="B32" s="97"/>
      <c r="C32" s="97"/>
      <c r="D32" s="97"/>
      <c r="E32" s="97"/>
      <c r="F32" s="98"/>
    </row>
    <row r="33" spans="1:6" ht="15.75" thickBot="1" x14ac:dyDescent="0.3">
      <c r="A33" s="111" t="s">
        <v>6</v>
      </c>
      <c r="B33" s="112"/>
      <c r="C33" s="112"/>
      <c r="D33" s="113"/>
      <c r="E33" s="16" t="s">
        <v>31</v>
      </c>
      <c r="F33" s="16" t="s">
        <v>21</v>
      </c>
    </row>
    <row r="34" spans="1:6" ht="15" x14ac:dyDescent="0.25">
      <c r="A34" s="114" t="s">
        <v>32</v>
      </c>
      <c r="B34" s="115"/>
      <c r="C34" s="115"/>
      <c r="D34" s="116"/>
      <c r="E34" s="39">
        <v>0.24709999999999999</v>
      </c>
      <c r="F34" s="40">
        <f>+F30*E34</f>
        <v>74142.650284499992</v>
      </c>
    </row>
    <row r="35" spans="1:6" ht="15" x14ac:dyDescent="0.25">
      <c r="A35" s="117" t="s">
        <v>33</v>
      </c>
      <c r="B35" s="118"/>
      <c r="C35" s="118"/>
      <c r="D35" s="119"/>
      <c r="E35" s="41">
        <v>0.01</v>
      </c>
      <c r="F35" s="42">
        <f>+F30*E35</f>
        <v>3000.5119500000001</v>
      </c>
    </row>
    <row r="36" spans="1:6" ht="15.75" thickBot="1" x14ac:dyDescent="0.3">
      <c r="A36" s="120" t="s">
        <v>34</v>
      </c>
      <c r="B36" s="121"/>
      <c r="C36" s="121"/>
      <c r="D36" s="122"/>
      <c r="E36" s="43">
        <v>0.05</v>
      </c>
      <c r="F36" s="44">
        <f>+F30*E36</f>
        <v>15002.55975</v>
      </c>
    </row>
    <row r="37" spans="1:6" ht="15.75" thickBot="1" x14ac:dyDescent="0.3">
      <c r="A37" s="2"/>
      <c r="B37" s="2"/>
      <c r="C37" s="109" t="s">
        <v>35</v>
      </c>
      <c r="D37" s="110"/>
      <c r="E37" s="110"/>
      <c r="F37" s="45">
        <f>SUM(F34:F36)</f>
        <v>92145.721984499993</v>
      </c>
    </row>
    <row r="38" spans="1:6" ht="15.75" thickBot="1" x14ac:dyDescent="0.3">
      <c r="A38" s="2"/>
      <c r="B38" s="2"/>
      <c r="C38" s="46"/>
      <c r="D38" s="47"/>
      <c r="E38" s="48"/>
      <c r="F38" s="14"/>
    </row>
    <row r="39" spans="1:6" ht="15.75" thickBot="1" x14ac:dyDescent="0.3">
      <c r="A39" s="111" t="s">
        <v>36</v>
      </c>
      <c r="B39" s="112"/>
      <c r="C39" s="112"/>
      <c r="D39" s="112"/>
      <c r="E39" s="113"/>
      <c r="F39" s="49">
        <f>ROUND((F30+F37),0)</f>
        <v>392197</v>
      </c>
    </row>
    <row r="40" spans="1:6" ht="15" x14ac:dyDescent="0.25">
      <c r="A40" s="50"/>
      <c r="B40" s="50"/>
      <c r="C40" s="50"/>
      <c r="D40" s="50"/>
      <c r="E40" s="50"/>
      <c r="F40" s="51"/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2"/>
      <c r="B42" s="2"/>
      <c r="C42" s="2"/>
      <c r="D42" s="2"/>
      <c r="E42" s="14"/>
      <c r="F42" s="14"/>
    </row>
    <row r="43" spans="1:6" ht="15" x14ac:dyDescent="0.25">
      <c r="A43" s="1"/>
      <c r="B43" s="2"/>
      <c r="C43" s="3"/>
      <c r="D43" s="48"/>
      <c r="E43" s="48"/>
      <c r="F43" s="48"/>
    </row>
    <row r="44" spans="1:6" ht="15" x14ac:dyDescent="0.25">
      <c r="A44" s="123" t="s">
        <v>37</v>
      </c>
      <c r="B44" s="123"/>
      <c r="C44" s="1"/>
      <c r="D44" s="124" t="s">
        <v>38</v>
      </c>
      <c r="E44" s="124"/>
      <c r="F44" s="124"/>
    </row>
    <row r="45" spans="1:6" ht="15" x14ac:dyDescent="0.25">
      <c r="A45" s="125" t="s">
        <v>39</v>
      </c>
      <c r="B45" s="125"/>
      <c r="C45" s="3"/>
      <c r="D45" s="125" t="s">
        <v>40</v>
      </c>
      <c r="E45" s="125"/>
      <c r="F45" s="125"/>
    </row>
    <row r="46" spans="1:6" x14ac:dyDescent="0.2">
      <c r="B46" s="52"/>
      <c r="C46" s="53"/>
      <c r="D46" s="54"/>
      <c r="E46" s="52"/>
      <c r="F46" s="52"/>
    </row>
    <row r="47" spans="1:6" x14ac:dyDescent="0.2">
      <c r="B47" s="52"/>
      <c r="C47" s="53"/>
      <c r="D47" s="54"/>
      <c r="E47" s="52"/>
      <c r="F47" s="52"/>
    </row>
  </sheetData>
  <mergeCells count="23">
    <mergeCell ref="A14:F14"/>
    <mergeCell ref="A1:E1"/>
    <mergeCell ref="F1:F5"/>
    <mergeCell ref="B6:E6"/>
    <mergeCell ref="A8:F8"/>
    <mergeCell ref="C12:E12"/>
    <mergeCell ref="C37:E37"/>
    <mergeCell ref="C18:E18"/>
    <mergeCell ref="A20:F20"/>
    <mergeCell ref="C23:E23"/>
    <mergeCell ref="A25:F25"/>
    <mergeCell ref="C28:E28"/>
    <mergeCell ref="A30:E30"/>
    <mergeCell ref="A32:F32"/>
    <mergeCell ref="A33:D33"/>
    <mergeCell ref="A34:D34"/>
    <mergeCell ref="A35:D35"/>
    <mergeCell ref="A36:D36"/>
    <mergeCell ref="A39:E39"/>
    <mergeCell ref="A44:B44"/>
    <mergeCell ref="D44:F44"/>
    <mergeCell ref="A45:B45"/>
    <mergeCell ref="D45:F45"/>
  </mergeCells>
  <pageMargins left="0.7" right="0.7" top="0.75" bottom="0.75" header="0.3" footer="0.3"/>
  <pageSetup scale="7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758E4-9F90-4AEB-8669-AE2AD3370463}">
  <sheetPr>
    <tabColor rgb="FF002060"/>
    <pageSetUpPr fitToPage="1"/>
  </sheetPr>
  <dimension ref="A1:F54"/>
  <sheetViews>
    <sheetView view="pageBreakPreview" topLeftCell="A28" zoomScale="85" zoomScaleNormal="40" zoomScaleSheetLayoutView="85" workbookViewId="0">
      <selection activeCell="F46" sqref="F46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106</v>
      </c>
      <c r="C5" s="9"/>
      <c r="D5" s="10" t="s">
        <v>3</v>
      </c>
      <c r="E5" s="11" t="s">
        <v>3</v>
      </c>
      <c r="F5" s="103"/>
    </row>
    <row r="6" spans="1:6" s="86" customFormat="1" ht="31.5" customHeight="1" x14ac:dyDescent="0.2">
      <c r="A6" s="12" t="s">
        <v>4</v>
      </c>
      <c r="B6" s="133" t="s">
        <v>110</v>
      </c>
      <c r="C6" s="134"/>
      <c r="D6" s="134"/>
      <c r="E6" s="134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55" t="s">
        <v>75</v>
      </c>
      <c r="B10" s="76" t="s">
        <v>45</v>
      </c>
      <c r="C10" s="61">
        <v>24000</v>
      </c>
      <c r="D10" s="61">
        <v>9</v>
      </c>
      <c r="E10" s="62"/>
      <c r="F10" s="20">
        <f t="shared" ref="F10:F17" si="0">C10*D10</f>
        <v>216000</v>
      </c>
    </row>
    <row r="11" spans="1:6" s="21" customFormat="1" ht="15" x14ac:dyDescent="0.2">
      <c r="A11" s="55" t="s">
        <v>76</v>
      </c>
      <c r="B11" s="76" t="s">
        <v>45</v>
      </c>
      <c r="C11" s="61">
        <v>34000</v>
      </c>
      <c r="D11" s="61">
        <v>18</v>
      </c>
      <c r="E11" s="62"/>
      <c r="F11" s="20">
        <f t="shared" si="0"/>
        <v>612000</v>
      </c>
    </row>
    <row r="12" spans="1:6" s="21" customFormat="1" ht="15" x14ac:dyDescent="0.2">
      <c r="A12" s="55" t="s">
        <v>77</v>
      </c>
      <c r="B12" s="76" t="s">
        <v>45</v>
      </c>
      <c r="C12" s="61">
        <f>40000*1.19</f>
        <v>47600</v>
      </c>
      <c r="D12" s="61">
        <v>9</v>
      </c>
      <c r="E12" s="62"/>
      <c r="F12" s="20">
        <f t="shared" si="0"/>
        <v>428400</v>
      </c>
    </row>
    <row r="13" spans="1:6" s="21" customFormat="1" ht="15" x14ac:dyDescent="0.2">
      <c r="A13" s="55" t="s">
        <v>78</v>
      </c>
      <c r="B13" s="76" t="s">
        <v>45</v>
      </c>
      <c r="C13" s="61">
        <v>58000</v>
      </c>
      <c r="D13" s="61">
        <v>9</v>
      </c>
      <c r="E13" s="62"/>
      <c r="F13" s="20">
        <f t="shared" si="0"/>
        <v>522000</v>
      </c>
    </row>
    <row r="14" spans="1:6" s="21" customFormat="1" ht="15" x14ac:dyDescent="0.2">
      <c r="A14" s="55" t="s">
        <v>79</v>
      </c>
      <c r="B14" s="76" t="s">
        <v>45</v>
      </c>
      <c r="C14" s="61">
        <v>72000</v>
      </c>
      <c r="D14" s="61">
        <v>9</v>
      </c>
      <c r="E14" s="62"/>
      <c r="F14" s="20">
        <f t="shared" si="0"/>
        <v>648000</v>
      </c>
    </row>
    <row r="15" spans="1:6" s="21" customFormat="1" ht="15" x14ac:dyDescent="0.2">
      <c r="A15" s="55" t="s">
        <v>80</v>
      </c>
      <c r="B15" s="76" t="s">
        <v>45</v>
      </c>
      <c r="C15" s="61">
        <f>10259*1.19</f>
        <v>12208.21</v>
      </c>
      <c r="D15" s="61">
        <f>54+30+40</f>
        <v>124</v>
      </c>
      <c r="E15" s="62"/>
      <c r="F15" s="20">
        <f t="shared" si="0"/>
        <v>1513818.0399999998</v>
      </c>
    </row>
    <row r="16" spans="1:6" s="21" customFormat="1" ht="30" x14ac:dyDescent="0.2">
      <c r="A16" s="55" t="s">
        <v>81</v>
      </c>
      <c r="B16" s="76" t="s">
        <v>7</v>
      </c>
      <c r="C16" s="61">
        <v>450000</v>
      </c>
      <c r="D16" s="61">
        <v>4</v>
      </c>
      <c r="E16" s="62"/>
      <c r="F16" s="20">
        <f t="shared" si="0"/>
        <v>1800000</v>
      </c>
    </row>
    <row r="17" spans="1:6" s="21" customFormat="1" ht="15" x14ac:dyDescent="0.2">
      <c r="A17" s="55" t="s">
        <v>82</v>
      </c>
      <c r="B17" s="76" t="s">
        <v>58</v>
      </c>
      <c r="C17" s="61">
        <f>44000*1.19</f>
        <v>52360</v>
      </c>
      <c r="D17" s="61">
        <f>3+1</f>
        <v>4</v>
      </c>
      <c r="E17" s="62"/>
      <c r="F17" s="20">
        <f t="shared" si="0"/>
        <v>209440</v>
      </c>
    </row>
    <row r="18" spans="1:6" s="21" customFormat="1" ht="15.75" thickBot="1" x14ac:dyDescent="0.25">
      <c r="A18" s="64"/>
      <c r="B18" s="65"/>
      <c r="C18" s="66"/>
      <c r="D18" s="66"/>
      <c r="E18" s="67"/>
      <c r="F18" s="68"/>
    </row>
    <row r="19" spans="1:6" ht="15.75" thickBot="1" x14ac:dyDescent="0.3">
      <c r="A19" s="1"/>
      <c r="B19" s="2"/>
      <c r="C19" s="106" t="s">
        <v>13</v>
      </c>
      <c r="D19" s="107"/>
      <c r="E19" s="108"/>
      <c r="F19" s="22">
        <f>SUM(F10:F18)</f>
        <v>5949658.04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14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15</v>
      </c>
      <c r="D22" s="16" t="s">
        <v>16</v>
      </c>
      <c r="E22" s="16" t="s">
        <v>9</v>
      </c>
      <c r="F22" s="16" t="s">
        <v>11</v>
      </c>
    </row>
    <row r="23" spans="1:6" ht="15" x14ac:dyDescent="0.25">
      <c r="A23" s="23" t="s">
        <v>17</v>
      </c>
      <c r="B23" s="24" t="s">
        <v>18</v>
      </c>
      <c r="C23" s="25">
        <v>35786</v>
      </c>
      <c r="D23" s="25"/>
      <c r="E23" s="26">
        <v>1</v>
      </c>
      <c r="F23" s="27">
        <f>C23*E23</f>
        <v>35786</v>
      </c>
    </row>
    <row r="24" spans="1:6" ht="15.75" thickBot="1" x14ac:dyDescent="0.3">
      <c r="A24" s="28" t="s">
        <v>48</v>
      </c>
      <c r="B24" s="29" t="s">
        <v>49</v>
      </c>
      <c r="C24" s="30">
        <f>40000*1.19</f>
        <v>47600</v>
      </c>
      <c r="D24" s="30"/>
      <c r="E24" s="31">
        <v>2</v>
      </c>
      <c r="F24" s="32">
        <f>C24*E24</f>
        <v>95200</v>
      </c>
    </row>
    <row r="25" spans="1:6" ht="15.75" thickBot="1" x14ac:dyDescent="0.3">
      <c r="A25" s="1"/>
      <c r="B25" s="2"/>
      <c r="C25" s="126" t="s">
        <v>19</v>
      </c>
      <c r="D25" s="127"/>
      <c r="E25" s="128"/>
      <c r="F25" s="33">
        <f>SUM(F23:F24)</f>
        <v>130986</v>
      </c>
    </row>
    <row r="26" spans="1:6" ht="15.75" thickBot="1" x14ac:dyDescent="0.3">
      <c r="A26" s="1"/>
      <c r="B26" s="2"/>
      <c r="C26" s="3"/>
      <c r="D26" s="3"/>
      <c r="E26" s="3"/>
      <c r="F26" s="3"/>
    </row>
    <row r="27" spans="1:6" ht="15.75" thickBot="1" x14ac:dyDescent="0.3">
      <c r="A27" s="97" t="s">
        <v>20</v>
      </c>
      <c r="B27" s="97"/>
      <c r="C27" s="97"/>
      <c r="D27" s="97"/>
      <c r="E27" s="97"/>
      <c r="F27" s="98"/>
    </row>
    <row r="28" spans="1:6" ht="15.75" thickBot="1" x14ac:dyDescent="0.3">
      <c r="A28" s="15" t="s">
        <v>6</v>
      </c>
      <c r="B28" s="15" t="s">
        <v>7</v>
      </c>
      <c r="C28" s="16" t="s">
        <v>21</v>
      </c>
      <c r="D28" s="16" t="s">
        <v>22</v>
      </c>
      <c r="E28" s="16" t="s">
        <v>9</v>
      </c>
      <c r="F28" s="16" t="s">
        <v>11</v>
      </c>
    </row>
    <row r="29" spans="1:6" ht="30" x14ac:dyDescent="0.2">
      <c r="A29" s="55" t="s">
        <v>92</v>
      </c>
      <c r="B29" s="56" t="s">
        <v>23</v>
      </c>
      <c r="C29" s="57">
        <f>92666+92666+143333</f>
        <v>328665</v>
      </c>
      <c r="D29" s="57">
        <f>C29*0.15</f>
        <v>49299.75</v>
      </c>
      <c r="E29" s="58">
        <v>2</v>
      </c>
      <c r="F29" s="59">
        <f>(C29+D29)*E29</f>
        <v>755929.5</v>
      </c>
    </row>
    <row r="30" spans="1:6" ht="15.75" thickBot="1" x14ac:dyDescent="0.3">
      <c r="A30" s="1"/>
      <c r="B30" s="2"/>
      <c r="C30" s="106" t="s">
        <v>24</v>
      </c>
      <c r="D30" s="107"/>
      <c r="E30" s="108"/>
      <c r="F30" s="22">
        <f>SUM(F29:F29)</f>
        <v>755929.5</v>
      </c>
    </row>
    <row r="31" spans="1:6" ht="15.75" thickBot="1" x14ac:dyDescent="0.3">
      <c r="A31" s="1"/>
      <c r="B31" s="2"/>
      <c r="C31" s="3"/>
      <c r="D31" s="3"/>
      <c r="E31" s="3"/>
      <c r="F31" s="3"/>
    </row>
    <row r="32" spans="1:6" ht="15.75" thickBot="1" x14ac:dyDescent="0.3">
      <c r="A32" s="97" t="s">
        <v>25</v>
      </c>
      <c r="B32" s="97"/>
      <c r="C32" s="97"/>
      <c r="D32" s="97"/>
      <c r="E32" s="97"/>
      <c r="F32" s="98"/>
    </row>
    <row r="33" spans="1:6" ht="15.75" thickBot="1" x14ac:dyDescent="0.3">
      <c r="A33" s="15" t="s">
        <v>6</v>
      </c>
      <c r="B33" s="15" t="s">
        <v>7</v>
      </c>
      <c r="C33" s="16" t="s">
        <v>15</v>
      </c>
      <c r="D33" s="16" t="s">
        <v>26</v>
      </c>
      <c r="E33" s="16" t="s">
        <v>9</v>
      </c>
      <c r="F33" s="16" t="s">
        <v>21</v>
      </c>
    </row>
    <row r="34" spans="1:6" ht="15.75" thickBot="1" x14ac:dyDescent="0.25">
      <c r="A34" s="34" t="s">
        <v>27</v>
      </c>
      <c r="B34" s="35">
        <v>1</v>
      </c>
      <c r="C34" s="36">
        <v>150000</v>
      </c>
      <c r="D34" s="36">
        <v>1</v>
      </c>
      <c r="E34" s="36">
        <v>1</v>
      </c>
      <c r="F34" s="37">
        <f>C34*E34</f>
        <v>150000</v>
      </c>
    </row>
    <row r="35" spans="1:6" ht="15.75" thickBot="1" x14ac:dyDescent="0.3">
      <c r="A35" s="1"/>
      <c r="B35" s="2"/>
      <c r="C35" s="106" t="s">
        <v>28</v>
      </c>
      <c r="D35" s="107"/>
      <c r="E35" s="108"/>
      <c r="F35" s="22">
        <f>SUM(F34:F34)</f>
        <v>150000</v>
      </c>
    </row>
    <row r="36" spans="1:6" ht="15.75" thickBot="1" x14ac:dyDescent="0.3">
      <c r="A36" s="1"/>
      <c r="B36" s="2"/>
      <c r="C36" s="3"/>
      <c r="D36" s="3"/>
      <c r="E36" s="3"/>
      <c r="F36" s="3"/>
    </row>
    <row r="37" spans="1:6" ht="15.75" thickBot="1" x14ac:dyDescent="0.3">
      <c r="A37" s="111" t="s">
        <v>29</v>
      </c>
      <c r="B37" s="112"/>
      <c r="C37" s="112"/>
      <c r="D37" s="112"/>
      <c r="E37" s="113"/>
      <c r="F37" s="38">
        <f>F19+F25+F30+F35</f>
        <v>6986573.54</v>
      </c>
    </row>
    <row r="38" spans="1:6" ht="15.75" thickBot="1" x14ac:dyDescent="0.3">
      <c r="A38" s="1"/>
      <c r="B38" s="2"/>
      <c r="C38" s="3"/>
      <c r="D38" s="3"/>
      <c r="E38" s="3"/>
      <c r="F38" s="3"/>
    </row>
    <row r="39" spans="1:6" ht="15.75" thickBot="1" x14ac:dyDescent="0.3">
      <c r="A39" s="97" t="s">
        <v>30</v>
      </c>
      <c r="B39" s="97"/>
      <c r="C39" s="97"/>
      <c r="D39" s="97"/>
      <c r="E39" s="97"/>
      <c r="F39" s="98"/>
    </row>
    <row r="40" spans="1:6" ht="15.75" thickBot="1" x14ac:dyDescent="0.3">
      <c r="A40" s="111" t="s">
        <v>6</v>
      </c>
      <c r="B40" s="112"/>
      <c r="C40" s="112"/>
      <c r="D40" s="113"/>
      <c r="E40" s="16" t="s">
        <v>31</v>
      </c>
      <c r="F40" s="16" t="s">
        <v>21</v>
      </c>
    </row>
    <row r="41" spans="1:6" ht="15" x14ac:dyDescent="0.25">
      <c r="A41" s="114" t="s">
        <v>32</v>
      </c>
      <c r="B41" s="115"/>
      <c r="C41" s="115"/>
      <c r="D41" s="116"/>
      <c r="E41" s="39">
        <v>0.24709999999999999</v>
      </c>
      <c r="F41" s="40">
        <f>+F37*E41</f>
        <v>1726382.321734</v>
      </c>
    </row>
    <row r="42" spans="1:6" ht="15" x14ac:dyDescent="0.25">
      <c r="A42" s="117" t="s">
        <v>33</v>
      </c>
      <c r="B42" s="118"/>
      <c r="C42" s="118"/>
      <c r="D42" s="119"/>
      <c r="E42" s="41">
        <v>0.01</v>
      </c>
      <c r="F42" s="42">
        <f>+F37*E42</f>
        <v>69865.735400000005</v>
      </c>
    </row>
    <row r="43" spans="1:6" ht="15.75" thickBot="1" x14ac:dyDescent="0.3">
      <c r="A43" s="120" t="s">
        <v>34</v>
      </c>
      <c r="B43" s="121"/>
      <c r="C43" s="121"/>
      <c r="D43" s="122"/>
      <c r="E43" s="43">
        <v>0.05</v>
      </c>
      <c r="F43" s="44">
        <f>+F37*E43</f>
        <v>349328.67700000003</v>
      </c>
    </row>
    <row r="44" spans="1:6" ht="15.75" thickBot="1" x14ac:dyDescent="0.3">
      <c r="A44" s="2"/>
      <c r="B44" s="2"/>
      <c r="C44" s="109" t="s">
        <v>35</v>
      </c>
      <c r="D44" s="110"/>
      <c r="E44" s="110"/>
      <c r="F44" s="45">
        <f>SUM(F41:F43)</f>
        <v>2145576.7341340003</v>
      </c>
    </row>
    <row r="45" spans="1:6" ht="15.75" thickBot="1" x14ac:dyDescent="0.3">
      <c r="A45" s="2"/>
      <c r="B45" s="2"/>
      <c r="C45" s="46"/>
      <c r="D45" s="47"/>
      <c r="E45" s="48"/>
      <c r="F45" s="14"/>
    </row>
    <row r="46" spans="1:6" ht="15.75" thickBot="1" x14ac:dyDescent="0.3">
      <c r="A46" s="111" t="s">
        <v>36</v>
      </c>
      <c r="B46" s="112"/>
      <c r="C46" s="112"/>
      <c r="D46" s="112"/>
      <c r="E46" s="113"/>
      <c r="F46" s="49">
        <f>ROUND((F37+F44),0)</f>
        <v>9132150</v>
      </c>
    </row>
    <row r="47" spans="1:6" ht="15" x14ac:dyDescent="0.25">
      <c r="A47" s="50"/>
      <c r="B47" s="50"/>
      <c r="C47" s="50"/>
      <c r="D47" s="50"/>
      <c r="E47" s="50"/>
      <c r="F47" s="51"/>
    </row>
    <row r="48" spans="1:6" ht="15" x14ac:dyDescent="0.25">
      <c r="A48" s="50"/>
      <c r="B48" s="50"/>
      <c r="C48" s="50"/>
      <c r="D48" s="50"/>
      <c r="E48" s="50"/>
      <c r="F48" s="51"/>
    </row>
    <row r="49" spans="1:6" ht="15" x14ac:dyDescent="0.25">
      <c r="A49" s="2"/>
      <c r="B49" s="2"/>
      <c r="C49" s="2"/>
      <c r="D49" s="2"/>
      <c r="E49" s="14"/>
      <c r="F49" s="14"/>
    </row>
    <row r="50" spans="1:6" ht="15" x14ac:dyDescent="0.25">
      <c r="A50" s="1"/>
      <c r="B50" s="2"/>
      <c r="C50" s="3"/>
      <c r="D50" s="48"/>
      <c r="E50" s="48"/>
      <c r="F50" s="48"/>
    </row>
    <row r="51" spans="1:6" ht="15" x14ac:dyDescent="0.25">
      <c r="A51" s="123" t="s">
        <v>37</v>
      </c>
      <c r="B51" s="123"/>
      <c r="C51" s="1"/>
      <c r="D51" s="124" t="s">
        <v>38</v>
      </c>
      <c r="E51" s="124"/>
      <c r="F51" s="124"/>
    </row>
    <row r="52" spans="1:6" ht="15" x14ac:dyDescent="0.25">
      <c r="A52" s="125" t="s">
        <v>39</v>
      </c>
      <c r="B52" s="125"/>
      <c r="C52" s="3"/>
      <c r="D52" s="125" t="s">
        <v>40</v>
      </c>
      <c r="E52" s="125"/>
      <c r="F52" s="125"/>
    </row>
    <row r="53" spans="1:6" x14ac:dyDescent="0.2">
      <c r="B53" s="52"/>
      <c r="C53" s="53"/>
      <c r="D53" s="54"/>
      <c r="E53" s="52"/>
      <c r="F53" s="52"/>
    </row>
    <row r="54" spans="1:6" x14ac:dyDescent="0.2">
      <c r="B54" s="52"/>
      <c r="C54" s="53"/>
      <c r="D54" s="54"/>
      <c r="E54" s="52"/>
      <c r="F54" s="52"/>
    </row>
  </sheetData>
  <mergeCells count="23">
    <mergeCell ref="A21:F21"/>
    <mergeCell ref="A1:E1"/>
    <mergeCell ref="F1:F5"/>
    <mergeCell ref="B6:E6"/>
    <mergeCell ref="A8:F8"/>
    <mergeCell ref="C19:E19"/>
    <mergeCell ref="C44:E44"/>
    <mergeCell ref="C25:E25"/>
    <mergeCell ref="A27:F27"/>
    <mergeCell ref="C30:E30"/>
    <mergeCell ref="A32:F32"/>
    <mergeCell ref="C35:E35"/>
    <mergeCell ref="A37:E37"/>
    <mergeCell ref="A39:F39"/>
    <mergeCell ref="A40:D40"/>
    <mergeCell ref="A41:D41"/>
    <mergeCell ref="A42:D42"/>
    <mergeCell ref="A43:D43"/>
    <mergeCell ref="A46:E46"/>
    <mergeCell ref="A51:B51"/>
    <mergeCell ref="D51:F51"/>
    <mergeCell ref="A52:B52"/>
    <mergeCell ref="D52:F52"/>
  </mergeCells>
  <pageMargins left="0.7" right="0.7" top="0.75" bottom="0.75" header="0.3" footer="0.3"/>
  <pageSetup scale="7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4080F-C8EE-4351-BCA9-36795360DE5A}">
  <sheetPr>
    <tabColor rgb="FF002060"/>
    <pageSetUpPr fitToPage="1"/>
  </sheetPr>
  <dimension ref="A1:F49"/>
  <sheetViews>
    <sheetView view="pageBreakPreview" topLeftCell="A25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106</v>
      </c>
      <c r="C5" s="9"/>
      <c r="D5" s="10" t="s">
        <v>3</v>
      </c>
      <c r="E5" s="11" t="s">
        <v>3</v>
      </c>
      <c r="F5" s="103"/>
    </row>
    <row r="6" spans="1:6" s="86" customFormat="1" ht="30.75" customHeight="1" x14ac:dyDescent="0.2">
      <c r="A6" s="12" t="s">
        <v>4</v>
      </c>
      <c r="B6" s="131" t="s">
        <v>111</v>
      </c>
      <c r="C6" s="132"/>
      <c r="D6" s="132"/>
      <c r="E6" s="132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55" t="s">
        <v>83</v>
      </c>
      <c r="B10" s="76" t="s">
        <v>45</v>
      </c>
      <c r="C10" s="61">
        <f>29000*1.19</f>
        <v>34510</v>
      </c>
      <c r="D10" s="61">
        <v>60</v>
      </c>
      <c r="E10" s="62"/>
      <c r="F10" s="20">
        <f t="shared" ref="F10:F12" si="0">C10*D10</f>
        <v>2070600</v>
      </c>
    </row>
    <row r="11" spans="1:6" s="21" customFormat="1" ht="30" x14ac:dyDescent="0.2">
      <c r="A11" s="55" t="s">
        <v>84</v>
      </c>
      <c r="B11" s="76" t="s">
        <v>45</v>
      </c>
      <c r="C11" s="61">
        <v>11900</v>
      </c>
      <c r="D11" s="61">
        <v>100</v>
      </c>
      <c r="E11" s="62"/>
      <c r="F11" s="20">
        <f t="shared" si="0"/>
        <v>1190000</v>
      </c>
    </row>
    <row r="12" spans="1:6" s="21" customFormat="1" ht="15" x14ac:dyDescent="0.2">
      <c r="A12" s="55" t="s">
        <v>85</v>
      </c>
      <c r="B12" s="76" t="s">
        <v>7</v>
      </c>
      <c r="C12" s="61">
        <v>320000</v>
      </c>
      <c r="D12" s="61">
        <v>5</v>
      </c>
      <c r="E12" s="62"/>
      <c r="F12" s="20">
        <f t="shared" si="0"/>
        <v>1600000</v>
      </c>
    </row>
    <row r="13" spans="1:6" s="21" customFormat="1" ht="15.75" thickBot="1" x14ac:dyDescent="0.25">
      <c r="A13" s="64"/>
      <c r="B13" s="65"/>
      <c r="C13" s="66"/>
      <c r="D13" s="66"/>
      <c r="E13" s="67"/>
      <c r="F13" s="68"/>
    </row>
    <row r="14" spans="1:6" ht="15.75" thickBot="1" x14ac:dyDescent="0.3">
      <c r="A14" s="1"/>
      <c r="B14" s="2"/>
      <c r="C14" s="106" t="s">
        <v>13</v>
      </c>
      <c r="D14" s="107"/>
      <c r="E14" s="108"/>
      <c r="F14" s="22">
        <f>SUM(F10:F13)</f>
        <v>4860600</v>
      </c>
    </row>
    <row r="15" spans="1:6" ht="15.75" thickBot="1" x14ac:dyDescent="0.3">
      <c r="A15" s="1"/>
      <c r="B15" s="2"/>
      <c r="C15" s="3"/>
      <c r="D15" s="3"/>
      <c r="E15" s="3"/>
      <c r="F15" s="3"/>
    </row>
    <row r="16" spans="1:6" ht="15.75" thickBot="1" x14ac:dyDescent="0.3">
      <c r="A16" s="97" t="s">
        <v>14</v>
      </c>
      <c r="B16" s="97"/>
      <c r="C16" s="97"/>
      <c r="D16" s="97"/>
      <c r="E16" s="97"/>
      <c r="F16" s="98"/>
    </row>
    <row r="17" spans="1:6" ht="15.75" thickBot="1" x14ac:dyDescent="0.3">
      <c r="A17" s="15" t="s">
        <v>6</v>
      </c>
      <c r="B17" s="15" t="s">
        <v>7</v>
      </c>
      <c r="C17" s="16" t="s">
        <v>15</v>
      </c>
      <c r="D17" s="16" t="s">
        <v>16</v>
      </c>
      <c r="E17" s="16" t="s">
        <v>9</v>
      </c>
      <c r="F17" s="16" t="s">
        <v>11</v>
      </c>
    </row>
    <row r="18" spans="1:6" ht="15" x14ac:dyDescent="0.25">
      <c r="A18" s="23" t="s">
        <v>17</v>
      </c>
      <c r="B18" s="24" t="s">
        <v>18</v>
      </c>
      <c r="C18" s="25">
        <v>5786</v>
      </c>
      <c r="D18" s="25"/>
      <c r="E18" s="26">
        <v>1</v>
      </c>
      <c r="F18" s="27">
        <f>C18*E18</f>
        <v>5786</v>
      </c>
    </row>
    <row r="19" spans="1:6" ht="15.75" thickBot="1" x14ac:dyDescent="0.3">
      <c r="A19" s="28" t="s">
        <v>48</v>
      </c>
      <c r="B19" s="29" t="s">
        <v>49</v>
      </c>
      <c r="C19" s="30">
        <f>40000*1.19</f>
        <v>47600</v>
      </c>
      <c r="D19" s="30"/>
      <c r="E19" s="31">
        <v>0.5</v>
      </c>
      <c r="F19" s="32">
        <f>C19*E19</f>
        <v>23800</v>
      </c>
    </row>
    <row r="20" spans="1:6" ht="15.75" thickBot="1" x14ac:dyDescent="0.3">
      <c r="A20" s="1"/>
      <c r="B20" s="2"/>
      <c r="C20" s="126" t="s">
        <v>19</v>
      </c>
      <c r="D20" s="127"/>
      <c r="E20" s="128"/>
      <c r="F20" s="33">
        <f>SUM(F18:F19)</f>
        <v>29586</v>
      </c>
    </row>
    <row r="21" spans="1:6" ht="15.75" thickBot="1" x14ac:dyDescent="0.3">
      <c r="A21" s="1"/>
      <c r="B21" s="2"/>
      <c r="C21" s="3"/>
      <c r="D21" s="3"/>
      <c r="E21" s="3"/>
      <c r="F21" s="3"/>
    </row>
    <row r="22" spans="1:6" ht="15.75" thickBot="1" x14ac:dyDescent="0.3">
      <c r="A22" s="97" t="s">
        <v>20</v>
      </c>
      <c r="B22" s="97"/>
      <c r="C22" s="97"/>
      <c r="D22" s="97"/>
      <c r="E22" s="97"/>
      <c r="F22" s="98"/>
    </row>
    <row r="23" spans="1:6" ht="15.75" thickBot="1" x14ac:dyDescent="0.3">
      <c r="A23" s="15" t="s">
        <v>6</v>
      </c>
      <c r="B23" s="15" t="s">
        <v>7</v>
      </c>
      <c r="C23" s="16" t="s">
        <v>21</v>
      </c>
      <c r="D23" s="16" t="s">
        <v>22</v>
      </c>
      <c r="E23" s="16" t="s">
        <v>9</v>
      </c>
      <c r="F23" s="16" t="s">
        <v>11</v>
      </c>
    </row>
    <row r="24" spans="1:6" ht="30" x14ac:dyDescent="0.2">
      <c r="A24" s="55" t="s">
        <v>92</v>
      </c>
      <c r="B24" s="56" t="s">
        <v>23</v>
      </c>
      <c r="C24" s="57">
        <f>92666+92666+143333</f>
        <v>328665</v>
      </c>
      <c r="D24" s="57">
        <f>C24*0.15</f>
        <v>49299.75</v>
      </c>
      <c r="E24" s="58">
        <v>0.5</v>
      </c>
      <c r="F24" s="59">
        <f>(C24+D24)*E24</f>
        <v>188982.375</v>
      </c>
    </row>
    <row r="25" spans="1:6" ht="15.75" thickBot="1" x14ac:dyDescent="0.3">
      <c r="A25" s="1"/>
      <c r="B25" s="2"/>
      <c r="C25" s="106"/>
      <c r="D25" s="107"/>
      <c r="E25" s="108"/>
      <c r="F25" s="22">
        <f>SUM(F24:F24)</f>
        <v>188982.375</v>
      </c>
    </row>
    <row r="26" spans="1:6" ht="15.75" thickBot="1" x14ac:dyDescent="0.3">
      <c r="A26" s="1"/>
      <c r="B26" s="2"/>
      <c r="C26" s="3"/>
      <c r="D26" s="3"/>
      <c r="E26" s="3"/>
      <c r="F26" s="3"/>
    </row>
    <row r="27" spans="1:6" ht="15.75" thickBot="1" x14ac:dyDescent="0.3">
      <c r="A27" s="97" t="s">
        <v>25</v>
      </c>
      <c r="B27" s="97"/>
      <c r="C27" s="97"/>
      <c r="D27" s="97"/>
      <c r="E27" s="97"/>
      <c r="F27" s="98"/>
    </row>
    <row r="28" spans="1:6" ht="15.75" thickBot="1" x14ac:dyDescent="0.3">
      <c r="A28" s="15" t="s">
        <v>6</v>
      </c>
      <c r="B28" s="15" t="s">
        <v>7</v>
      </c>
      <c r="C28" s="16" t="s">
        <v>15</v>
      </c>
      <c r="D28" s="16" t="s">
        <v>26</v>
      </c>
      <c r="E28" s="16" t="s">
        <v>9</v>
      </c>
      <c r="F28" s="16" t="s">
        <v>21</v>
      </c>
    </row>
    <row r="29" spans="1:6" ht="15.75" thickBot="1" x14ac:dyDescent="0.25">
      <c r="A29" s="34" t="s">
        <v>27</v>
      </c>
      <c r="B29" s="35">
        <v>1</v>
      </c>
      <c r="C29" s="36">
        <v>150000</v>
      </c>
      <c r="D29" s="36">
        <v>1</v>
      </c>
      <c r="E29" s="36">
        <v>0.5</v>
      </c>
      <c r="F29" s="37">
        <f>C29*E29</f>
        <v>75000</v>
      </c>
    </row>
    <row r="30" spans="1:6" ht="15.75" thickBot="1" x14ac:dyDescent="0.3">
      <c r="A30" s="1"/>
      <c r="B30" s="2"/>
      <c r="C30" s="106" t="s">
        <v>28</v>
      </c>
      <c r="D30" s="107"/>
      <c r="E30" s="108"/>
      <c r="F30" s="22">
        <f>SUM(F29:F29)</f>
        <v>75000</v>
      </c>
    </row>
    <row r="31" spans="1:6" ht="15.75" thickBot="1" x14ac:dyDescent="0.3">
      <c r="A31" s="1"/>
      <c r="B31" s="2"/>
      <c r="C31" s="3"/>
      <c r="D31" s="3"/>
      <c r="E31" s="3"/>
      <c r="F31" s="3"/>
    </row>
    <row r="32" spans="1:6" ht="15.75" thickBot="1" x14ac:dyDescent="0.3">
      <c r="A32" s="111" t="s">
        <v>29</v>
      </c>
      <c r="B32" s="112"/>
      <c r="C32" s="112"/>
      <c r="D32" s="112"/>
      <c r="E32" s="113"/>
      <c r="F32" s="38">
        <f>F14+F20+F25+F30</f>
        <v>5154168.375</v>
      </c>
    </row>
    <row r="33" spans="1:6" ht="15.75" thickBot="1" x14ac:dyDescent="0.3">
      <c r="A33" s="1"/>
      <c r="B33" s="2"/>
      <c r="C33" s="3"/>
      <c r="D33" s="3"/>
      <c r="E33" s="3"/>
      <c r="F33" s="3"/>
    </row>
    <row r="34" spans="1:6" ht="15.75" thickBot="1" x14ac:dyDescent="0.3">
      <c r="A34" s="97" t="s">
        <v>30</v>
      </c>
      <c r="B34" s="97"/>
      <c r="C34" s="97"/>
      <c r="D34" s="97"/>
      <c r="E34" s="97"/>
      <c r="F34" s="98"/>
    </row>
    <row r="35" spans="1:6" ht="15.75" thickBot="1" x14ac:dyDescent="0.3">
      <c r="A35" s="111" t="s">
        <v>6</v>
      </c>
      <c r="B35" s="112"/>
      <c r="C35" s="112"/>
      <c r="D35" s="113"/>
      <c r="E35" s="16" t="s">
        <v>31</v>
      </c>
      <c r="F35" s="16" t="s">
        <v>21</v>
      </c>
    </row>
    <row r="36" spans="1:6" ht="15" x14ac:dyDescent="0.25">
      <c r="A36" s="114" t="s">
        <v>32</v>
      </c>
      <c r="B36" s="115"/>
      <c r="C36" s="115"/>
      <c r="D36" s="116"/>
      <c r="E36" s="39">
        <v>0.24709999999999999</v>
      </c>
      <c r="F36" s="40">
        <f>+F32*E36</f>
        <v>1273595.0054625</v>
      </c>
    </row>
    <row r="37" spans="1:6" ht="15" x14ac:dyDescent="0.25">
      <c r="A37" s="117" t="s">
        <v>33</v>
      </c>
      <c r="B37" s="118"/>
      <c r="C37" s="118"/>
      <c r="D37" s="119"/>
      <c r="E37" s="41">
        <v>0.01</v>
      </c>
      <c r="F37" s="42">
        <f>+F32*E37</f>
        <v>51541.683750000004</v>
      </c>
    </row>
    <row r="38" spans="1:6" ht="15.75" thickBot="1" x14ac:dyDescent="0.3">
      <c r="A38" s="120" t="s">
        <v>34</v>
      </c>
      <c r="B38" s="121"/>
      <c r="C38" s="121"/>
      <c r="D38" s="122"/>
      <c r="E38" s="43">
        <v>0.05</v>
      </c>
      <c r="F38" s="44">
        <f>+F32*E38</f>
        <v>257708.41875000001</v>
      </c>
    </row>
    <row r="39" spans="1:6" ht="15.75" thickBot="1" x14ac:dyDescent="0.3">
      <c r="A39" s="2"/>
      <c r="B39" s="2"/>
      <c r="C39" s="109" t="s">
        <v>35</v>
      </c>
      <c r="D39" s="110"/>
      <c r="E39" s="110"/>
      <c r="F39" s="45">
        <f>SUM(F36:F38)</f>
        <v>1582845.1079625001</v>
      </c>
    </row>
    <row r="40" spans="1:6" ht="15.75" thickBot="1" x14ac:dyDescent="0.3">
      <c r="A40" s="2"/>
      <c r="B40" s="2"/>
      <c r="C40" s="46"/>
      <c r="D40" s="47"/>
      <c r="E40" s="48"/>
      <c r="F40" s="14"/>
    </row>
    <row r="41" spans="1:6" ht="15.75" thickBot="1" x14ac:dyDescent="0.3">
      <c r="A41" s="111" t="s">
        <v>36</v>
      </c>
      <c r="B41" s="112"/>
      <c r="C41" s="112"/>
      <c r="D41" s="112"/>
      <c r="E41" s="113"/>
      <c r="F41" s="49">
        <f>ROUND((F32+F39),0)</f>
        <v>6737013</v>
      </c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50"/>
      <c r="B43" s="50"/>
      <c r="C43" s="50"/>
      <c r="D43" s="50"/>
      <c r="E43" s="50"/>
      <c r="F43" s="51"/>
    </row>
    <row r="44" spans="1:6" ht="15" x14ac:dyDescent="0.25">
      <c r="A44" s="2"/>
      <c r="B44" s="2"/>
      <c r="C44" s="2"/>
      <c r="D44" s="2"/>
      <c r="E44" s="14"/>
      <c r="F44" s="14"/>
    </row>
    <row r="45" spans="1:6" ht="15" x14ac:dyDescent="0.25">
      <c r="A45" s="1"/>
      <c r="B45" s="2"/>
      <c r="C45" s="3"/>
      <c r="D45" s="48"/>
      <c r="E45" s="48"/>
      <c r="F45" s="48"/>
    </row>
    <row r="46" spans="1:6" ht="15" x14ac:dyDescent="0.25">
      <c r="A46" s="123" t="s">
        <v>37</v>
      </c>
      <c r="B46" s="123"/>
      <c r="C46" s="1"/>
      <c r="D46" s="124" t="s">
        <v>38</v>
      </c>
      <c r="E46" s="124"/>
      <c r="F46" s="124"/>
    </row>
    <row r="47" spans="1:6" ht="15" x14ac:dyDescent="0.25">
      <c r="A47" s="125" t="s">
        <v>39</v>
      </c>
      <c r="B47" s="125"/>
      <c r="C47" s="3"/>
      <c r="D47" s="125" t="s">
        <v>40</v>
      </c>
      <c r="E47" s="125"/>
      <c r="F47" s="125"/>
    </row>
    <row r="48" spans="1:6" x14ac:dyDescent="0.2">
      <c r="B48" s="52"/>
      <c r="C48" s="53"/>
      <c r="D48" s="54"/>
      <c r="E48" s="52"/>
      <c r="F48" s="52"/>
    </row>
    <row r="49" spans="2:6" x14ac:dyDescent="0.2">
      <c r="B49" s="52"/>
      <c r="C49" s="53"/>
      <c r="D49" s="54"/>
      <c r="E49" s="52"/>
      <c r="F49" s="52"/>
    </row>
  </sheetData>
  <mergeCells count="23">
    <mergeCell ref="A16:F16"/>
    <mergeCell ref="A1:E1"/>
    <mergeCell ref="F1:F5"/>
    <mergeCell ref="B6:E6"/>
    <mergeCell ref="A8:F8"/>
    <mergeCell ref="C14:E14"/>
    <mergeCell ref="C39:E39"/>
    <mergeCell ref="C20:E20"/>
    <mergeCell ref="A22:F22"/>
    <mergeCell ref="C25:E25"/>
    <mergeCell ref="A27:F27"/>
    <mergeCell ref="C30:E30"/>
    <mergeCell ref="A32:E32"/>
    <mergeCell ref="A34:F34"/>
    <mergeCell ref="A35:D35"/>
    <mergeCell ref="A36:D36"/>
    <mergeCell ref="A37:D37"/>
    <mergeCell ref="A38:D38"/>
    <mergeCell ref="A41:E41"/>
    <mergeCell ref="A46:B46"/>
    <mergeCell ref="D46:F46"/>
    <mergeCell ref="A47:B47"/>
    <mergeCell ref="D47:F47"/>
  </mergeCells>
  <pageMargins left="0.7" right="0.7" top="0.75" bottom="0.75" header="0.3" footer="0.3"/>
  <pageSetup scale="78" fitToHeight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C7B04-98C3-421D-A081-23B5B8710E5F}">
  <sheetPr>
    <tabColor rgb="FF002060"/>
    <pageSetUpPr fitToPage="1"/>
  </sheetPr>
  <dimension ref="A1:F49"/>
  <sheetViews>
    <sheetView view="pageBreakPreview" topLeftCell="A25" zoomScale="85" zoomScaleNormal="40" zoomScaleSheetLayoutView="85" workbookViewId="0">
      <selection activeCell="F41" sqref="F41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106</v>
      </c>
      <c r="C5" s="9"/>
      <c r="D5" s="10" t="s">
        <v>3</v>
      </c>
      <c r="E5" s="11" t="s">
        <v>3</v>
      </c>
      <c r="F5" s="103"/>
    </row>
    <row r="6" spans="1:6" s="86" customFormat="1" ht="36" customHeight="1" x14ac:dyDescent="0.2">
      <c r="A6" s="12" t="s">
        <v>4</v>
      </c>
      <c r="B6" s="131" t="s">
        <v>112</v>
      </c>
      <c r="C6" s="132"/>
      <c r="D6" s="132"/>
      <c r="E6" s="132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30" x14ac:dyDescent="0.2">
      <c r="A10" s="55" t="s">
        <v>86</v>
      </c>
      <c r="B10" s="76" t="s">
        <v>7</v>
      </c>
      <c r="C10" s="61">
        <v>96000</v>
      </c>
      <c r="D10" s="61">
        <v>1</v>
      </c>
      <c r="E10" s="62"/>
      <c r="F10" s="20">
        <f t="shared" ref="F10:F12" si="0">C10*D10</f>
        <v>96000</v>
      </c>
    </row>
    <row r="11" spans="1:6" s="21" customFormat="1" ht="45" x14ac:dyDescent="0.2">
      <c r="A11" s="55" t="s">
        <v>87</v>
      </c>
      <c r="B11" s="76" t="s">
        <v>7</v>
      </c>
      <c r="C11" s="61">
        <f>40000*1.19</f>
        <v>47600</v>
      </c>
      <c r="D11" s="61">
        <v>3</v>
      </c>
      <c r="E11" s="62"/>
      <c r="F11" s="20">
        <f t="shared" si="0"/>
        <v>142800</v>
      </c>
    </row>
    <row r="12" spans="1:6" s="21" customFormat="1" ht="45" x14ac:dyDescent="0.2">
      <c r="A12" s="55" t="s">
        <v>88</v>
      </c>
      <c r="B12" s="76" t="s">
        <v>7</v>
      </c>
      <c r="C12" s="61">
        <v>80000</v>
      </c>
      <c r="D12" s="61">
        <v>1</v>
      </c>
      <c r="E12" s="62"/>
      <c r="F12" s="20">
        <f t="shared" si="0"/>
        <v>80000</v>
      </c>
    </row>
    <row r="13" spans="1:6" s="21" customFormat="1" ht="15.75" thickBot="1" x14ac:dyDescent="0.25">
      <c r="A13" s="64"/>
      <c r="B13" s="65"/>
      <c r="C13" s="66"/>
      <c r="D13" s="66"/>
      <c r="E13" s="67"/>
      <c r="F13" s="68"/>
    </row>
    <row r="14" spans="1:6" ht="15.75" thickBot="1" x14ac:dyDescent="0.3">
      <c r="A14" s="1"/>
      <c r="B14" s="2"/>
      <c r="C14" s="106" t="s">
        <v>13</v>
      </c>
      <c r="D14" s="107"/>
      <c r="E14" s="108"/>
      <c r="F14" s="22">
        <f>SUM(F10:F13)</f>
        <v>318800</v>
      </c>
    </row>
    <row r="15" spans="1:6" ht="15.75" thickBot="1" x14ac:dyDescent="0.3">
      <c r="A15" s="1"/>
      <c r="B15" s="2"/>
      <c r="C15" s="3"/>
      <c r="D15" s="3"/>
      <c r="E15" s="3"/>
      <c r="F15" s="3"/>
    </row>
    <row r="16" spans="1:6" ht="15.75" thickBot="1" x14ac:dyDescent="0.3">
      <c r="A16" s="97" t="s">
        <v>14</v>
      </c>
      <c r="B16" s="97"/>
      <c r="C16" s="97"/>
      <c r="D16" s="97"/>
      <c r="E16" s="97"/>
      <c r="F16" s="98"/>
    </row>
    <row r="17" spans="1:6" ht="15.75" thickBot="1" x14ac:dyDescent="0.3">
      <c r="A17" s="15" t="s">
        <v>6</v>
      </c>
      <c r="B17" s="15" t="s">
        <v>7</v>
      </c>
      <c r="C17" s="16" t="s">
        <v>15</v>
      </c>
      <c r="D17" s="16" t="s">
        <v>16</v>
      </c>
      <c r="E17" s="16" t="s">
        <v>9</v>
      </c>
      <c r="F17" s="16" t="s">
        <v>11</v>
      </c>
    </row>
    <row r="18" spans="1:6" ht="15" x14ac:dyDescent="0.25">
      <c r="A18" s="23" t="s">
        <v>17</v>
      </c>
      <c r="B18" s="24" t="s">
        <v>18</v>
      </c>
      <c r="C18" s="25">
        <v>31786</v>
      </c>
      <c r="D18" s="25"/>
      <c r="E18" s="26">
        <v>1</v>
      </c>
      <c r="F18" s="27">
        <f>C18*E18</f>
        <v>31786</v>
      </c>
    </row>
    <row r="19" spans="1:6" ht="15.75" thickBot="1" x14ac:dyDescent="0.3">
      <c r="A19" s="28" t="s">
        <v>48</v>
      </c>
      <c r="B19" s="29" t="s">
        <v>49</v>
      </c>
      <c r="C19" s="30">
        <f>40000*1.19</f>
        <v>47600</v>
      </c>
      <c r="D19" s="30"/>
      <c r="E19" s="31">
        <v>0.5</v>
      </c>
      <c r="F19" s="32">
        <f>C19*E19</f>
        <v>23800</v>
      </c>
    </row>
    <row r="20" spans="1:6" ht="15.75" thickBot="1" x14ac:dyDescent="0.3">
      <c r="A20" s="1"/>
      <c r="B20" s="2"/>
      <c r="C20" s="126" t="s">
        <v>19</v>
      </c>
      <c r="D20" s="127"/>
      <c r="E20" s="128"/>
      <c r="F20" s="33">
        <f>SUM(F18:F19)</f>
        <v>55586</v>
      </c>
    </row>
    <row r="21" spans="1:6" ht="15.75" thickBot="1" x14ac:dyDescent="0.3">
      <c r="A21" s="1"/>
      <c r="B21" s="2"/>
      <c r="C21" s="3"/>
      <c r="D21" s="3"/>
      <c r="E21" s="3"/>
      <c r="F21" s="3"/>
    </row>
    <row r="22" spans="1:6" ht="15.75" thickBot="1" x14ac:dyDescent="0.3">
      <c r="A22" s="97" t="s">
        <v>20</v>
      </c>
      <c r="B22" s="97"/>
      <c r="C22" s="97"/>
      <c r="D22" s="97"/>
      <c r="E22" s="97"/>
      <c r="F22" s="98"/>
    </row>
    <row r="23" spans="1:6" ht="15.75" thickBot="1" x14ac:dyDescent="0.3">
      <c r="A23" s="15" t="s">
        <v>6</v>
      </c>
      <c r="B23" s="15" t="s">
        <v>7</v>
      </c>
      <c r="C23" s="16" t="s">
        <v>21</v>
      </c>
      <c r="D23" s="16" t="s">
        <v>22</v>
      </c>
      <c r="E23" s="16" t="s">
        <v>9</v>
      </c>
      <c r="F23" s="16" t="s">
        <v>11</v>
      </c>
    </row>
    <row r="24" spans="1:6" ht="30" x14ac:dyDescent="0.2">
      <c r="A24" s="55" t="s">
        <v>92</v>
      </c>
      <c r="B24" s="56" t="s">
        <v>23</v>
      </c>
      <c r="C24" s="57">
        <f>92666+92666+143333</f>
        <v>328665</v>
      </c>
      <c r="D24" s="57">
        <f>C24*0.15</f>
        <v>49299.75</v>
      </c>
      <c r="E24" s="58">
        <v>0.5</v>
      </c>
      <c r="F24" s="59">
        <f>(C24+D24)*E24</f>
        <v>188982.375</v>
      </c>
    </row>
    <row r="25" spans="1:6" ht="15.75" thickBot="1" x14ac:dyDescent="0.3">
      <c r="A25" s="1"/>
      <c r="B25" s="2"/>
      <c r="C25" s="106" t="s">
        <v>24</v>
      </c>
      <c r="D25" s="107"/>
      <c r="E25" s="108"/>
      <c r="F25" s="22">
        <f>SUM(F24:F24)</f>
        <v>188982.375</v>
      </c>
    </row>
    <row r="26" spans="1:6" ht="15.75" thickBot="1" x14ac:dyDescent="0.3">
      <c r="A26" s="1"/>
      <c r="B26" s="2"/>
      <c r="C26" s="3"/>
      <c r="D26" s="3"/>
      <c r="E26" s="3"/>
      <c r="F26" s="3"/>
    </row>
    <row r="27" spans="1:6" ht="15.75" thickBot="1" x14ac:dyDescent="0.3">
      <c r="A27" s="97" t="s">
        <v>25</v>
      </c>
      <c r="B27" s="97"/>
      <c r="C27" s="97"/>
      <c r="D27" s="97"/>
      <c r="E27" s="97"/>
      <c r="F27" s="98"/>
    </row>
    <row r="28" spans="1:6" ht="15.75" thickBot="1" x14ac:dyDescent="0.3">
      <c r="A28" s="15" t="s">
        <v>6</v>
      </c>
      <c r="B28" s="15" t="s">
        <v>7</v>
      </c>
      <c r="C28" s="16" t="s">
        <v>15</v>
      </c>
      <c r="D28" s="16" t="s">
        <v>26</v>
      </c>
      <c r="E28" s="16" t="s">
        <v>9</v>
      </c>
      <c r="F28" s="16" t="s">
        <v>21</v>
      </c>
    </row>
    <row r="29" spans="1:6" ht="15.75" thickBot="1" x14ac:dyDescent="0.25">
      <c r="A29" s="34" t="s">
        <v>27</v>
      </c>
      <c r="B29" s="35">
        <v>1</v>
      </c>
      <c r="C29" s="36">
        <v>150000</v>
      </c>
      <c r="D29" s="36">
        <v>1</v>
      </c>
      <c r="E29" s="36">
        <v>1</v>
      </c>
      <c r="F29" s="37">
        <f>C29*E29</f>
        <v>150000</v>
      </c>
    </row>
    <row r="30" spans="1:6" ht="15.75" thickBot="1" x14ac:dyDescent="0.3">
      <c r="A30" s="1"/>
      <c r="B30" s="2"/>
      <c r="C30" s="106" t="s">
        <v>28</v>
      </c>
      <c r="D30" s="107"/>
      <c r="E30" s="108"/>
      <c r="F30" s="22">
        <f>SUM(F29:F29)</f>
        <v>150000</v>
      </c>
    </row>
    <row r="31" spans="1:6" ht="15.75" thickBot="1" x14ac:dyDescent="0.3">
      <c r="A31" s="1"/>
      <c r="B31" s="2"/>
      <c r="C31" s="3"/>
      <c r="D31" s="3"/>
      <c r="E31" s="3"/>
      <c r="F31" s="3"/>
    </row>
    <row r="32" spans="1:6" ht="15.75" thickBot="1" x14ac:dyDescent="0.3">
      <c r="A32" s="111" t="s">
        <v>29</v>
      </c>
      <c r="B32" s="112"/>
      <c r="C32" s="112"/>
      <c r="D32" s="112"/>
      <c r="E32" s="113"/>
      <c r="F32" s="38">
        <f>F14+F20+F25+F30</f>
        <v>713368.375</v>
      </c>
    </row>
    <row r="33" spans="1:6" ht="15.75" thickBot="1" x14ac:dyDescent="0.3">
      <c r="A33" s="1"/>
      <c r="B33" s="2"/>
      <c r="C33" s="3"/>
      <c r="D33" s="3"/>
      <c r="E33" s="3"/>
      <c r="F33" s="3"/>
    </row>
    <row r="34" spans="1:6" ht="15.75" thickBot="1" x14ac:dyDescent="0.3">
      <c r="A34" s="97" t="s">
        <v>30</v>
      </c>
      <c r="B34" s="97"/>
      <c r="C34" s="97"/>
      <c r="D34" s="97"/>
      <c r="E34" s="97"/>
      <c r="F34" s="98"/>
    </row>
    <row r="35" spans="1:6" ht="15.75" thickBot="1" x14ac:dyDescent="0.3">
      <c r="A35" s="111" t="s">
        <v>6</v>
      </c>
      <c r="B35" s="112"/>
      <c r="C35" s="112"/>
      <c r="D35" s="113"/>
      <c r="E35" s="16" t="s">
        <v>31</v>
      </c>
      <c r="F35" s="16" t="s">
        <v>21</v>
      </c>
    </row>
    <row r="36" spans="1:6" ht="15" x14ac:dyDescent="0.25">
      <c r="A36" s="114" t="s">
        <v>32</v>
      </c>
      <c r="B36" s="115"/>
      <c r="C36" s="115"/>
      <c r="D36" s="116"/>
      <c r="E36" s="39">
        <v>0.24709999999999999</v>
      </c>
      <c r="F36" s="40">
        <f>+F32*E36</f>
        <v>176273.32546249998</v>
      </c>
    </row>
    <row r="37" spans="1:6" ht="15" x14ac:dyDescent="0.25">
      <c r="A37" s="117" t="s">
        <v>33</v>
      </c>
      <c r="B37" s="118"/>
      <c r="C37" s="118"/>
      <c r="D37" s="119"/>
      <c r="E37" s="41">
        <v>0.01</v>
      </c>
      <c r="F37" s="42">
        <f>+F32*E37</f>
        <v>7133.6837500000001</v>
      </c>
    </row>
    <row r="38" spans="1:6" ht="15.75" thickBot="1" x14ac:dyDescent="0.3">
      <c r="A38" s="120" t="s">
        <v>34</v>
      </c>
      <c r="B38" s="121"/>
      <c r="C38" s="121"/>
      <c r="D38" s="122"/>
      <c r="E38" s="43">
        <v>0.05</v>
      </c>
      <c r="F38" s="44">
        <f>+F32*E38</f>
        <v>35668.418750000004</v>
      </c>
    </row>
    <row r="39" spans="1:6" ht="15.75" thickBot="1" x14ac:dyDescent="0.3">
      <c r="A39" s="2"/>
      <c r="B39" s="2"/>
      <c r="C39" s="109" t="s">
        <v>35</v>
      </c>
      <c r="D39" s="110"/>
      <c r="E39" s="110"/>
      <c r="F39" s="45">
        <f>SUM(F36:F38)</f>
        <v>219075.42796249999</v>
      </c>
    </row>
    <row r="40" spans="1:6" ht="15.75" thickBot="1" x14ac:dyDescent="0.3">
      <c r="A40" s="2"/>
      <c r="B40" s="2"/>
      <c r="C40" s="46"/>
      <c r="D40" s="47"/>
      <c r="E40" s="48"/>
      <c r="F40" s="14"/>
    </row>
    <row r="41" spans="1:6" ht="15.75" thickBot="1" x14ac:dyDescent="0.3">
      <c r="A41" s="111" t="s">
        <v>36</v>
      </c>
      <c r="B41" s="112"/>
      <c r="C41" s="112"/>
      <c r="D41" s="112"/>
      <c r="E41" s="113"/>
      <c r="F41" s="49">
        <f>ROUND((F32+F39),0)</f>
        <v>932444</v>
      </c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50"/>
      <c r="B43" s="50"/>
      <c r="C43" s="50"/>
      <c r="D43" s="50"/>
      <c r="E43" s="50"/>
      <c r="F43" s="51"/>
    </row>
    <row r="44" spans="1:6" ht="15" x14ac:dyDescent="0.25">
      <c r="A44" s="2"/>
      <c r="B44" s="2"/>
      <c r="C44" s="2"/>
      <c r="D44" s="2"/>
      <c r="E44" s="14"/>
      <c r="F44" s="14"/>
    </row>
    <row r="45" spans="1:6" ht="15" x14ac:dyDescent="0.25">
      <c r="A45" s="1"/>
      <c r="B45" s="2"/>
      <c r="C45" s="3"/>
      <c r="D45" s="48"/>
      <c r="E45" s="48"/>
      <c r="F45" s="48"/>
    </row>
    <row r="46" spans="1:6" ht="15" x14ac:dyDescent="0.25">
      <c r="A46" s="123" t="s">
        <v>37</v>
      </c>
      <c r="B46" s="123"/>
      <c r="C46" s="1"/>
      <c r="D46" s="124" t="s">
        <v>38</v>
      </c>
      <c r="E46" s="124"/>
      <c r="F46" s="124"/>
    </row>
    <row r="47" spans="1:6" ht="15" x14ac:dyDescent="0.25">
      <c r="A47" s="125" t="s">
        <v>39</v>
      </c>
      <c r="B47" s="125"/>
      <c r="C47" s="3"/>
      <c r="D47" s="125" t="s">
        <v>40</v>
      </c>
      <c r="E47" s="125"/>
      <c r="F47" s="125"/>
    </row>
    <row r="48" spans="1:6" x14ac:dyDescent="0.2">
      <c r="B48" s="52"/>
      <c r="C48" s="53"/>
      <c r="D48" s="54"/>
      <c r="E48" s="52"/>
      <c r="F48" s="52"/>
    </row>
    <row r="49" spans="2:6" x14ac:dyDescent="0.2">
      <c r="B49" s="52"/>
      <c r="C49" s="53"/>
      <c r="D49" s="54"/>
      <c r="E49" s="52"/>
      <c r="F49" s="52"/>
    </row>
  </sheetData>
  <mergeCells count="23">
    <mergeCell ref="A16:F16"/>
    <mergeCell ref="A1:E1"/>
    <mergeCell ref="F1:F5"/>
    <mergeCell ref="B6:E6"/>
    <mergeCell ref="A8:F8"/>
    <mergeCell ref="C14:E14"/>
    <mergeCell ref="C39:E39"/>
    <mergeCell ref="C20:E20"/>
    <mergeCell ref="A22:F22"/>
    <mergeCell ref="C25:E25"/>
    <mergeCell ref="A27:F27"/>
    <mergeCell ref="C30:E30"/>
    <mergeCell ref="A32:E32"/>
    <mergeCell ref="A34:F34"/>
    <mergeCell ref="A35:D35"/>
    <mergeCell ref="A36:D36"/>
    <mergeCell ref="A37:D37"/>
    <mergeCell ref="A38:D38"/>
    <mergeCell ref="A41:E41"/>
    <mergeCell ref="A46:B46"/>
    <mergeCell ref="D46:F46"/>
    <mergeCell ref="A47:B47"/>
    <mergeCell ref="D47:F47"/>
  </mergeCells>
  <pageMargins left="0.7" right="0.7" top="0.75" bottom="0.75" header="0.3" footer="0.3"/>
  <pageSetup scale="78" fitToHeight="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052FA-E53C-4893-9AEE-B3CF498E8FDB}">
  <sheetPr>
    <tabColor rgb="FF002060"/>
    <pageSetUpPr fitToPage="1"/>
  </sheetPr>
  <dimension ref="A1:F51"/>
  <sheetViews>
    <sheetView view="pageBreakPreview" topLeftCell="A25" zoomScale="85" zoomScaleNormal="40" zoomScaleSheetLayoutView="85" workbookViewId="0">
      <selection activeCell="E3" sqref="E3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5.5703125" bestFit="1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106</v>
      </c>
      <c r="C5" s="9"/>
      <c r="D5" s="10" t="s">
        <v>3</v>
      </c>
      <c r="E5" s="11" t="s">
        <v>3</v>
      </c>
      <c r="F5" s="103"/>
    </row>
    <row r="6" spans="1:6" s="86" customFormat="1" ht="36" customHeight="1" x14ac:dyDescent="0.2">
      <c r="A6" s="12" t="s">
        <v>4</v>
      </c>
      <c r="B6" s="131" t="s">
        <v>113</v>
      </c>
      <c r="C6" s="132"/>
      <c r="D6" s="132"/>
      <c r="E6" s="132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25.5" x14ac:dyDescent="0.2">
      <c r="A10" s="90" t="s">
        <v>89</v>
      </c>
      <c r="B10" s="91" t="s">
        <v>7</v>
      </c>
      <c r="C10" s="92">
        <f>2950000*1.19</f>
        <v>3510500</v>
      </c>
      <c r="D10" s="92">
        <v>1</v>
      </c>
      <c r="E10" s="93"/>
      <c r="F10" s="94">
        <f t="shared" ref="F10:F14" si="0">C10*D10</f>
        <v>3510500</v>
      </c>
    </row>
    <row r="11" spans="1:6" s="21" customFormat="1" ht="25.5" x14ac:dyDescent="0.2">
      <c r="A11" s="90" t="s">
        <v>90</v>
      </c>
      <c r="B11" s="91" t="s">
        <v>45</v>
      </c>
      <c r="C11" s="92">
        <v>24000</v>
      </c>
      <c r="D11" s="92">
        <v>20</v>
      </c>
      <c r="E11" s="93"/>
      <c r="F11" s="94">
        <f t="shared" si="0"/>
        <v>480000</v>
      </c>
    </row>
    <row r="12" spans="1:6" s="21" customFormat="1" ht="25.5" x14ac:dyDescent="0.2">
      <c r="A12" s="90" t="s">
        <v>91</v>
      </c>
      <c r="B12" s="91" t="s">
        <v>45</v>
      </c>
      <c r="C12" s="92">
        <v>45000</v>
      </c>
      <c r="D12" s="92">
        <v>20</v>
      </c>
      <c r="E12" s="93"/>
      <c r="F12" s="94">
        <f t="shared" si="0"/>
        <v>900000</v>
      </c>
    </row>
    <row r="13" spans="1:6" s="21" customFormat="1" x14ac:dyDescent="0.2">
      <c r="A13" s="90" t="s">
        <v>80</v>
      </c>
      <c r="B13" s="91" t="s">
        <v>45</v>
      </c>
      <c r="C13" s="92">
        <f>10259*1.19</f>
        <v>12208.21</v>
      </c>
      <c r="D13" s="92">
        <v>40</v>
      </c>
      <c r="E13" s="93"/>
      <c r="F13" s="94">
        <f t="shared" si="0"/>
        <v>488328.39999999997</v>
      </c>
    </row>
    <row r="14" spans="1:6" s="21" customFormat="1" x14ac:dyDescent="0.2">
      <c r="A14" s="90" t="s">
        <v>82</v>
      </c>
      <c r="B14" s="91" t="s">
        <v>58</v>
      </c>
      <c r="C14" s="92">
        <f>44000*1.19</f>
        <v>52360</v>
      </c>
      <c r="D14" s="92">
        <v>1</v>
      </c>
      <c r="E14" s="93"/>
      <c r="F14" s="94">
        <f t="shared" si="0"/>
        <v>52360</v>
      </c>
    </row>
    <row r="15" spans="1:6" s="21" customFormat="1" ht="15.75" thickBot="1" x14ac:dyDescent="0.25">
      <c r="A15" s="64"/>
      <c r="B15" s="65"/>
      <c r="C15" s="66"/>
      <c r="D15" s="66"/>
      <c r="E15" s="67"/>
      <c r="F15" s="68"/>
    </row>
    <row r="16" spans="1:6" ht="15.75" thickBot="1" x14ac:dyDescent="0.3">
      <c r="A16" s="1"/>
      <c r="B16" s="2"/>
      <c r="C16" s="106" t="s">
        <v>13</v>
      </c>
      <c r="D16" s="107"/>
      <c r="E16" s="108"/>
      <c r="F16" s="22">
        <f>SUM(F10:F15)</f>
        <v>5431188.4000000004</v>
      </c>
    </row>
    <row r="17" spans="1:6" ht="15.75" thickBot="1" x14ac:dyDescent="0.3">
      <c r="A17" s="1"/>
      <c r="B17" s="2"/>
      <c r="C17" s="3"/>
      <c r="D17" s="3"/>
      <c r="E17" s="3"/>
      <c r="F17" s="3"/>
    </row>
    <row r="18" spans="1:6" ht="15.75" thickBot="1" x14ac:dyDescent="0.3">
      <c r="A18" s="97" t="s">
        <v>14</v>
      </c>
      <c r="B18" s="97"/>
      <c r="C18" s="97"/>
      <c r="D18" s="97"/>
      <c r="E18" s="97"/>
      <c r="F18" s="98"/>
    </row>
    <row r="19" spans="1:6" ht="15.75" thickBot="1" x14ac:dyDescent="0.3">
      <c r="A19" s="15" t="s">
        <v>6</v>
      </c>
      <c r="B19" s="15" t="s">
        <v>7</v>
      </c>
      <c r="C19" s="16" t="s">
        <v>15</v>
      </c>
      <c r="D19" s="16" t="s">
        <v>16</v>
      </c>
      <c r="E19" s="16" t="s">
        <v>9</v>
      </c>
      <c r="F19" s="16" t="s">
        <v>11</v>
      </c>
    </row>
    <row r="20" spans="1:6" ht="15" x14ac:dyDescent="0.25">
      <c r="A20" s="23" t="s">
        <v>17</v>
      </c>
      <c r="B20" s="24" t="s">
        <v>18</v>
      </c>
      <c r="C20" s="25">
        <v>45786</v>
      </c>
      <c r="D20" s="25"/>
      <c r="E20" s="26">
        <v>1</v>
      </c>
      <c r="F20" s="27">
        <f>C20*E20</f>
        <v>45786</v>
      </c>
    </row>
    <row r="21" spans="1:6" ht="15.75" thickBot="1" x14ac:dyDescent="0.3">
      <c r="A21" s="28" t="s">
        <v>48</v>
      </c>
      <c r="B21" s="29" t="s">
        <v>49</v>
      </c>
      <c r="C21" s="30">
        <f>40000*1.19</f>
        <v>47600</v>
      </c>
      <c r="D21" s="30"/>
      <c r="E21" s="31">
        <v>2</v>
      </c>
      <c r="F21" s="32">
        <f>C21*E21</f>
        <v>95200</v>
      </c>
    </row>
    <row r="22" spans="1:6" ht="15.75" thickBot="1" x14ac:dyDescent="0.3">
      <c r="A22" s="1"/>
      <c r="B22" s="2"/>
      <c r="C22" s="126" t="s">
        <v>19</v>
      </c>
      <c r="D22" s="127"/>
      <c r="E22" s="128"/>
      <c r="F22" s="33">
        <f>SUM(F20:F21)</f>
        <v>140986</v>
      </c>
    </row>
    <row r="23" spans="1:6" ht="15.75" thickBot="1" x14ac:dyDescent="0.3">
      <c r="A23" s="1"/>
      <c r="B23" s="2"/>
      <c r="C23" s="3"/>
      <c r="D23" s="3"/>
      <c r="E23" s="3"/>
      <c r="F23" s="3"/>
    </row>
    <row r="24" spans="1:6" ht="15.75" thickBot="1" x14ac:dyDescent="0.3">
      <c r="A24" s="97" t="s">
        <v>20</v>
      </c>
      <c r="B24" s="97"/>
      <c r="C24" s="97"/>
      <c r="D24" s="97"/>
      <c r="E24" s="97"/>
      <c r="F24" s="98"/>
    </row>
    <row r="25" spans="1:6" ht="15.75" thickBot="1" x14ac:dyDescent="0.3">
      <c r="A25" s="15" t="s">
        <v>6</v>
      </c>
      <c r="B25" s="15" t="s">
        <v>7</v>
      </c>
      <c r="C25" s="16" t="s">
        <v>21</v>
      </c>
      <c r="D25" s="16" t="s">
        <v>22</v>
      </c>
      <c r="E25" s="16" t="s">
        <v>9</v>
      </c>
      <c r="F25" s="16" t="s">
        <v>11</v>
      </c>
    </row>
    <row r="26" spans="1:6" ht="30" x14ac:dyDescent="0.2">
      <c r="A26" s="55" t="s">
        <v>92</v>
      </c>
      <c r="B26" s="56" t="s">
        <v>23</v>
      </c>
      <c r="C26" s="57">
        <f>92666+92666+143333</f>
        <v>328665</v>
      </c>
      <c r="D26" s="57">
        <f>C26*0.15</f>
        <v>49299.75</v>
      </c>
      <c r="E26" s="58">
        <v>2</v>
      </c>
      <c r="F26" s="59">
        <f>(C26+D26)*E26</f>
        <v>755929.5</v>
      </c>
    </row>
    <row r="27" spans="1:6" ht="15.75" thickBot="1" x14ac:dyDescent="0.3">
      <c r="A27" s="1"/>
      <c r="B27" s="2"/>
      <c r="C27" s="106" t="s">
        <v>24</v>
      </c>
      <c r="D27" s="107"/>
      <c r="E27" s="108"/>
      <c r="F27" s="22">
        <f>SUM(F26:F26)</f>
        <v>755929.5</v>
      </c>
    </row>
    <row r="28" spans="1:6" ht="15.75" thickBot="1" x14ac:dyDescent="0.3">
      <c r="A28" s="1"/>
      <c r="B28" s="2"/>
      <c r="C28" s="3"/>
      <c r="D28" s="3"/>
      <c r="E28" s="3"/>
      <c r="F28" s="3"/>
    </row>
    <row r="29" spans="1:6" ht="15.75" thickBot="1" x14ac:dyDescent="0.3">
      <c r="A29" s="97" t="s">
        <v>25</v>
      </c>
      <c r="B29" s="97"/>
      <c r="C29" s="97"/>
      <c r="D29" s="97"/>
      <c r="E29" s="97"/>
      <c r="F29" s="98"/>
    </row>
    <row r="30" spans="1:6" ht="15.75" thickBot="1" x14ac:dyDescent="0.3">
      <c r="A30" s="15" t="s">
        <v>6</v>
      </c>
      <c r="B30" s="15" t="s">
        <v>7</v>
      </c>
      <c r="C30" s="16" t="s">
        <v>15</v>
      </c>
      <c r="D30" s="16" t="s">
        <v>26</v>
      </c>
      <c r="E30" s="16" t="s">
        <v>9</v>
      </c>
      <c r="F30" s="16" t="s">
        <v>21</v>
      </c>
    </row>
    <row r="31" spans="1:6" ht="15.75" thickBot="1" x14ac:dyDescent="0.25">
      <c r="A31" s="34" t="s">
        <v>27</v>
      </c>
      <c r="B31" s="35">
        <v>1</v>
      </c>
      <c r="C31" s="36">
        <v>150000</v>
      </c>
      <c r="D31" s="36">
        <v>1</v>
      </c>
      <c r="E31" s="36">
        <v>1</v>
      </c>
      <c r="F31" s="37">
        <f>C31*E31</f>
        <v>150000</v>
      </c>
    </row>
    <row r="32" spans="1:6" ht="15.75" thickBot="1" x14ac:dyDescent="0.3">
      <c r="A32" s="1"/>
      <c r="B32" s="2"/>
      <c r="C32" s="106" t="s">
        <v>28</v>
      </c>
      <c r="D32" s="107"/>
      <c r="E32" s="108"/>
      <c r="F32" s="22">
        <f>SUM(F31:F31)</f>
        <v>150000</v>
      </c>
    </row>
    <row r="33" spans="1:6" ht="15.75" thickBot="1" x14ac:dyDescent="0.3">
      <c r="A33" s="1"/>
      <c r="B33" s="2"/>
      <c r="C33" s="3"/>
      <c r="D33" s="3"/>
      <c r="E33" s="3"/>
      <c r="F33" s="3"/>
    </row>
    <row r="34" spans="1:6" ht="15.75" thickBot="1" x14ac:dyDescent="0.3">
      <c r="A34" s="111" t="s">
        <v>29</v>
      </c>
      <c r="B34" s="112"/>
      <c r="C34" s="112"/>
      <c r="D34" s="112"/>
      <c r="E34" s="113"/>
      <c r="F34" s="38">
        <f>F16+F22+F27+F32</f>
        <v>6478103.9000000004</v>
      </c>
    </row>
    <row r="35" spans="1:6" ht="15.75" thickBot="1" x14ac:dyDescent="0.3">
      <c r="A35" s="1"/>
      <c r="B35" s="2"/>
      <c r="C35" s="3"/>
      <c r="D35" s="3"/>
      <c r="E35" s="3"/>
      <c r="F35" s="3"/>
    </row>
    <row r="36" spans="1:6" ht="15.75" thickBot="1" x14ac:dyDescent="0.3">
      <c r="A36" s="97" t="s">
        <v>30</v>
      </c>
      <c r="B36" s="97"/>
      <c r="C36" s="97"/>
      <c r="D36" s="97"/>
      <c r="E36" s="97"/>
      <c r="F36" s="98"/>
    </row>
    <row r="37" spans="1:6" ht="15.75" thickBot="1" x14ac:dyDescent="0.3">
      <c r="A37" s="111" t="s">
        <v>6</v>
      </c>
      <c r="B37" s="112"/>
      <c r="C37" s="112"/>
      <c r="D37" s="113"/>
      <c r="E37" s="16" t="s">
        <v>31</v>
      </c>
      <c r="F37" s="16" t="s">
        <v>21</v>
      </c>
    </row>
    <row r="38" spans="1:6" ht="15" x14ac:dyDescent="0.25">
      <c r="A38" s="114" t="s">
        <v>32</v>
      </c>
      <c r="B38" s="115"/>
      <c r="C38" s="115"/>
      <c r="D38" s="116"/>
      <c r="E38" s="39">
        <v>0.24709999999999999</v>
      </c>
      <c r="F38" s="40">
        <f>+F34*E38</f>
        <v>1600739.4736899999</v>
      </c>
    </row>
    <row r="39" spans="1:6" ht="15" x14ac:dyDescent="0.25">
      <c r="A39" s="117" t="s">
        <v>33</v>
      </c>
      <c r="B39" s="118"/>
      <c r="C39" s="118"/>
      <c r="D39" s="119"/>
      <c r="E39" s="41">
        <v>0.01</v>
      </c>
      <c r="F39" s="42">
        <f>+F34*E39</f>
        <v>64781.039000000004</v>
      </c>
    </row>
    <row r="40" spans="1:6" ht="15.75" thickBot="1" x14ac:dyDescent="0.3">
      <c r="A40" s="120" t="s">
        <v>34</v>
      </c>
      <c r="B40" s="121"/>
      <c r="C40" s="121"/>
      <c r="D40" s="122"/>
      <c r="E40" s="43">
        <v>0.05</v>
      </c>
      <c r="F40" s="44">
        <f>+F34*E40</f>
        <v>323905.19500000007</v>
      </c>
    </row>
    <row r="41" spans="1:6" ht="15.75" thickBot="1" x14ac:dyDescent="0.3">
      <c r="A41" s="2"/>
      <c r="B41" s="2"/>
      <c r="C41" s="109" t="s">
        <v>35</v>
      </c>
      <c r="D41" s="110"/>
      <c r="E41" s="110"/>
      <c r="F41" s="45">
        <f>SUM(F38:F40)</f>
        <v>1989425.7076900001</v>
      </c>
    </row>
    <row r="42" spans="1:6" ht="15.75" thickBot="1" x14ac:dyDescent="0.3">
      <c r="A42" s="2"/>
      <c r="B42" s="2"/>
      <c r="C42" s="46"/>
      <c r="D42" s="47"/>
      <c r="E42" s="48"/>
      <c r="F42" s="14"/>
    </row>
    <row r="43" spans="1:6" ht="15.75" thickBot="1" x14ac:dyDescent="0.3">
      <c r="A43" s="111" t="s">
        <v>36</v>
      </c>
      <c r="B43" s="112"/>
      <c r="C43" s="112"/>
      <c r="D43" s="112"/>
      <c r="E43" s="113"/>
      <c r="F43" s="49">
        <f>ROUND((F34+F41),0)</f>
        <v>8467530</v>
      </c>
    </row>
    <row r="44" spans="1:6" ht="15" x14ac:dyDescent="0.25">
      <c r="A44" s="50"/>
      <c r="B44" s="50"/>
      <c r="C44" s="50"/>
      <c r="D44" s="50"/>
      <c r="E44" s="50"/>
      <c r="F44" s="51"/>
    </row>
    <row r="45" spans="1:6" ht="15" x14ac:dyDescent="0.25">
      <c r="A45" s="50"/>
      <c r="B45" s="50"/>
      <c r="C45" s="50"/>
      <c r="D45" s="96"/>
      <c r="E45" s="95"/>
      <c r="F45" s="51"/>
    </row>
    <row r="46" spans="1:6" ht="15" x14ac:dyDescent="0.25">
      <c r="A46" s="2"/>
      <c r="B46" s="2"/>
      <c r="C46" s="2"/>
      <c r="D46" s="2"/>
      <c r="E46" s="14"/>
      <c r="F46" s="14"/>
    </row>
    <row r="47" spans="1:6" ht="15" x14ac:dyDescent="0.25">
      <c r="A47" s="1"/>
      <c r="B47" s="2"/>
      <c r="C47" s="3"/>
      <c r="D47" s="48"/>
      <c r="E47" s="48"/>
      <c r="F47" s="48"/>
    </row>
    <row r="48" spans="1:6" ht="15" x14ac:dyDescent="0.25">
      <c r="A48" s="123" t="s">
        <v>37</v>
      </c>
      <c r="B48" s="123"/>
      <c r="C48" s="1"/>
      <c r="D48" s="124" t="s">
        <v>38</v>
      </c>
      <c r="E48" s="124"/>
      <c r="F48" s="124"/>
    </row>
    <row r="49" spans="1:6" ht="15" x14ac:dyDescent="0.25">
      <c r="A49" s="125" t="s">
        <v>39</v>
      </c>
      <c r="B49" s="125"/>
      <c r="C49" s="3"/>
      <c r="D49" s="125" t="s">
        <v>40</v>
      </c>
      <c r="E49" s="125"/>
      <c r="F49" s="125"/>
    </row>
    <row r="50" spans="1:6" x14ac:dyDescent="0.2">
      <c r="B50" s="52"/>
      <c r="C50" s="53"/>
      <c r="D50" s="54"/>
      <c r="E50" s="52"/>
      <c r="F50" s="52"/>
    </row>
    <row r="51" spans="1:6" x14ac:dyDescent="0.2">
      <c r="B51" s="52"/>
      <c r="C51" s="53"/>
      <c r="D51" s="54"/>
      <c r="E51" s="52"/>
      <c r="F51" s="52"/>
    </row>
  </sheetData>
  <mergeCells count="23">
    <mergeCell ref="A18:F18"/>
    <mergeCell ref="A1:E1"/>
    <mergeCell ref="F1:F5"/>
    <mergeCell ref="B6:E6"/>
    <mergeCell ref="A8:F8"/>
    <mergeCell ref="C16:E16"/>
    <mergeCell ref="C41:E41"/>
    <mergeCell ref="C22:E22"/>
    <mergeCell ref="A24:F24"/>
    <mergeCell ref="C27:E27"/>
    <mergeCell ref="A29:F29"/>
    <mergeCell ref="C32:E32"/>
    <mergeCell ref="A34:E34"/>
    <mergeCell ref="A36:F36"/>
    <mergeCell ref="A37:D37"/>
    <mergeCell ref="A38:D38"/>
    <mergeCell ref="A39:D39"/>
    <mergeCell ref="A40:D40"/>
    <mergeCell ref="A43:E43"/>
    <mergeCell ref="A48:B48"/>
    <mergeCell ref="D48:F48"/>
    <mergeCell ref="A49:B49"/>
    <mergeCell ref="D49:F49"/>
  </mergeCells>
  <pageMargins left="0.7" right="0.7" top="0.75" bottom="0.75" header="0.3" footer="0.3"/>
  <pageSetup scale="77" fitToHeight="0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6C521-81B4-4D18-9DD7-61A86D8FE9F0}">
  <sheetPr>
    <pageSetUpPr fitToPage="1"/>
  </sheetPr>
  <dimension ref="A1:F48"/>
  <sheetViews>
    <sheetView view="pageBreakPreview" topLeftCell="A25" zoomScale="85" zoomScaleNormal="40" zoomScaleSheetLayoutView="85" workbookViewId="0">
      <selection activeCell="B6" sqref="B6:E6"/>
    </sheetView>
  </sheetViews>
  <sheetFormatPr baseColWidth="10" defaultRowHeight="12.75" x14ac:dyDescent="0.2"/>
  <cols>
    <col min="1" max="1" width="29.42578125" customWidth="1"/>
    <col min="3" max="3" width="30" customWidth="1"/>
    <col min="4" max="4" width="12.85546875" customWidth="1"/>
    <col min="5" max="5" width="16.7109375" customWidth="1"/>
    <col min="6" max="6" width="16.5703125" customWidth="1"/>
    <col min="7" max="7" width="12.85546875" bestFit="1" customWidth="1"/>
    <col min="10" max="10" width="11.85546875" bestFit="1" customWidth="1"/>
  </cols>
  <sheetData>
    <row r="1" spans="1:6" ht="16.5" thickBot="1" x14ac:dyDescent="0.3">
      <c r="A1" s="99" t="s">
        <v>0</v>
      </c>
      <c r="B1" s="100"/>
      <c r="C1" s="100"/>
      <c r="D1" s="100"/>
      <c r="E1" s="100"/>
      <c r="F1" s="101"/>
    </row>
    <row r="2" spans="1:6" ht="15" x14ac:dyDescent="0.25">
      <c r="A2" s="1"/>
      <c r="B2" s="2"/>
      <c r="C2" s="3"/>
      <c r="D2" s="3"/>
      <c r="E2" s="3"/>
      <c r="F2" s="102"/>
    </row>
    <row r="3" spans="1:6" ht="15" x14ac:dyDescent="0.25">
      <c r="A3" s="4"/>
      <c r="B3" s="5"/>
      <c r="C3" s="4"/>
      <c r="D3" s="6" t="s">
        <v>1</v>
      </c>
      <c r="E3" s="7">
        <v>45687</v>
      </c>
      <c r="F3" s="102"/>
    </row>
    <row r="4" spans="1:6" ht="15" x14ac:dyDescent="0.25">
      <c r="A4" s="1"/>
      <c r="B4" s="2"/>
      <c r="C4" s="3"/>
      <c r="D4" s="3"/>
      <c r="E4" s="3"/>
      <c r="F4" s="102"/>
    </row>
    <row r="5" spans="1:6" ht="15.75" thickBot="1" x14ac:dyDescent="0.3">
      <c r="A5" s="8" t="s">
        <v>2</v>
      </c>
      <c r="B5" s="6" t="s">
        <v>115</v>
      </c>
      <c r="C5" s="9"/>
      <c r="D5" s="10" t="s">
        <v>3</v>
      </c>
      <c r="E5" s="11" t="s">
        <v>50</v>
      </c>
      <c r="F5" s="103"/>
    </row>
    <row r="6" spans="1:6" s="86" customFormat="1" ht="37.5" customHeight="1" x14ac:dyDescent="0.2">
      <c r="A6" s="12" t="s">
        <v>4</v>
      </c>
      <c r="B6" s="104" t="s">
        <v>117</v>
      </c>
      <c r="C6" s="105"/>
      <c r="D6" s="105"/>
      <c r="E6" s="105"/>
      <c r="F6" s="85"/>
    </row>
    <row r="7" spans="1:6" ht="15.75" thickBot="1" x14ac:dyDescent="0.3">
      <c r="A7" s="1"/>
      <c r="B7" s="2"/>
      <c r="C7" s="14"/>
      <c r="D7" s="14"/>
      <c r="E7" s="14"/>
      <c r="F7" s="14"/>
    </row>
    <row r="8" spans="1:6" ht="15.75" thickBot="1" x14ac:dyDescent="0.3">
      <c r="A8" s="97" t="s">
        <v>5</v>
      </c>
      <c r="B8" s="97"/>
      <c r="C8" s="97"/>
      <c r="D8" s="97"/>
      <c r="E8" s="97"/>
      <c r="F8" s="98"/>
    </row>
    <row r="9" spans="1:6" ht="15.75" thickBot="1" x14ac:dyDescent="0.3">
      <c r="A9" s="15" t="s">
        <v>6</v>
      </c>
      <c r="B9" s="15" t="s">
        <v>7</v>
      </c>
      <c r="C9" s="16" t="s">
        <v>8</v>
      </c>
      <c r="D9" s="16" t="s">
        <v>9</v>
      </c>
      <c r="E9" s="16" t="s">
        <v>10</v>
      </c>
      <c r="F9" s="16" t="s">
        <v>11</v>
      </c>
    </row>
    <row r="10" spans="1:6" s="21" customFormat="1" ht="15" x14ac:dyDescent="0.2">
      <c r="A10" s="69" t="s">
        <v>118</v>
      </c>
      <c r="B10" s="17" t="s">
        <v>58</v>
      </c>
      <c r="C10" s="18">
        <f>400000/25</f>
        <v>16000</v>
      </c>
      <c r="D10" s="18">
        <v>0.22</v>
      </c>
      <c r="E10" s="19"/>
      <c r="F10" s="20">
        <f t="shared" ref="F10:F11" si="0">C10*D10</f>
        <v>3520</v>
      </c>
    </row>
    <row r="11" spans="1:6" s="21" customFormat="1" ht="30" x14ac:dyDescent="0.2">
      <c r="A11" s="70" t="s">
        <v>116</v>
      </c>
      <c r="B11" s="60" t="s">
        <v>58</v>
      </c>
      <c r="C11" s="61">
        <f>AVERAGE(3236,6539,14726)</f>
        <v>8167</v>
      </c>
      <c r="D11" s="61">
        <v>3.35</v>
      </c>
      <c r="E11" s="62"/>
      <c r="F11" s="63">
        <f t="shared" si="0"/>
        <v>27359.45</v>
      </c>
    </row>
    <row r="12" spans="1:6" s="21" customFormat="1" ht="15.75" thickBot="1" x14ac:dyDescent="0.25">
      <c r="A12" s="64"/>
      <c r="B12" s="65"/>
      <c r="C12" s="66"/>
      <c r="D12" s="66"/>
      <c r="E12" s="67"/>
      <c r="F12" s="68"/>
    </row>
    <row r="13" spans="1:6" ht="15.75" thickBot="1" x14ac:dyDescent="0.3">
      <c r="A13" s="1"/>
      <c r="B13" s="2"/>
      <c r="C13" s="106" t="s">
        <v>13</v>
      </c>
      <c r="D13" s="107"/>
      <c r="E13" s="108"/>
      <c r="F13" s="22">
        <f>SUM(F10:F12)</f>
        <v>30879.45</v>
      </c>
    </row>
    <row r="14" spans="1:6" ht="15.75" thickBot="1" x14ac:dyDescent="0.3">
      <c r="A14" s="1"/>
      <c r="B14" s="2"/>
      <c r="C14" s="3"/>
      <c r="D14" s="3"/>
      <c r="E14" s="3"/>
      <c r="F14" s="3"/>
    </row>
    <row r="15" spans="1:6" ht="15.75" thickBot="1" x14ac:dyDescent="0.3">
      <c r="A15" s="97" t="s">
        <v>14</v>
      </c>
      <c r="B15" s="97"/>
      <c r="C15" s="97"/>
      <c r="D15" s="97"/>
      <c r="E15" s="97"/>
      <c r="F15" s="98"/>
    </row>
    <row r="16" spans="1:6" ht="15.75" thickBot="1" x14ac:dyDescent="0.3">
      <c r="A16" s="15" t="s">
        <v>6</v>
      </c>
      <c r="B16" s="15" t="s">
        <v>7</v>
      </c>
      <c r="C16" s="16" t="s">
        <v>15</v>
      </c>
      <c r="D16" s="16" t="s">
        <v>16</v>
      </c>
      <c r="E16" s="16" t="s">
        <v>9</v>
      </c>
      <c r="F16" s="16" t="s">
        <v>11</v>
      </c>
    </row>
    <row r="17" spans="1:6" ht="15" x14ac:dyDescent="0.25">
      <c r="A17" s="23" t="s">
        <v>17</v>
      </c>
      <c r="B17" s="24" t="s">
        <v>18</v>
      </c>
      <c r="C17" s="25">
        <v>786</v>
      </c>
      <c r="D17" s="25"/>
      <c r="E17" s="26">
        <v>1</v>
      </c>
      <c r="F17" s="27">
        <f>C17*E17</f>
        <v>786</v>
      </c>
    </row>
    <row r="18" spans="1:6" ht="15.75" thickBot="1" x14ac:dyDescent="0.3">
      <c r="A18" s="28"/>
      <c r="B18" s="29"/>
      <c r="C18" s="30"/>
      <c r="D18" s="30"/>
      <c r="E18" s="31"/>
      <c r="F18" s="32"/>
    </row>
    <row r="19" spans="1:6" ht="15.75" thickBot="1" x14ac:dyDescent="0.3">
      <c r="A19" s="1"/>
      <c r="B19" s="2"/>
      <c r="C19" s="106" t="s">
        <v>19</v>
      </c>
      <c r="D19" s="107"/>
      <c r="E19" s="108"/>
      <c r="F19" s="33">
        <f>SUM(F17:F18)</f>
        <v>786</v>
      </c>
    </row>
    <row r="20" spans="1:6" ht="15.75" thickBot="1" x14ac:dyDescent="0.3">
      <c r="A20" s="1"/>
      <c r="B20" s="2"/>
      <c r="C20" s="3"/>
      <c r="D20" s="3"/>
      <c r="E20" s="3"/>
      <c r="F20" s="3"/>
    </row>
    <row r="21" spans="1:6" ht="15.75" thickBot="1" x14ac:dyDescent="0.3">
      <c r="A21" s="97" t="s">
        <v>20</v>
      </c>
      <c r="B21" s="97"/>
      <c r="C21" s="97"/>
      <c r="D21" s="97"/>
      <c r="E21" s="97"/>
      <c r="F21" s="98"/>
    </row>
    <row r="22" spans="1:6" ht="15.75" thickBot="1" x14ac:dyDescent="0.3">
      <c r="A22" s="15" t="s">
        <v>6</v>
      </c>
      <c r="B22" s="15" t="s">
        <v>7</v>
      </c>
      <c r="C22" s="16" t="s">
        <v>21</v>
      </c>
      <c r="D22" s="16" t="s">
        <v>22</v>
      </c>
      <c r="E22" s="16" t="s">
        <v>9</v>
      </c>
      <c r="F22" s="16" t="s">
        <v>11</v>
      </c>
    </row>
    <row r="23" spans="1:6" ht="30.75" thickBot="1" x14ac:dyDescent="0.25">
      <c r="A23" s="71" t="s">
        <v>47</v>
      </c>
      <c r="B23" s="72" t="s">
        <v>23</v>
      </c>
      <c r="C23" s="73">
        <v>153523</v>
      </c>
      <c r="D23" s="73">
        <f>C23*0.15</f>
        <v>23028.45</v>
      </c>
      <c r="E23" s="74">
        <v>7.0000000000000007E-2</v>
      </c>
      <c r="F23" s="75">
        <f>(C23+D23)*E23</f>
        <v>12358.601500000002</v>
      </c>
    </row>
    <row r="24" spans="1:6" ht="15.75" thickBot="1" x14ac:dyDescent="0.3">
      <c r="A24" s="1"/>
      <c r="B24" s="2"/>
      <c r="C24" s="106" t="s">
        <v>24</v>
      </c>
      <c r="D24" s="107"/>
      <c r="E24" s="108"/>
      <c r="F24" s="22">
        <f>SUM(F23:F23)</f>
        <v>12358.601500000002</v>
      </c>
    </row>
    <row r="25" spans="1:6" ht="15.75" thickBot="1" x14ac:dyDescent="0.3">
      <c r="A25" s="1"/>
      <c r="B25" s="2"/>
      <c r="C25" s="3"/>
      <c r="D25" s="3"/>
      <c r="E25" s="3"/>
      <c r="F25" s="3"/>
    </row>
    <row r="26" spans="1:6" ht="15.75" thickBot="1" x14ac:dyDescent="0.3">
      <c r="A26" s="97" t="s">
        <v>25</v>
      </c>
      <c r="B26" s="97"/>
      <c r="C26" s="97"/>
      <c r="D26" s="97"/>
      <c r="E26" s="97"/>
      <c r="F26" s="98"/>
    </row>
    <row r="27" spans="1:6" ht="15.75" thickBot="1" x14ac:dyDescent="0.3">
      <c r="A27" s="15" t="s">
        <v>6</v>
      </c>
      <c r="B27" s="15" t="s">
        <v>7</v>
      </c>
      <c r="C27" s="16" t="s">
        <v>15</v>
      </c>
      <c r="D27" s="16" t="s">
        <v>26</v>
      </c>
      <c r="E27" s="16" t="s">
        <v>9</v>
      </c>
      <c r="F27" s="16" t="s">
        <v>21</v>
      </c>
    </row>
    <row r="28" spans="1:6" ht="15.75" thickBot="1" x14ac:dyDescent="0.25">
      <c r="A28" s="34" t="s">
        <v>27</v>
      </c>
      <c r="B28" s="35">
        <v>1</v>
      </c>
      <c r="C28" s="36">
        <v>150000</v>
      </c>
      <c r="D28" s="36">
        <v>1</v>
      </c>
      <c r="E28" s="36">
        <v>0.01</v>
      </c>
      <c r="F28" s="37">
        <f>C28*E28</f>
        <v>1500</v>
      </c>
    </row>
    <row r="29" spans="1:6" ht="15.75" thickBot="1" x14ac:dyDescent="0.3">
      <c r="A29" s="1"/>
      <c r="B29" s="2"/>
      <c r="C29" s="106" t="s">
        <v>28</v>
      </c>
      <c r="D29" s="107"/>
      <c r="E29" s="108"/>
      <c r="F29" s="22">
        <f>SUM(F28:F28)</f>
        <v>1500</v>
      </c>
    </row>
    <row r="30" spans="1:6" ht="15.75" thickBot="1" x14ac:dyDescent="0.3">
      <c r="A30" s="1"/>
      <c r="B30" s="2"/>
      <c r="C30" s="3"/>
      <c r="D30" s="3"/>
      <c r="E30" s="3"/>
      <c r="F30" s="3"/>
    </row>
    <row r="31" spans="1:6" ht="15.75" thickBot="1" x14ac:dyDescent="0.3">
      <c r="A31" s="111" t="s">
        <v>29</v>
      </c>
      <c r="B31" s="112"/>
      <c r="C31" s="112"/>
      <c r="D31" s="112"/>
      <c r="E31" s="113"/>
      <c r="F31" s="38">
        <f>F13+F19+F24+F29</f>
        <v>45524.051500000001</v>
      </c>
    </row>
    <row r="32" spans="1:6" ht="15.75" thickBot="1" x14ac:dyDescent="0.3">
      <c r="A32" s="1"/>
      <c r="B32" s="2"/>
      <c r="C32" s="3"/>
      <c r="D32" s="3"/>
      <c r="E32" s="3"/>
      <c r="F32" s="3"/>
    </row>
    <row r="33" spans="1:6" ht="15.75" thickBot="1" x14ac:dyDescent="0.3">
      <c r="A33" s="97" t="s">
        <v>30</v>
      </c>
      <c r="B33" s="97"/>
      <c r="C33" s="97"/>
      <c r="D33" s="97"/>
      <c r="E33" s="97"/>
      <c r="F33" s="98"/>
    </row>
    <row r="34" spans="1:6" ht="15.75" thickBot="1" x14ac:dyDescent="0.3">
      <c r="A34" s="111" t="s">
        <v>6</v>
      </c>
      <c r="B34" s="112"/>
      <c r="C34" s="112"/>
      <c r="D34" s="113"/>
      <c r="E34" s="16" t="s">
        <v>31</v>
      </c>
      <c r="F34" s="16" t="s">
        <v>21</v>
      </c>
    </row>
    <row r="35" spans="1:6" ht="15" x14ac:dyDescent="0.25">
      <c r="A35" s="114" t="s">
        <v>32</v>
      </c>
      <c r="B35" s="115"/>
      <c r="C35" s="115"/>
      <c r="D35" s="116"/>
      <c r="E35" s="39">
        <v>0.24709999999999999</v>
      </c>
      <c r="F35" s="40">
        <f>+F31*E35</f>
        <v>11248.99312565</v>
      </c>
    </row>
    <row r="36" spans="1:6" ht="15" x14ac:dyDescent="0.25">
      <c r="A36" s="117" t="s">
        <v>33</v>
      </c>
      <c r="B36" s="118"/>
      <c r="C36" s="118"/>
      <c r="D36" s="119"/>
      <c r="E36" s="41">
        <v>0.01</v>
      </c>
      <c r="F36" s="42">
        <f>+F31*E36</f>
        <v>455.24051500000002</v>
      </c>
    </row>
    <row r="37" spans="1:6" ht="15.75" thickBot="1" x14ac:dyDescent="0.3">
      <c r="A37" s="120" t="s">
        <v>34</v>
      </c>
      <c r="B37" s="121"/>
      <c r="C37" s="121"/>
      <c r="D37" s="122"/>
      <c r="E37" s="43">
        <v>0.05</v>
      </c>
      <c r="F37" s="44">
        <f>+F31*E37</f>
        <v>2276.2025750000003</v>
      </c>
    </row>
    <row r="38" spans="1:6" ht="15.75" thickBot="1" x14ac:dyDescent="0.3">
      <c r="A38" s="2"/>
      <c r="B38" s="2"/>
      <c r="C38" s="109" t="s">
        <v>35</v>
      </c>
      <c r="D38" s="110"/>
      <c r="E38" s="110"/>
      <c r="F38" s="45">
        <f>SUM(F35:F37)</f>
        <v>13980.436215649999</v>
      </c>
    </row>
    <row r="39" spans="1:6" ht="15.75" thickBot="1" x14ac:dyDescent="0.3">
      <c r="A39" s="2"/>
      <c r="B39" s="2"/>
      <c r="C39" s="46"/>
      <c r="D39" s="47"/>
      <c r="E39" s="48"/>
      <c r="F39" s="14"/>
    </row>
    <row r="40" spans="1:6" ht="15.75" thickBot="1" x14ac:dyDescent="0.3">
      <c r="A40" s="111" t="s">
        <v>36</v>
      </c>
      <c r="B40" s="112"/>
      <c r="C40" s="112"/>
      <c r="D40" s="112"/>
      <c r="E40" s="113"/>
      <c r="F40" s="49">
        <f>ROUND((F31+F38),0)</f>
        <v>59504</v>
      </c>
    </row>
    <row r="41" spans="1:6" ht="15" x14ac:dyDescent="0.25">
      <c r="A41" s="50"/>
      <c r="B41" s="50"/>
      <c r="C41" s="50"/>
      <c r="D41" s="50"/>
      <c r="E41" s="50"/>
      <c r="F41" s="51"/>
    </row>
    <row r="42" spans="1:6" ht="15" x14ac:dyDescent="0.25">
      <c r="A42" s="50"/>
      <c r="B42" s="50"/>
      <c r="C42" s="50"/>
      <c r="D42" s="50"/>
      <c r="E42" s="50"/>
      <c r="F42" s="51"/>
    </row>
    <row r="43" spans="1:6" ht="15" x14ac:dyDescent="0.25">
      <c r="A43" s="2"/>
      <c r="B43" s="2"/>
      <c r="C43" s="2"/>
      <c r="D43" s="2"/>
      <c r="E43" s="14"/>
      <c r="F43" s="14"/>
    </row>
    <row r="44" spans="1:6" ht="15" x14ac:dyDescent="0.25">
      <c r="A44" s="1"/>
      <c r="B44" s="2"/>
      <c r="C44" s="3"/>
      <c r="D44" s="48"/>
      <c r="E44" s="48"/>
      <c r="F44" s="48"/>
    </row>
    <row r="45" spans="1:6" ht="15" x14ac:dyDescent="0.25">
      <c r="A45" s="123" t="s">
        <v>37</v>
      </c>
      <c r="B45" s="123"/>
      <c r="C45" s="1"/>
      <c r="D45" s="124" t="s">
        <v>38</v>
      </c>
      <c r="E45" s="124"/>
      <c r="F45" s="124"/>
    </row>
    <row r="46" spans="1:6" ht="15" x14ac:dyDescent="0.25">
      <c r="A46" s="125" t="s">
        <v>39</v>
      </c>
      <c r="B46" s="125"/>
      <c r="C46" s="3"/>
      <c r="D46" s="125" t="s">
        <v>40</v>
      </c>
      <c r="E46" s="125"/>
      <c r="F46" s="125"/>
    </row>
    <row r="47" spans="1:6" x14ac:dyDescent="0.2">
      <c r="B47" s="52"/>
      <c r="C47" s="53"/>
      <c r="D47" s="54"/>
      <c r="E47" s="52"/>
      <c r="F47" s="52"/>
    </row>
    <row r="48" spans="1:6" x14ac:dyDescent="0.2">
      <c r="B48" s="52"/>
      <c r="C48" s="53"/>
      <c r="D48" s="54"/>
      <c r="E48" s="52"/>
      <c r="F48" s="52"/>
    </row>
  </sheetData>
  <mergeCells count="23">
    <mergeCell ref="A15:F15"/>
    <mergeCell ref="A1:E1"/>
    <mergeCell ref="F1:F5"/>
    <mergeCell ref="B6:E6"/>
    <mergeCell ref="A8:F8"/>
    <mergeCell ref="C13:E13"/>
    <mergeCell ref="C38:E38"/>
    <mergeCell ref="C19:E19"/>
    <mergeCell ref="A21:F21"/>
    <mergeCell ref="C24:E24"/>
    <mergeCell ref="A26:F26"/>
    <mergeCell ref="C29:E29"/>
    <mergeCell ref="A31:E31"/>
    <mergeCell ref="A33:F33"/>
    <mergeCell ref="A34:D34"/>
    <mergeCell ref="A35:D35"/>
    <mergeCell ref="A36:D36"/>
    <mergeCell ref="A37:D37"/>
    <mergeCell ref="A40:E40"/>
    <mergeCell ref="A45:B45"/>
    <mergeCell ref="D45:F45"/>
    <mergeCell ref="A46:B46"/>
    <mergeCell ref="D46:F46"/>
  </mergeCells>
  <pageMargins left="0.7" right="0.7" top="0.75" bottom="0.75" header="0.3" footer="0.3"/>
  <pageSetup scale="7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19</vt:i4>
      </vt:variant>
    </vt:vector>
  </HeadingPairs>
  <TitlesOfParts>
    <vt:vector size="38" baseType="lpstr">
      <vt:lpstr>NP1 CANALETA METALICA</vt:lpstr>
      <vt:lpstr>NP2 DIVISIONES EN VIDRIO</vt:lpstr>
      <vt:lpstr>NP3 PINTURA NEGRA VIGAS ML</vt:lpstr>
      <vt:lpstr>NP4 PINTURA NEGRA DUCTO  M</vt:lpstr>
      <vt:lpstr>NP5 PINTURA NEGRA 1-2´´</vt:lpstr>
      <vt:lpstr>NP6 PINTURA NEGRA 2-4´´</vt:lpstr>
      <vt:lpstr>NP7 PINTURA NEGRA 8´´</vt:lpstr>
      <vt:lpstr>NP8 - ESPUMA ACUSTICA</vt:lpstr>
      <vt:lpstr>NP9 ODF´S</vt:lpstr>
      <vt:lpstr>NP10 PERSIANA </vt:lpstr>
      <vt:lpstr>NP11 SELLOS CORTAFUEGOS</vt:lpstr>
      <vt:lpstr>NP12 SISTEMA REFRIGERANTE</vt:lpstr>
      <vt:lpstr>NP13 EQUIPOS DE VENTILACION</vt:lpstr>
      <vt:lpstr>NP14 CONDUCTOS</vt:lpstr>
      <vt:lpstr>NP15 RED DE REFRIGERACION</vt:lpstr>
      <vt:lpstr>NP16 RED DE CONTROL</vt:lpstr>
      <vt:lpstr>NP17 DIFUSORES Y REJILLAS</vt:lpstr>
      <vt:lpstr>NP18 EQUIPOS MINISPLIT AIRE ACO</vt:lpstr>
      <vt:lpstr>NP19 AUTONIVELANTE</vt:lpstr>
      <vt:lpstr>'NP1 CANALETA METALICA'!Área_de_impresión</vt:lpstr>
      <vt:lpstr>'NP10 PERSIANA '!Área_de_impresión</vt:lpstr>
      <vt:lpstr>'NP11 SELLOS CORTAFUEGOS'!Área_de_impresión</vt:lpstr>
      <vt:lpstr>'NP12 SISTEMA REFRIGERANTE'!Área_de_impresión</vt:lpstr>
      <vt:lpstr>'NP13 EQUIPOS DE VENTILACION'!Área_de_impresión</vt:lpstr>
      <vt:lpstr>'NP14 CONDUCTOS'!Área_de_impresión</vt:lpstr>
      <vt:lpstr>'NP15 RED DE REFRIGERACION'!Área_de_impresión</vt:lpstr>
      <vt:lpstr>'NP16 RED DE CONTROL'!Área_de_impresión</vt:lpstr>
      <vt:lpstr>'NP17 DIFUSORES Y REJILLAS'!Área_de_impresión</vt:lpstr>
      <vt:lpstr>'NP18 EQUIPOS MINISPLIT AIRE ACO'!Área_de_impresión</vt:lpstr>
      <vt:lpstr>'NP19 AUTONIVELANTE'!Área_de_impresión</vt:lpstr>
      <vt:lpstr>'NP2 DIVISIONES EN VIDRIO'!Área_de_impresión</vt:lpstr>
      <vt:lpstr>'NP3 PINTURA NEGRA VIGAS ML'!Área_de_impresión</vt:lpstr>
      <vt:lpstr>'NP4 PINTURA NEGRA DUCTO  M'!Área_de_impresión</vt:lpstr>
      <vt:lpstr>'NP5 PINTURA NEGRA 1-2´´'!Área_de_impresión</vt:lpstr>
      <vt:lpstr>'NP6 PINTURA NEGRA 2-4´´'!Área_de_impresión</vt:lpstr>
      <vt:lpstr>'NP7 PINTURA NEGRA 8´´'!Área_de_impresión</vt:lpstr>
      <vt:lpstr>'NP8 - ESPUMA ACUSTICA'!Área_de_impresión</vt:lpstr>
      <vt:lpstr>'NP9 ODF´S'!Área_de_impresión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Riano Lizcano</dc:creator>
  <cp:lastModifiedBy>Miguel Angel Riano Lizcano</cp:lastModifiedBy>
  <dcterms:created xsi:type="dcterms:W3CDTF">2024-12-09T14:54:40Z</dcterms:created>
  <dcterms:modified xsi:type="dcterms:W3CDTF">2025-01-30T15:42:08Z</dcterms:modified>
</cp:coreProperties>
</file>