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5/CV/CV-GJR-0003-2025 - MUNICIPIO DE URIBIA/"/>
    </mc:Choice>
  </mc:AlternateContent>
  <xr:revisionPtr revIDLastSave="916" documentId="8_{C3480055-81D9-4037-AAF7-84A9F65C73CF}" xr6:coauthVersionLast="47" xr6:coauthVersionMax="47" xr10:uidLastSave="{5CB53D62-63CA-429F-9272-7ABA05E7FBEC}"/>
  <bookViews>
    <workbookView xWindow="-120" yWindow="-120" windowWidth="29040" windowHeight="15720" tabRatio="818" firstSheet="3" activeTab="3" xr2:uid="{00000000-000D-0000-FFFF-FFFF00000000}"/>
  </bookViews>
  <sheets>
    <sheet name="DPTO" sheetId="12" state="hidden" r:id="rId1"/>
    <sheet name="RIOHACHA" sheetId="11" state="hidden" r:id="rId2"/>
    <sheet name="MAICAO" sheetId="10" state="hidden" r:id="rId3"/>
    <sheet name="URIBIA" sheetId="9" r:id="rId4"/>
    <sheet name="consolidado" sheetId="1" state="hidden" r:id="rId5"/>
    <sheet name="Actv CIEA" sheetId="4" r:id="rId6"/>
    <sheet name="metas" sheetId="3" r:id="rId7"/>
    <sheet name="Hoja2" sheetId="2" r:id="rId8"/>
  </sheets>
  <definedNames>
    <definedName name="_xlnm._FilterDatabase" localSheetId="4" hidden="1">consolidado!$A$7:$S$269</definedName>
    <definedName name="_xlnm._FilterDatabase" localSheetId="0" hidden="1">DPTO!$A$7:$S$139</definedName>
    <definedName name="_xlnm._FilterDatabase" localSheetId="2" hidden="1">MAICAO!$A$7:$S$45</definedName>
    <definedName name="_xlnm._FilterDatabase" localSheetId="1" hidden="1">RIOHACHA!$A$7:$S$53</definedName>
    <definedName name="_xlnm._FilterDatabase" localSheetId="3" hidden="1">URIBIA!$A$7:$S$63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3" i="10" l="1"/>
  <c r="Q73" i="9"/>
  <c r="M70" i="9" l="1"/>
  <c r="L70" i="9"/>
  <c r="N70" i="9" s="1"/>
  <c r="M69" i="9"/>
  <c r="M72" i="9" s="1"/>
  <c r="L69" i="9"/>
  <c r="M52" i="10"/>
  <c r="N52" i="10" s="1"/>
  <c r="L52" i="10"/>
  <c r="M51" i="10"/>
  <c r="L51" i="10"/>
  <c r="N51" i="10" s="1"/>
  <c r="P60" i="11"/>
  <c r="M60" i="11"/>
  <c r="L60" i="11"/>
  <c r="M59" i="11"/>
  <c r="M62" i="11" s="1"/>
  <c r="L59" i="11"/>
  <c r="L62" i="11" s="1"/>
  <c r="M138" i="12"/>
  <c r="L138" i="12"/>
  <c r="M145" i="12"/>
  <c r="L145" i="12"/>
  <c r="M146" i="12"/>
  <c r="L146" i="12"/>
  <c r="P138" i="12"/>
  <c r="T137" i="12"/>
  <c r="N137" i="12"/>
  <c r="Q137" i="12" s="1"/>
  <c r="S137" i="12" s="1"/>
  <c r="T136" i="12"/>
  <c r="N136" i="12"/>
  <c r="Q136" i="12" s="1"/>
  <c r="S136" i="12" s="1"/>
  <c r="T135" i="12"/>
  <c r="N135" i="12"/>
  <c r="Q135" i="12" s="1"/>
  <c r="S135" i="12" s="1"/>
  <c r="T134" i="12"/>
  <c r="N134" i="12"/>
  <c r="Q134" i="12" s="1"/>
  <c r="R134" i="12" s="1"/>
  <c r="T133" i="12"/>
  <c r="N133" i="12"/>
  <c r="Q133" i="12" s="1"/>
  <c r="R133" i="12" s="1"/>
  <c r="T132" i="12"/>
  <c r="N132" i="12"/>
  <c r="Q132" i="12" s="1"/>
  <c r="S132" i="12" s="1"/>
  <c r="T131" i="12"/>
  <c r="N131" i="12"/>
  <c r="Q131" i="12" s="1"/>
  <c r="S131" i="12" s="1"/>
  <c r="T130" i="12"/>
  <c r="N130" i="12"/>
  <c r="Q130" i="12" s="1"/>
  <c r="S130" i="12" s="1"/>
  <c r="T129" i="12"/>
  <c r="N129" i="12"/>
  <c r="Q129" i="12" s="1"/>
  <c r="R129" i="12" s="1"/>
  <c r="T128" i="12"/>
  <c r="N128" i="12"/>
  <c r="Q128" i="12" s="1"/>
  <c r="R128" i="12" s="1"/>
  <c r="T127" i="12"/>
  <c r="N127" i="12"/>
  <c r="Q127" i="12" s="1"/>
  <c r="S127" i="12" s="1"/>
  <c r="T126" i="12"/>
  <c r="N126" i="12"/>
  <c r="Q126" i="12" s="1"/>
  <c r="R126" i="12" s="1"/>
  <c r="T125" i="12"/>
  <c r="N125" i="12"/>
  <c r="Q125" i="12" s="1"/>
  <c r="S125" i="12" s="1"/>
  <c r="T124" i="12"/>
  <c r="N124" i="12"/>
  <c r="Q124" i="12" s="1"/>
  <c r="S124" i="12" s="1"/>
  <c r="T123" i="12"/>
  <c r="N123" i="12"/>
  <c r="Q123" i="12" s="1"/>
  <c r="R123" i="12" s="1"/>
  <c r="T122" i="12"/>
  <c r="N122" i="12"/>
  <c r="Q122" i="12" s="1"/>
  <c r="R122" i="12" s="1"/>
  <c r="T121" i="12"/>
  <c r="N121" i="12"/>
  <c r="Q121" i="12" s="1"/>
  <c r="S121" i="12" s="1"/>
  <c r="T120" i="12"/>
  <c r="N120" i="12"/>
  <c r="Q120" i="12" s="1"/>
  <c r="S120" i="12" s="1"/>
  <c r="T119" i="12"/>
  <c r="N119" i="12"/>
  <c r="Q119" i="12" s="1"/>
  <c r="S119" i="12" s="1"/>
  <c r="T118" i="12"/>
  <c r="N118" i="12"/>
  <c r="Q118" i="12" s="1"/>
  <c r="S118" i="12" s="1"/>
  <c r="T117" i="12"/>
  <c r="N117" i="12"/>
  <c r="Q117" i="12" s="1"/>
  <c r="S117" i="12" s="1"/>
  <c r="T116" i="12"/>
  <c r="N116" i="12"/>
  <c r="Q116" i="12" s="1"/>
  <c r="R116" i="12" s="1"/>
  <c r="T115" i="12"/>
  <c r="N115" i="12"/>
  <c r="Q115" i="12" s="1"/>
  <c r="R115" i="12" s="1"/>
  <c r="T114" i="12"/>
  <c r="N114" i="12"/>
  <c r="Q114" i="12" s="1"/>
  <c r="R114" i="12" s="1"/>
  <c r="T113" i="12"/>
  <c r="N113" i="12"/>
  <c r="Q113" i="12" s="1"/>
  <c r="R113" i="12" s="1"/>
  <c r="T112" i="12"/>
  <c r="N112" i="12"/>
  <c r="Q112" i="12" s="1"/>
  <c r="R112" i="12" s="1"/>
  <c r="T111" i="12"/>
  <c r="N111" i="12"/>
  <c r="Q111" i="12" s="1"/>
  <c r="R111" i="12" s="1"/>
  <c r="T110" i="12"/>
  <c r="N110" i="12"/>
  <c r="Q110" i="12" s="1"/>
  <c r="S110" i="12" s="1"/>
  <c r="T109" i="12"/>
  <c r="N109" i="12"/>
  <c r="Q109" i="12" s="1"/>
  <c r="R109" i="12" s="1"/>
  <c r="T108" i="12"/>
  <c r="N108" i="12"/>
  <c r="Q108" i="12" s="1"/>
  <c r="S108" i="12" s="1"/>
  <c r="T107" i="12"/>
  <c r="N107" i="12"/>
  <c r="Q107" i="12" s="1"/>
  <c r="R107" i="12" s="1"/>
  <c r="T106" i="12"/>
  <c r="N106" i="12"/>
  <c r="Q106" i="12" s="1"/>
  <c r="S106" i="12" s="1"/>
  <c r="T105" i="12"/>
  <c r="N105" i="12"/>
  <c r="Q105" i="12" s="1"/>
  <c r="R105" i="12" s="1"/>
  <c r="T104" i="12"/>
  <c r="N104" i="12"/>
  <c r="Q104" i="12" s="1"/>
  <c r="R104" i="12" s="1"/>
  <c r="T103" i="12"/>
  <c r="N103" i="12"/>
  <c r="Q103" i="12" s="1"/>
  <c r="R103" i="12" s="1"/>
  <c r="T102" i="12"/>
  <c r="N102" i="12"/>
  <c r="Q102" i="12" s="1"/>
  <c r="S102" i="12" s="1"/>
  <c r="T101" i="12"/>
  <c r="N101" i="12"/>
  <c r="Q101" i="12" s="1"/>
  <c r="R101" i="12" s="1"/>
  <c r="T100" i="12"/>
  <c r="N100" i="12"/>
  <c r="Q100" i="12" s="1"/>
  <c r="R100" i="12" s="1"/>
  <c r="T99" i="12"/>
  <c r="N99" i="12"/>
  <c r="Q99" i="12" s="1"/>
  <c r="S99" i="12" s="1"/>
  <c r="T98" i="12"/>
  <c r="N98" i="12"/>
  <c r="Q98" i="12" s="1"/>
  <c r="S98" i="12" s="1"/>
  <c r="T97" i="12"/>
  <c r="N97" i="12"/>
  <c r="Q97" i="12" s="1"/>
  <c r="R97" i="12" s="1"/>
  <c r="T96" i="12"/>
  <c r="N96" i="12"/>
  <c r="Q96" i="12" s="1"/>
  <c r="R96" i="12" s="1"/>
  <c r="T95" i="12"/>
  <c r="N95" i="12"/>
  <c r="Q95" i="12" s="1"/>
  <c r="S95" i="12" s="1"/>
  <c r="T94" i="12"/>
  <c r="N94" i="12"/>
  <c r="Q94" i="12" s="1"/>
  <c r="S94" i="12" s="1"/>
  <c r="T93" i="12"/>
  <c r="N93" i="12"/>
  <c r="Q93" i="12" s="1"/>
  <c r="R93" i="12" s="1"/>
  <c r="T92" i="12"/>
  <c r="N92" i="12"/>
  <c r="Q92" i="12" s="1"/>
  <c r="S92" i="12" s="1"/>
  <c r="T91" i="12"/>
  <c r="N91" i="12"/>
  <c r="Q91" i="12" s="1"/>
  <c r="S91" i="12" s="1"/>
  <c r="T90" i="12"/>
  <c r="N90" i="12"/>
  <c r="Q90" i="12" s="1"/>
  <c r="R90" i="12" s="1"/>
  <c r="T89" i="12"/>
  <c r="N89" i="12"/>
  <c r="Q89" i="12" s="1"/>
  <c r="S89" i="12" s="1"/>
  <c r="T88" i="12"/>
  <c r="N88" i="12"/>
  <c r="Q88" i="12" s="1"/>
  <c r="R88" i="12" s="1"/>
  <c r="T87" i="12"/>
  <c r="N87" i="12"/>
  <c r="Q87" i="12" s="1"/>
  <c r="R87" i="12" s="1"/>
  <c r="T86" i="12"/>
  <c r="N86" i="12"/>
  <c r="Q86" i="12" s="1"/>
  <c r="S86" i="12" s="1"/>
  <c r="T85" i="12"/>
  <c r="N85" i="12"/>
  <c r="Q85" i="12" s="1"/>
  <c r="S85" i="12" s="1"/>
  <c r="T84" i="12"/>
  <c r="N84" i="12"/>
  <c r="Q84" i="12" s="1"/>
  <c r="R84" i="12" s="1"/>
  <c r="T83" i="12"/>
  <c r="N83" i="12"/>
  <c r="Q83" i="12" s="1"/>
  <c r="R83" i="12" s="1"/>
  <c r="T82" i="12"/>
  <c r="N82" i="12"/>
  <c r="Q82" i="12" s="1"/>
  <c r="S82" i="12" s="1"/>
  <c r="T81" i="12"/>
  <c r="N81" i="12"/>
  <c r="Q81" i="12" s="1"/>
  <c r="S81" i="12" s="1"/>
  <c r="T80" i="12"/>
  <c r="N80" i="12"/>
  <c r="Q80" i="12" s="1"/>
  <c r="R80" i="12" s="1"/>
  <c r="T79" i="12"/>
  <c r="N79" i="12"/>
  <c r="Q79" i="12" s="1"/>
  <c r="R79" i="12" s="1"/>
  <c r="T78" i="12"/>
  <c r="N78" i="12"/>
  <c r="Q78" i="12" s="1"/>
  <c r="S78" i="12" s="1"/>
  <c r="T77" i="12"/>
  <c r="N77" i="12"/>
  <c r="Q77" i="12" s="1"/>
  <c r="S77" i="12" s="1"/>
  <c r="T76" i="12"/>
  <c r="N76" i="12"/>
  <c r="Q76" i="12" s="1"/>
  <c r="R76" i="12" s="1"/>
  <c r="T75" i="12"/>
  <c r="N75" i="12"/>
  <c r="Q75" i="12" s="1"/>
  <c r="R75" i="12" s="1"/>
  <c r="T74" i="12"/>
  <c r="N74" i="12"/>
  <c r="Q74" i="12" s="1"/>
  <c r="R74" i="12" s="1"/>
  <c r="T73" i="12"/>
  <c r="N73" i="12"/>
  <c r="Q73" i="12" s="1"/>
  <c r="S73" i="12" s="1"/>
  <c r="T72" i="12"/>
  <c r="N72" i="12"/>
  <c r="Q72" i="12" s="1"/>
  <c r="S72" i="12" s="1"/>
  <c r="T71" i="12"/>
  <c r="N71" i="12"/>
  <c r="Q71" i="12" s="1"/>
  <c r="S71" i="12" s="1"/>
  <c r="T70" i="12"/>
  <c r="N70" i="12"/>
  <c r="Q70" i="12" s="1"/>
  <c r="S70" i="12" s="1"/>
  <c r="T69" i="12"/>
  <c r="N69" i="12"/>
  <c r="Q69" i="12" s="1"/>
  <c r="S69" i="12" s="1"/>
  <c r="T68" i="12"/>
  <c r="N68" i="12"/>
  <c r="Q68" i="12" s="1"/>
  <c r="R68" i="12" s="1"/>
  <c r="T67" i="12"/>
  <c r="N67" i="12"/>
  <c r="Q67" i="12" s="1"/>
  <c r="S67" i="12" s="1"/>
  <c r="T66" i="12"/>
  <c r="N66" i="12"/>
  <c r="Q66" i="12" s="1"/>
  <c r="R66" i="12" s="1"/>
  <c r="T65" i="12"/>
  <c r="N65" i="12"/>
  <c r="Q65" i="12" s="1"/>
  <c r="R65" i="12" s="1"/>
  <c r="T64" i="12"/>
  <c r="N64" i="12"/>
  <c r="Q64" i="12" s="1"/>
  <c r="S64" i="12" s="1"/>
  <c r="T63" i="12"/>
  <c r="N63" i="12"/>
  <c r="Q63" i="12" s="1"/>
  <c r="S63" i="12" s="1"/>
  <c r="T62" i="12"/>
  <c r="N62" i="12"/>
  <c r="Q62" i="12" s="1"/>
  <c r="R62" i="12" s="1"/>
  <c r="T61" i="12"/>
  <c r="N61" i="12"/>
  <c r="Q61" i="12" s="1"/>
  <c r="R61" i="12" s="1"/>
  <c r="T60" i="12"/>
  <c r="N60" i="12"/>
  <c r="Q60" i="12" s="1"/>
  <c r="S60" i="12" s="1"/>
  <c r="T59" i="12"/>
  <c r="N59" i="12"/>
  <c r="Q59" i="12" s="1"/>
  <c r="S59" i="12" s="1"/>
  <c r="T58" i="12"/>
  <c r="N58" i="12"/>
  <c r="Q58" i="12" s="1"/>
  <c r="R58" i="12" s="1"/>
  <c r="T57" i="12"/>
  <c r="N57" i="12"/>
  <c r="Q57" i="12" s="1"/>
  <c r="R57" i="12" s="1"/>
  <c r="T56" i="12"/>
  <c r="N56" i="12"/>
  <c r="Q56" i="12" s="1"/>
  <c r="S56" i="12" s="1"/>
  <c r="T55" i="12"/>
  <c r="N55" i="12"/>
  <c r="Q55" i="12" s="1"/>
  <c r="S55" i="12" s="1"/>
  <c r="T54" i="12"/>
  <c r="N54" i="12"/>
  <c r="Q54" i="12" s="1"/>
  <c r="R54" i="12" s="1"/>
  <c r="T53" i="12"/>
  <c r="N53" i="12"/>
  <c r="Q53" i="12" s="1"/>
  <c r="S53" i="12" s="1"/>
  <c r="T52" i="12"/>
  <c r="N52" i="12"/>
  <c r="Q52" i="12" s="1"/>
  <c r="R52" i="12" s="1"/>
  <c r="T51" i="12"/>
  <c r="N51" i="12"/>
  <c r="Q51" i="12" s="1"/>
  <c r="R51" i="12" s="1"/>
  <c r="T50" i="12"/>
  <c r="N50" i="12"/>
  <c r="Q50" i="12" s="1"/>
  <c r="S50" i="12" s="1"/>
  <c r="T49" i="12"/>
  <c r="N49" i="12"/>
  <c r="Q49" i="12" s="1"/>
  <c r="S49" i="12" s="1"/>
  <c r="T48" i="12"/>
  <c r="N48" i="12"/>
  <c r="Q48" i="12" s="1"/>
  <c r="S48" i="12" s="1"/>
  <c r="T47" i="12"/>
  <c r="N47" i="12"/>
  <c r="Q47" i="12" s="1"/>
  <c r="R47" i="12" s="1"/>
  <c r="T46" i="12"/>
  <c r="N46" i="12"/>
  <c r="Q46" i="12" s="1"/>
  <c r="R46" i="12" s="1"/>
  <c r="T45" i="12"/>
  <c r="N45" i="12"/>
  <c r="Q45" i="12" s="1"/>
  <c r="S45" i="12" s="1"/>
  <c r="T44" i="12"/>
  <c r="N44" i="12"/>
  <c r="Q44" i="12" s="1"/>
  <c r="S44" i="12" s="1"/>
  <c r="T43" i="12"/>
  <c r="N43" i="12"/>
  <c r="Q43" i="12" s="1"/>
  <c r="R43" i="12" s="1"/>
  <c r="T42" i="12"/>
  <c r="N42" i="12"/>
  <c r="Q42" i="12" s="1"/>
  <c r="R42" i="12" s="1"/>
  <c r="T41" i="12"/>
  <c r="N41" i="12"/>
  <c r="Q41" i="12" s="1"/>
  <c r="S41" i="12" s="1"/>
  <c r="T40" i="12"/>
  <c r="N40" i="12"/>
  <c r="Q40" i="12" s="1"/>
  <c r="S40" i="12" s="1"/>
  <c r="T39" i="12"/>
  <c r="N39" i="12"/>
  <c r="Q39" i="12" s="1"/>
  <c r="R39" i="12" s="1"/>
  <c r="T38" i="12"/>
  <c r="N38" i="12"/>
  <c r="Q38" i="12" s="1"/>
  <c r="R38" i="12" s="1"/>
  <c r="T37" i="12"/>
  <c r="N37" i="12"/>
  <c r="Q37" i="12" s="1"/>
  <c r="R37" i="12" s="1"/>
  <c r="T36" i="12"/>
  <c r="N36" i="12"/>
  <c r="Q36" i="12" s="1"/>
  <c r="S36" i="12" s="1"/>
  <c r="T35" i="12"/>
  <c r="N35" i="12"/>
  <c r="Q35" i="12" s="1"/>
  <c r="S35" i="12" s="1"/>
  <c r="T34" i="12"/>
  <c r="N34" i="12"/>
  <c r="Q34" i="12" s="1"/>
  <c r="S34" i="12" s="1"/>
  <c r="T33" i="12"/>
  <c r="N33" i="12"/>
  <c r="Q33" i="12" s="1"/>
  <c r="S33" i="12" s="1"/>
  <c r="T32" i="12"/>
  <c r="N32" i="12"/>
  <c r="Q32" i="12" s="1"/>
  <c r="S32" i="12" s="1"/>
  <c r="T31" i="12"/>
  <c r="N31" i="12"/>
  <c r="Q31" i="12" s="1"/>
  <c r="S31" i="12" s="1"/>
  <c r="T30" i="12"/>
  <c r="N30" i="12"/>
  <c r="Q30" i="12" s="1"/>
  <c r="R30" i="12" s="1"/>
  <c r="T29" i="12"/>
  <c r="N29" i="12"/>
  <c r="Q29" i="12" s="1"/>
  <c r="S29" i="12" s="1"/>
  <c r="T28" i="12"/>
  <c r="N28" i="12"/>
  <c r="Q28" i="12" s="1"/>
  <c r="R28" i="12" s="1"/>
  <c r="T27" i="12"/>
  <c r="N27" i="12"/>
  <c r="Q27" i="12" s="1"/>
  <c r="S27" i="12" s="1"/>
  <c r="T26" i="12"/>
  <c r="N26" i="12"/>
  <c r="Q26" i="12" s="1"/>
  <c r="R26" i="12" s="1"/>
  <c r="T25" i="12"/>
  <c r="N25" i="12"/>
  <c r="Q25" i="12" s="1"/>
  <c r="S25" i="12" s="1"/>
  <c r="T24" i="12"/>
  <c r="N24" i="12"/>
  <c r="Q24" i="12" s="1"/>
  <c r="R24" i="12" s="1"/>
  <c r="T23" i="12"/>
  <c r="N23" i="12"/>
  <c r="Q23" i="12" s="1"/>
  <c r="R23" i="12" s="1"/>
  <c r="T22" i="12"/>
  <c r="N22" i="12"/>
  <c r="Q22" i="12" s="1"/>
  <c r="S22" i="12" s="1"/>
  <c r="T21" i="12"/>
  <c r="N21" i="12"/>
  <c r="Q21" i="12" s="1"/>
  <c r="S21" i="12" s="1"/>
  <c r="T20" i="12"/>
  <c r="N20" i="12"/>
  <c r="Q20" i="12" s="1"/>
  <c r="R20" i="12" s="1"/>
  <c r="T19" i="12"/>
  <c r="N19" i="12"/>
  <c r="Q19" i="12" s="1"/>
  <c r="R19" i="12" s="1"/>
  <c r="T18" i="12"/>
  <c r="N18" i="12"/>
  <c r="Q18" i="12" s="1"/>
  <c r="S18" i="12" s="1"/>
  <c r="T17" i="12"/>
  <c r="N17" i="12"/>
  <c r="Q17" i="12" s="1"/>
  <c r="S17" i="12" s="1"/>
  <c r="T16" i="12"/>
  <c r="N16" i="12"/>
  <c r="Q16" i="12" s="1"/>
  <c r="R16" i="12" s="1"/>
  <c r="T15" i="12"/>
  <c r="N15" i="12"/>
  <c r="Q15" i="12" s="1"/>
  <c r="R15" i="12" s="1"/>
  <c r="T14" i="12"/>
  <c r="N14" i="12"/>
  <c r="Q14" i="12" s="1"/>
  <c r="S14" i="12" s="1"/>
  <c r="T13" i="12"/>
  <c r="N13" i="12"/>
  <c r="Q13" i="12" s="1"/>
  <c r="S13" i="12" s="1"/>
  <c r="T12" i="12"/>
  <c r="N12" i="12"/>
  <c r="Q12" i="12" s="1"/>
  <c r="S12" i="12" s="1"/>
  <c r="T11" i="12"/>
  <c r="N11" i="12"/>
  <c r="Q11" i="12" s="1"/>
  <c r="S11" i="12" s="1"/>
  <c r="T10" i="12"/>
  <c r="N10" i="12"/>
  <c r="Q10" i="12" s="1"/>
  <c r="R10" i="12" s="1"/>
  <c r="T9" i="12"/>
  <c r="N9" i="12"/>
  <c r="Q9" i="12" s="1"/>
  <c r="S9" i="12" s="1"/>
  <c r="T8" i="12"/>
  <c r="N8" i="12"/>
  <c r="Q8" i="12" s="1"/>
  <c r="M54" i="11"/>
  <c r="L54" i="11"/>
  <c r="M53" i="11"/>
  <c r="L53" i="11"/>
  <c r="P50" i="11"/>
  <c r="M50" i="11"/>
  <c r="L50" i="11"/>
  <c r="T49" i="11"/>
  <c r="N49" i="11"/>
  <c r="Q49" i="11" s="1"/>
  <c r="R49" i="11" s="1"/>
  <c r="T48" i="11"/>
  <c r="N48" i="11"/>
  <c r="Q48" i="11" s="1"/>
  <c r="R48" i="11" s="1"/>
  <c r="T47" i="11"/>
  <c r="N47" i="11"/>
  <c r="Q47" i="11" s="1"/>
  <c r="S47" i="11" s="1"/>
  <c r="T46" i="11"/>
  <c r="N46" i="11"/>
  <c r="Q46" i="11" s="1"/>
  <c r="S46" i="11" s="1"/>
  <c r="T45" i="11"/>
  <c r="N45" i="11"/>
  <c r="Q45" i="11" s="1"/>
  <c r="S45" i="11" s="1"/>
  <c r="T44" i="11"/>
  <c r="N44" i="11"/>
  <c r="Q44" i="11" s="1"/>
  <c r="S44" i="11" s="1"/>
  <c r="T43" i="11"/>
  <c r="N43" i="11"/>
  <c r="Q43" i="11" s="1"/>
  <c r="S43" i="11" s="1"/>
  <c r="T42" i="11"/>
  <c r="N42" i="11"/>
  <c r="Q42" i="11" s="1"/>
  <c r="R42" i="11" s="1"/>
  <c r="T41" i="11"/>
  <c r="N41" i="11"/>
  <c r="Q41" i="11" s="1"/>
  <c r="S41" i="11" s="1"/>
  <c r="T40" i="11"/>
  <c r="N40" i="11"/>
  <c r="Q40" i="11" s="1"/>
  <c r="R40" i="11" s="1"/>
  <c r="T39" i="11"/>
  <c r="N39" i="11"/>
  <c r="Q39" i="11" s="1"/>
  <c r="R39" i="11" s="1"/>
  <c r="T38" i="11"/>
  <c r="N38" i="11"/>
  <c r="Q38" i="11" s="1"/>
  <c r="R38" i="11" s="1"/>
  <c r="T37" i="11"/>
  <c r="N37" i="11"/>
  <c r="Q37" i="11" s="1"/>
  <c r="R37" i="11" s="1"/>
  <c r="T36" i="11"/>
  <c r="N36" i="11"/>
  <c r="Q36" i="11" s="1"/>
  <c r="S36" i="11" s="1"/>
  <c r="T35" i="11"/>
  <c r="N35" i="11"/>
  <c r="Q35" i="11" s="1"/>
  <c r="S35" i="11" s="1"/>
  <c r="T34" i="11"/>
  <c r="N34" i="11"/>
  <c r="Q34" i="11" s="1"/>
  <c r="R34" i="11" s="1"/>
  <c r="T33" i="11"/>
  <c r="N33" i="11"/>
  <c r="Q33" i="11" s="1"/>
  <c r="R33" i="11" s="1"/>
  <c r="T32" i="11"/>
  <c r="N32" i="11"/>
  <c r="Q32" i="11" s="1"/>
  <c r="R32" i="11" s="1"/>
  <c r="T31" i="11"/>
  <c r="N31" i="11"/>
  <c r="Q31" i="11" s="1"/>
  <c r="R31" i="11" s="1"/>
  <c r="T30" i="11"/>
  <c r="N30" i="11"/>
  <c r="Q30" i="11" s="1"/>
  <c r="R30" i="11" s="1"/>
  <c r="T29" i="11"/>
  <c r="N29" i="11"/>
  <c r="Q29" i="11" s="1"/>
  <c r="R29" i="11" s="1"/>
  <c r="T28" i="11"/>
  <c r="N28" i="11"/>
  <c r="Q28" i="11" s="1"/>
  <c r="S28" i="11" s="1"/>
  <c r="T27" i="11"/>
  <c r="N27" i="11"/>
  <c r="Q27" i="11" s="1"/>
  <c r="R27" i="11" s="1"/>
  <c r="T26" i="11"/>
  <c r="N26" i="11"/>
  <c r="Q26" i="11" s="1"/>
  <c r="S26" i="11" s="1"/>
  <c r="T25" i="11"/>
  <c r="N25" i="11"/>
  <c r="Q25" i="11" s="1"/>
  <c r="S25" i="11" s="1"/>
  <c r="T24" i="11"/>
  <c r="N24" i="11"/>
  <c r="Q24" i="11" s="1"/>
  <c r="S24" i="11" s="1"/>
  <c r="T23" i="11"/>
  <c r="N23" i="11"/>
  <c r="Q23" i="11" s="1"/>
  <c r="R23" i="11" s="1"/>
  <c r="T22" i="11"/>
  <c r="N22" i="11"/>
  <c r="T21" i="11"/>
  <c r="N21" i="11"/>
  <c r="Q21" i="11" s="1"/>
  <c r="R21" i="11" s="1"/>
  <c r="T20" i="11"/>
  <c r="N20" i="11"/>
  <c r="Q20" i="11" s="1"/>
  <c r="S20" i="11" s="1"/>
  <c r="T19" i="11"/>
  <c r="N19" i="11"/>
  <c r="Q19" i="11" s="1"/>
  <c r="S19" i="11" s="1"/>
  <c r="T18" i="11"/>
  <c r="N18" i="11"/>
  <c r="Q18" i="11" s="1"/>
  <c r="R18" i="11" s="1"/>
  <c r="T17" i="11"/>
  <c r="N17" i="11"/>
  <c r="Q17" i="11" s="1"/>
  <c r="R17" i="11" s="1"/>
  <c r="T16" i="11"/>
  <c r="N16" i="11"/>
  <c r="Q16" i="11" s="1"/>
  <c r="R16" i="11" s="1"/>
  <c r="T15" i="11"/>
  <c r="N15" i="11"/>
  <c r="Q15" i="11" s="1"/>
  <c r="S15" i="11" s="1"/>
  <c r="T14" i="11"/>
  <c r="N14" i="11"/>
  <c r="Q14" i="11" s="1"/>
  <c r="S14" i="11" s="1"/>
  <c r="T13" i="11"/>
  <c r="N13" i="11"/>
  <c r="Q13" i="11" s="1"/>
  <c r="S13" i="11" s="1"/>
  <c r="T12" i="11"/>
  <c r="N12" i="11"/>
  <c r="Q12" i="11" s="1"/>
  <c r="R12" i="11" s="1"/>
  <c r="T11" i="11"/>
  <c r="N11" i="11"/>
  <c r="Q11" i="11" s="1"/>
  <c r="R11" i="11" s="1"/>
  <c r="T10" i="11"/>
  <c r="N10" i="11"/>
  <c r="Q10" i="11" s="1"/>
  <c r="S10" i="11" s="1"/>
  <c r="T9" i="11"/>
  <c r="N9" i="11"/>
  <c r="Q9" i="11" s="1"/>
  <c r="R9" i="11" s="1"/>
  <c r="T8" i="11"/>
  <c r="N8" i="11"/>
  <c r="Q8" i="11" s="1"/>
  <c r="S8" i="11" s="1"/>
  <c r="M46" i="10"/>
  <c r="L46" i="10"/>
  <c r="M45" i="10"/>
  <c r="L45" i="10"/>
  <c r="P42" i="10"/>
  <c r="M42" i="10"/>
  <c r="L42" i="10"/>
  <c r="T41" i="10"/>
  <c r="N41" i="10"/>
  <c r="Q41" i="10" s="1"/>
  <c r="R41" i="10" s="1"/>
  <c r="T40" i="10"/>
  <c r="N40" i="10"/>
  <c r="Q40" i="10" s="1"/>
  <c r="R40" i="10" s="1"/>
  <c r="T39" i="10"/>
  <c r="N39" i="10"/>
  <c r="Q39" i="10" s="1"/>
  <c r="R39" i="10" s="1"/>
  <c r="T38" i="10"/>
  <c r="N38" i="10"/>
  <c r="Q38" i="10" s="1"/>
  <c r="R38" i="10" s="1"/>
  <c r="T37" i="10"/>
  <c r="N37" i="10"/>
  <c r="Q37" i="10" s="1"/>
  <c r="R37" i="10" s="1"/>
  <c r="T36" i="10"/>
  <c r="N36" i="10"/>
  <c r="Q36" i="10" s="1"/>
  <c r="R36" i="10" s="1"/>
  <c r="T35" i="10"/>
  <c r="N35" i="10"/>
  <c r="Q35" i="10" s="1"/>
  <c r="S35" i="10" s="1"/>
  <c r="T34" i="10"/>
  <c r="N34" i="10"/>
  <c r="Q34" i="10" s="1"/>
  <c r="R34" i="10" s="1"/>
  <c r="T33" i="10"/>
  <c r="N33" i="10"/>
  <c r="Q33" i="10" s="1"/>
  <c r="R33" i="10" s="1"/>
  <c r="T32" i="10"/>
  <c r="N32" i="10"/>
  <c r="Q32" i="10" s="1"/>
  <c r="R32" i="10" s="1"/>
  <c r="T31" i="10"/>
  <c r="N31" i="10"/>
  <c r="Q31" i="10" s="1"/>
  <c r="R31" i="10" s="1"/>
  <c r="T30" i="10"/>
  <c r="N30" i="10"/>
  <c r="Q30" i="10" s="1"/>
  <c r="R30" i="10" s="1"/>
  <c r="T29" i="10"/>
  <c r="N29" i="10"/>
  <c r="Q29" i="10" s="1"/>
  <c r="R29" i="10" s="1"/>
  <c r="T28" i="10"/>
  <c r="N28" i="10"/>
  <c r="Q28" i="10" s="1"/>
  <c r="R28" i="10" s="1"/>
  <c r="T27" i="10"/>
  <c r="N27" i="10"/>
  <c r="Q27" i="10" s="1"/>
  <c r="R27" i="10" s="1"/>
  <c r="T26" i="10"/>
  <c r="N26" i="10"/>
  <c r="Q26" i="10" s="1"/>
  <c r="R26" i="10" s="1"/>
  <c r="T25" i="10"/>
  <c r="N25" i="10"/>
  <c r="Q25" i="10" s="1"/>
  <c r="R25" i="10" s="1"/>
  <c r="T24" i="10"/>
  <c r="N24" i="10"/>
  <c r="Q24" i="10" s="1"/>
  <c r="R24" i="10" s="1"/>
  <c r="T23" i="10"/>
  <c r="N23" i="10"/>
  <c r="Q23" i="10" s="1"/>
  <c r="S23" i="10" s="1"/>
  <c r="T22" i="10"/>
  <c r="N22" i="10"/>
  <c r="Q22" i="10" s="1"/>
  <c r="S22" i="10" s="1"/>
  <c r="T21" i="10"/>
  <c r="N21" i="10"/>
  <c r="Q21" i="10" s="1"/>
  <c r="S21" i="10" s="1"/>
  <c r="T20" i="10"/>
  <c r="N20" i="10"/>
  <c r="Q20" i="10" s="1"/>
  <c r="R20" i="10" s="1"/>
  <c r="T19" i="10"/>
  <c r="N19" i="10"/>
  <c r="Q19" i="10" s="1"/>
  <c r="R19" i="10" s="1"/>
  <c r="T18" i="10"/>
  <c r="N18" i="10"/>
  <c r="Q18" i="10" s="1"/>
  <c r="R18" i="10" s="1"/>
  <c r="T17" i="10"/>
  <c r="N17" i="10"/>
  <c r="Q17" i="10" s="1"/>
  <c r="R17" i="10" s="1"/>
  <c r="T16" i="10"/>
  <c r="N16" i="10"/>
  <c r="Q16" i="10" s="1"/>
  <c r="R16" i="10" s="1"/>
  <c r="T15" i="10"/>
  <c r="N15" i="10"/>
  <c r="Q15" i="10" s="1"/>
  <c r="S15" i="10" s="1"/>
  <c r="T14" i="10"/>
  <c r="N14" i="10"/>
  <c r="Q14" i="10" s="1"/>
  <c r="S14" i="10" s="1"/>
  <c r="T13" i="10"/>
  <c r="N13" i="10"/>
  <c r="Q13" i="10" s="1"/>
  <c r="R13" i="10" s="1"/>
  <c r="T12" i="10"/>
  <c r="N12" i="10"/>
  <c r="Q12" i="10" s="1"/>
  <c r="R12" i="10" s="1"/>
  <c r="T11" i="10"/>
  <c r="N11" i="10"/>
  <c r="Q11" i="10" s="1"/>
  <c r="S11" i="10" s="1"/>
  <c r="T10" i="10"/>
  <c r="N10" i="10"/>
  <c r="Q10" i="10" s="1"/>
  <c r="S10" i="10" s="1"/>
  <c r="T9" i="10"/>
  <c r="N9" i="10"/>
  <c r="Q9" i="10" s="1"/>
  <c r="S9" i="10" s="1"/>
  <c r="T8" i="10"/>
  <c r="N8" i="10"/>
  <c r="Q8" i="10" s="1"/>
  <c r="S8" i="10" s="1"/>
  <c r="M64" i="9"/>
  <c r="L64" i="9"/>
  <c r="M63" i="9"/>
  <c r="L63" i="9"/>
  <c r="P60" i="9"/>
  <c r="M60" i="9"/>
  <c r="L60" i="9"/>
  <c r="T59" i="9"/>
  <c r="N59" i="9"/>
  <c r="Q59" i="9" s="1"/>
  <c r="S59" i="9" s="1"/>
  <c r="T58" i="9"/>
  <c r="N58" i="9"/>
  <c r="Q58" i="9" s="1"/>
  <c r="S58" i="9" s="1"/>
  <c r="T57" i="9"/>
  <c r="N57" i="9"/>
  <c r="Q57" i="9" s="1"/>
  <c r="R57" i="9" s="1"/>
  <c r="T56" i="9"/>
  <c r="N56" i="9"/>
  <c r="Q56" i="9" s="1"/>
  <c r="R56" i="9" s="1"/>
  <c r="T55" i="9"/>
  <c r="N55" i="9"/>
  <c r="Q55" i="9" s="1"/>
  <c r="R55" i="9" s="1"/>
  <c r="T54" i="9"/>
  <c r="N54" i="9"/>
  <c r="Q54" i="9" s="1"/>
  <c r="R54" i="9" s="1"/>
  <c r="T53" i="9"/>
  <c r="N53" i="9"/>
  <c r="Q53" i="9" s="1"/>
  <c r="R53" i="9" s="1"/>
  <c r="T52" i="9"/>
  <c r="N52" i="9"/>
  <c r="Q52" i="9" s="1"/>
  <c r="R52" i="9" s="1"/>
  <c r="T51" i="9"/>
  <c r="N51" i="9"/>
  <c r="Q51" i="9" s="1"/>
  <c r="R51" i="9" s="1"/>
  <c r="T50" i="9"/>
  <c r="N50" i="9"/>
  <c r="Q50" i="9" s="1"/>
  <c r="R50" i="9" s="1"/>
  <c r="T49" i="9"/>
  <c r="N49" i="9"/>
  <c r="Q49" i="9" s="1"/>
  <c r="R49" i="9" s="1"/>
  <c r="T48" i="9"/>
  <c r="N48" i="9"/>
  <c r="Q48" i="9" s="1"/>
  <c r="R48" i="9" s="1"/>
  <c r="T47" i="9"/>
  <c r="N47" i="9"/>
  <c r="Q47" i="9" s="1"/>
  <c r="R47" i="9" s="1"/>
  <c r="T46" i="9"/>
  <c r="N46" i="9"/>
  <c r="Q46" i="9" s="1"/>
  <c r="R46" i="9" s="1"/>
  <c r="T45" i="9"/>
  <c r="N45" i="9"/>
  <c r="Q45" i="9" s="1"/>
  <c r="R45" i="9" s="1"/>
  <c r="T44" i="9"/>
  <c r="N44" i="9"/>
  <c r="Q44" i="9" s="1"/>
  <c r="S44" i="9" s="1"/>
  <c r="T43" i="9"/>
  <c r="N43" i="9"/>
  <c r="Q43" i="9" s="1"/>
  <c r="R43" i="9" s="1"/>
  <c r="T42" i="9"/>
  <c r="N42" i="9"/>
  <c r="Q42" i="9" s="1"/>
  <c r="S42" i="9" s="1"/>
  <c r="T41" i="9"/>
  <c r="N41" i="9"/>
  <c r="Q41" i="9" s="1"/>
  <c r="R41" i="9" s="1"/>
  <c r="T40" i="9"/>
  <c r="N40" i="9"/>
  <c r="Q40" i="9" s="1"/>
  <c r="S40" i="9" s="1"/>
  <c r="T39" i="9"/>
  <c r="N39" i="9"/>
  <c r="Q39" i="9" s="1"/>
  <c r="R39" i="9" s="1"/>
  <c r="T38" i="9"/>
  <c r="N38" i="9"/>
  <c r="Q38" i="9" s="1"/>
  <c r="R38" i="9" s="1"/>
  <c r="T37" i="9"/>
  <c r="N37" i="9"/>
  <c r="Q37" i="9" s="1"/>
  <c r="S37" i="9" s="1"/>
  <c r="T36" i="9"/>
  <c r="N36" i="9"/>
  <c r="Q36" i="9" s="1"/>
  <c r="S36" i="9" s="1"/>
  <c r="T35" i="9"/>
  <c r="N35" i="9"/>
  <c r="Q35" i="9" s="1"/>
  <c r="S35" i="9" s="1"/>
  <c r="T34" i="9"/>
  <c r="N34" i="9"/>
  <c r="Q34" i="9" s="1"/>
  <c r="S34" i="9" s="1"/>
  <c r="T33" i="9"/>
  <c r="N33" i="9"/>
  <c r="Q33" i="9" s="1"/>
  <c r="R33" i="9" s="1"/>
  <c r="T32" i="9"/>
  <c r="N32" i="9"/>
  <c r="Q32" i="9" s="1"/>
  <c r="R32" i="9" s="1"/>
  <c r="T31" i="9"/>
  <c r="N31" i="9"/>
  <c r="Q31" i="9" s="1"/>
  <c r="S31" i="9" s="1"/>
  <c r="T30" i="9"/>
  <c r="N30" i="9"/>
  <c r="Q30" i="9" s="1"/>
  <c r="S30" i="9" s="1"/>
  <c r="T29" i="9"/>
  <c r="N29" i="9"/>
  <c r="Q29" i="9" s="1"/>
  <c r="S29" i="9" s="1"/>
  <c r="T28" i="9"/>
  <c r="N28" i="9"/>
  <c r="Q28" i="9" s="1"/>
  <c r="R28" i="9" s="1"/>
  <c r="T27" i="9"/>
  <c r="N27" i="9"/>
  <c r="Q27" i="9" s="1"/>
  <c r="R27" i="9" s="1"/>
  <c r="T26" i="9"/>
  <c r="N26" i="9"/>
  <c r="Q26" i="9" s="1"/>
  <c r="S26" i="9" s="1"/>
  <c r="T25" i="9"/>
  <c r="N25" i="9"/>
  <c r="Q25" i="9" s="1"/>
  <c r="S25" i="9" s="1"/>
  <c r="T24" i="9"/>
  <c r="N24" i="9"/>
  <c r="Q24" i="9" s="1"/>
  <c r="S24" i="9" s="1"/>
  <c r="T23" i="9"/>
  <c r="N23" i="9"/>
  <c r="Q23" i="9" s="1"/>
  <c r="R23" i="9" s="1"/>
  <c r="T22" i="9"/>
  <c r="N22" i="9"/>
  <c r="Q22" i="9" s="1"/>
  <c r="R22" i="9" s="1"/>
  <c r="T21" i="9"/>
  <c r="N21" i="9"/>
  <c r="Q21" i="9" s="1"/>
  <c r="R21" i="9" s="1"/>
  <c r="T20" i="9"/>
  <c r="N20" i="9"/>
  <c r="Q20" i="9" s="1"/>
  <c r="S20" i="9" s="1"/>
  <c r="T19" i="9"/>
  <c r="N19" i="9"/>
  <c r="Q19" i="9" s="1"/>
  <c r="S19" i="9" s="1"/>
  <c r="T18" i="9"/>
  <c r="N18" i="9"/>
  <c r="Q18" i="9" s="1"/>
  <c r="S18" i="9" s="1"/>
  <c r="T17" i="9"/>
  <c r="N17" i="9"/>
  <c r="Q17" i="9" s="1"/>
  <c r="R17" i="9" s="1"/>
  <c r="T16" i="9"/>
  <c r="N16" i="9"/>
  <c r="Q16" i="9" s="1"/>
  <c r="R16" i="9" s="1"/>
  <c r="T15" i="9"/>
  <c r="N15" i="9"/>
  <c r="Q15" i="9" s="1"/>
  <c r="S15" i="9" s="1"/>
  <c r="T14" i="9"/>
  <c r="N14" i="9"/>
  <c r="Q14" i="9" s="1"/>
  <c r="S14" i="9" s="1"/>
  <c r="T13" i="9"/>
  <c r="N13" i="9"/>
  <c r="Q13" i="9" s="1"/>
  <c r="R13" i="9" s="1"/>
  <c r="T12" i="9"/>
  <c r="N12" i="9"/>
  <c r="Q12" i="9" s="1"/>
  <c r="S12" i="9" s="1"/>
  <c r="T11" i="9"/>
  <c r="N11" i="9"/>
  <c r="Q11" i="9" s="1"/>
  <c r="R11" i="9" s="1"/>
  <c r="T10" i="9"/>
  <c r="N10" i="9"/>
  <c r="Q10" i="9" s="1"/>
  <c r="R10" i="9" s="1"/>
  <c r="T9" i="9"/>
  <c r="N9" i="9"/>
  <c r="Q9" i="9" s="1"/>
  <c r="S9" i="9" s="1"/>
  <c r="T8" i="9"/>
  <c r="N8" i="9"/>
  <c r="Q8" i="9" s="1"/>
  <c r="S8" i="9" s="1"/>
  <c r="R233" i="1"/>
  <c r="S171" i="1"/>
  <c r="S170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M274" i="1"/>
  <c r="L274" i="1"/>
  <c r="M277" i="1"/>
  <c r="L277" i="1"/>
  <c r="M276" i="1"/>
  <c r="L276" i="1"/>
  <c r="M275" i="1"/>
  <c r="L275" i="1"/>
  <c r="N54" i="10" l="1"/>
  <c r="L72" i="9"/>
  <c r="N69" i="9"/>
  <c r="N72" i="9" s="1"/>
  <c r="T60" i="9"/>
  <c r="N64" i="9"/>
  <c r="L54" i="10"/>
  <c r="M54" i="10"/>
  <c r="T42" i="10"/>
  <c r="S42" i="10"/>
  <c r="N59" i="11"/>
  <c r="T50" i="11"/>
  <c r="N54" i="11"/>
  <c r="Q22" i="11"/>
  <c r="R22" i="11" s="1"/>
  <c r="R50" i="11" s="1"/>
  <c r="N60" i="11"/>
  <c r="N62" i="11" s="1"/>
  <c r="M147" i="12"/>
  <c r="N145" i="12"/>
  <c r="L147" i="12"/>
  <c r="N138" i="12"/>
  <c r="N146" i="12"/>
  <c r="R138" i="12"/>
  <c r="Q138" i="12"/>
  <c r="S8" i="12"/>
  <c r="S138" i="12" s="1"/>
  <c r="T138" i="12"/>
  <c r="S50" i="11"/>
  <c r="N53" i="11"/>
  <c r="N50" i="11"/>
  <c r="N45" i="10"/>
  <c r="N42" i="10"/>
  <c r="N46" i="10"/>
  <c r="R42" i="10"/>
  <c r="N63" i="9"/>
  <c r="N60" i="9"/>
  <c r="S60" i="9"/>
  <c r="R60" i="9"/>
  <c r="N274" i="1"/>
  <c r="N277" i="1"/>
  <c r="M279" i="1"/>
  <c r="N276" i="1"/>
  <c r="N275" i="1"/>
  <c r="L279" i="1"/>
  <c r="N8" i="1"/>
  <c r="Q69" i="9" l="1"/>
  <c r="Q60" i="9"/>
  <c r="Q51" i="10"/>
  <c r="Q50" i="11"/>
  <c r="N147" i="12"/>
  <c r="Q42" i="10"/>
  <c r="Q17" i="3"/>
  <c r="P11" i="3"/>
  <c r="Q13" i="3" s="1"/>
  <c r="M8" i="3"/>
  <c r="M7" i="3"/>
  <c r="M9" i="3" s="1"/>
  <c r="J9" i="3"/>
  <c r="F9" i="3"/>
  <c r="G9" i="3" s="1"/>
  <c r="K8" i="3"/>
  <c r="K7" i="3"/>
  <c r="G8" i="3"/>
  <c r="G7" i="3"/>
  <c r="I9" i="3"/>
  <c r="K9" i="3" s="1"/>
  <c r="H9" i="3"/>
  <c r="E9" i="3"/>
  <c r="L8" i="3"/>
  <c r="L9" i="3" s="1"/>
  <c r="L7" i="3"/>
  <c r="N9" i="3" l="1"/>
  <c r="N8" i="3"/>
  <c r="N7" i="3"/>
  <c r="N269" i="1"/>
  <c r="M270" i="1"/>
  <c r="L270" i="1"/>
  <c r="M269" i="1"/>
  <c r="L269" i="1"/>
  <c r="L266" i="1" l="1"/>
  <c r="M266" i="1"/>
  <c r="P266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8" i="1"/>
  <c r="Q192" i="1"/>
  <c r="S192" i="1" s="1"/>
  <c r="Q9" i="1"/>
  <c r="S9" i="1" s="1"/>
  <c r="Q10" i="1"/>
  <c r="R10" i="1" s="1"/>
  <c r="Q11" i="1"/>
  <c r="S11" i="1" s="1"/>
  <c r="Q12" i="1"/>
  <c r="S12" i="1" s="1"/>
  <c r="Q13" i="1"/>
  <c r="S13" i="1" s="1"/>
  <c r="Q14" i="1"/>
  <c r="S14" i="1" s="1"/>
  <c r="Q15" i="1"/>
  <c r="R15" i="1" s="1"/>
  <c r="Q16" i="1"/>
  <c r="R16" i="1" s="1"/>
  <c r="Q17" i="1"/>
  <c r="S17" i="1" s="1"/>
  <c r="Q18" i="1"/>
  <c r="S18" i="1" s="1"/>
  <c r="Q19" i="1"/>
  <c r="R19" i="1" s="1"/>
  <c r="Q20" i="1"/>
  <c r="R20" i="1" s="1"/>
  <c r="Q21" i="1"/>
  <c r="S21" i="1" s="1"/>
  <c r="Q22" i="1"/>
  <c r="S22" i="1" s="1"/>
  <c r="Q23" i="1"/>
  <c r="R23" i="1" s="1"/>
  <c r="Q24" i="1"/>
  <c r="R24" i="1" s="1"/>
  <c r="Q25" i="1"/>
  <c r="S25" i="1" s="1"/>
  <c r="Q26" i="1"/>
  <c r="R26" i="1" s="1"/>
  <c r="Q27" i="1"/>
  <c r="S27" i="1" s="1"/>
  <c r="Q28" i="1"/>
  <c r="R28" i="1" s="1"/>
  <c r="Q29" i="1"/>
  <c r="S29" i="1" s="1"/>
  <c r="Q30" i="1"/>
  <c r="R30" i="1" s="1"/>
  <c r="Q31" i="1"/>
  <c r="S31" i="1" s="1"/>
  <c r="Q32" i="1"/>
  <c r="S32" i="1" s="1"/>
  <c r="Q33" i="1"/>
  <c r="S33" i="1" s="1"/>
  <c r="Q34" i="1"/>
  <c r="S34" i="1" s="1"/>
  <c r="Q35" i="1"/>
  <c r="S35" i="1" s="1"/>
  <c r="Q36" i="1"/>
  <c r="S36" i="1" s="1"/>
  <c r="Q37" i="1"/>
  <c r="R37" i="1" s="1"/>
  <c r="Q38" i="1"/>
  <c r="R38" i="1" s="1"/>
  <c r="Q39" i="1"/>
  <c r="R39" i="1" s="1"/>
  <c r="Q40" i="1"/>
  <c r="S40" i="1" s="1"/>
  <c r="Q41" i="1"/>
  <c r="S41" i="1" s="1"/>
  <c r="Q42" i="1"/>
  <c r="R42" i="1" s="1"/>
  <c r="Q43" i="1"/>
  <c r="R43" i="1" s="1"/>
  <c r="Q44" i="1"/>
  <c r="S44" i="1" s="1"/>
  <c r="Q45" i="1"/>
  <c r="S45" i="1" s="1"/>
  <c r="Q46" i="1"/>
  <c r="R46" i="1" s="1"/>
  <c r="Q47" i="1"/>
  <c r="R47" i="1" s="1"/>
  <c r="Q48" i="1"/>
  <c r="S48" i="1" s="1"/>
  <c r="Q49" i="1"/>
  <c r="S49" i="1" s="1"/>
  <c r="Q50" i="1"/>
  <c r="S50" i="1" s="1"/>
  <c r="Q51" i="1"/>
  <c r="R51" i="1" s="1"/>
  <c r="Q52" i="1"/>
  <c r="R52" i="1" s="1"/>
  <c r="Q53" i="1"/>
  <c r="S53" i="1" s="1"/>
  <c r="Q54" i="1"/>
  <c r="R54" i="1" s="1"/>
  <c r="Q55" i="1"/>
  <c r="S55" i="1" s="1"/>
  <c r="Q56" i="1"/>
  <c r="S56" i="1" s="1"/>
  <c r="Q57" i="1"/>
  <c r="S57" i="1" s="1"/>
  <c r="Q58" i="1"/>
  <c r="S58" i="1" s="1"/>
  <c r="Q59" i="1"/>
  <c r="R59" i="1" s="1"/>
  <c r="Q60" i="1"/>
  <c r="R60" i="1" s="1"/>
  <c r="Q61" i="1"/>
  <c r="S61" i="1" s="1"/>
  <c r="Q62" i="1"/>
  <c r="S62" i="1" s="1"/>
  <c r="Q63" i="1"/>
  <c r="R63" i="1" s="1"/>
  <c r="Q64" i="1"/>
  <c r="R64" i="1" s="1"/>
  <c r="Q65" i="1"/>
  <c r="S65" i="1" s="1"/>
  <c r="Q66" i="1"/>
  <c r="S66" i="1" s="1"/>
  <c r="Q67" i="1"/>
  <c r="R67" i="1" s="1"/>
  <c r="Q68" i="1"/>
  <c r="R68" i="1" s="1"/>
  <c r="Q69" i="1"/>
  <c r="S69" i="1" s="1"/>
  <c r="Q70" i="1"/>
  <c r="S70" i="1" s="1"/>
  <c r="Q71" i="1"/>
  <c r="R71" i="1" s="1"/>
  <c r="Q72" i="1"/>
  <c r="R72" i="1" s="1"/>
  <c r="Q73" i="1"/>
  <c r="S73" i="1" s="1"/>
  <c r="Q74" i="1"/>
  <c r="S74" i="1" s="1"/>
  <c r="Q75" i="1"/>
  <c r="R75" i="1" s="1"/>
  <c r="Q76" i="1"/>
  <c r="R76" i="1" s="1"/>
  <c r="Q77" i="1"/>
  <c r="S77" i="1" s="1"/>
  <c r="Q78" i="1"/>
  <c r="R78" i="1" s="1"/>
  <c r="Q79" i="1"/>
  <c r="S79" i="1" s="1"/>
  <c r="Q80" i="1"/>
  <c r="R80" i="1" s="1"/>
  <c r="Q81" i="1"/>
  <c r="S81" i="1" s="1"/>
  <c r="Q82" i="1"/>
  <c r="R82" i="1" s="1"/>
  <c r="Q83" i="1"/>
  <c r="R83" i="1" s="1"/>
  <c r="Q84" i="1"/>
  <c r="S84" i="1" s="1"/>
  <c r="Q85" i="1"/>
  <c r="S85" i="1" s="1"/>
  <c r="Q86" i="1"/>
  <c r="S86" i="1" s="1"/>
  <c r="Q87" i="1"/>
  <c r="R87" i="1" s="1"/>
  <c r="Q88" i="1"/>
  <c r="R88" i="1" s="1"/>
  <c r="Q89" i="1"/>
  <c r="R89" i="1" s="1"/>
  <c r="Q90" i="1"/>
  <c r="S90" i="1" s="1"/>
  <c r="Q91" i="1"/>
  <c r="S91" i="1" s="1"/>
  <c r="Q92" i="1"/>
  <c r="R92" i="1" s="1"/>
  <c r="Q93" i="1"/>
  <c r="S93" i="1" s="1"/>
  <c r="Q94" i="1"/>
  <c r="S94" i="1" s="1"/>
  <c r="Q95" i="1"/>
  <c r="S95" i="1" s="1"/>
  <c r="Q96" i="1"/>
  <c r="S96" i="1" s="1"/>
  <c r="Q97" i="1"/>
  <c r="S97" i="1" s="1"/>
  <c r="Q98" i="1"/>
  <c r="R98" i="1" s="1"/>
  <c r="Q99" i="1"/>
  <c r="R99" i="1" s="1"/>
  <c r="Q100" i="1"/>
  <c r="R100" i="1" s="1"/>
  <c r="Q101" i="1"/>
  <c r="S101" i="1" s="1"/>
  <c r="Q102" i="1"/>
  <c r="S102" i="1" s="1"/>
  <c r="Q103" i="1"/>
  <c r="R103" i="1" s="1"/>
  <c r="Q104" i="1"/>
  <c r="R104" i="1" s="1"/>
  <c r="Q105" i="1"/>
  <c r="S105" i="1" s="1"/>
  <c r="Q106" i="1"/>
  <c r="S106" i="1" s="1"/>
  <c r="Q107" i="1"/>
  <c r="R107" i="1" s="1"/>
  <c r="Q108" i="1"/>
  <c r="R108" i="1" s="1"/>
  <c r="Q109" i="1"/>
  <c r="S109" i="1" s="1"/>
  <c r="Q110" i="1"/>
  <c r="S110" i="1" s="1"/>
  <c r="Q111" i="1"/>
  <c r="R111" i="1" s="1"/>
  <c r="Q112" i="1"/>
  <c r="R112" i="1" s="1"/>
  <c r="Q113" i="1"/>
  <c r="S113" i="1" s="1"/>
  <c r="Q114" i="1"/>
  <c r="R114" i="1" s="1"/>
  <c r="Q115" i="1"/>
  <c r="S115" i="1" s="1"/>
  <c r="Q116" i="1"/>
  <c r="S116" i="1" s="1"/>
  <c r="Q117" i="1"/>
  <c r="R117" i="1" s="1"/>
  <c r="Q118" i="1"/>
  <c r="R118" i="1" s="1"/>
  <c r="Q119" i="1"/>
  <c r="S119" i="1" s="1"/>
  <c r="Q120" i="1"/>
  <c r="R120" i="1" s="1"/>
  <c r="Q121" i="1"/>
  <c r="S121" i="1" s="1"/>
  <c r="Q122" i="1"/>
  <c r="S122" i="1" s="1"/>
  <c r="Q123" i="1"/>
  <c r="R123" i="1" s="1"/>
  <c r="Q124" i="1"/>
  <c r="R124" i="1" s="1"/>
  <c r="Q125" i="1"/>
  <c r="S125" i="1" s="1"/>
  <c r="Q126" i="1"/>
  <c r="S126" i="1" s="1"/>
  <c r="Q127" i="1"/>
  <c r="S127" i="1" s="1"/>
  <c r="Q128" i="1"/>
  <c r="R128" i="1" s="1"/>
  <c r="Q129" i="1"/>
  <c r="R129" i="1" s="1"/>
  <c r="Q130" i="1"/>
  <c r="R130" i="1" s="1"/>
  <c r="Q131" i="1"/>
  <c r="S131" i="1" s="1"/>
  <c r="Q132" i="1"/>
  <c r="S132" i="1" s="1"/>
  <c r="Q133" i="1"/>
  <c r="S133" i="1" s="1"/>
  <c r="Q134" i="1"/>
  <c r="R134" i="1" s="1"/>
  <c r="Q135" i="1"/>
  <c r="R135" i="1" s="1"/>
  <c r="Q136" i="1"/>
  <c r="S136" i="1" s="1"/>
  <c r="Q137" i="1"/>
  <c r="S137" i="1" s="1"/>
  <c r="Q138" i="1"/>
  <c r="S138" i="1" s="1"/>
  <c r="Q139" i="1"/>
  <c r="R139" i="1" s="1"/>
  <c r="Q140" i="1"/>
  <c r="R140" i="1" s="1"/>
  <c r="Q141" i="1"/>
  <c r="S141" i="1" s="1"/>
  <c r="Q142" i="1"/>
  <c r="S142" i="1" s="1"/>
  <c r="Q143" i="1"/>
  <c r="S143" i="1" s="1"/>
  <c r="Q144" i="1"/>
  <c r="S144" i="1" s="1"/>
  <c r="Q145" i="1"/>
  <c r="R145" i="1" s="1"/>
  <c r="Q146" i="1"/>
  <c r="R146" i="1" s="1"/>
  <c r="Q147" i="1"/>
  <c r="S147" i="1" s="1"/>
  <c r="Q148" i="1"/>
  <c r="R148" i="1" s="1"/>
  <c r="Q149" i="1"/>
  <c r="S149" i="1" s="1"/>
  <c r="Q150" i="1"/>
  <c r="R150" i="1" s="1"/>
  <c r="Q151" i="1"/>
  <c r="S151" i="1" s="1"/>
  <c r="Q152" i="1"/>
  <c r="R152" i="1" s="1"/>
  <c r="Q153" i="1"/>
  <c r="R153" i="1" s="1"/>
  <c r="Q154" i="1"/>
  <c r="R154" i="1" s="1"/>
  <c r="Q155" i="1"/>
  <c r="R155" i="1" s="1"/>
  <c r="Q156" i="1"/>
  <c r="R156" i="1" s="1"/>
  <c r="Q157" i="1"/>
  <c r="S157" i="1" s="1"/>
  <c r="Q158" i="1"/>
  <c r="S158" i="1" s="1"/>
  <c r="Q159" i="1"/>
  <c r="R159" i="1" s="1"/>
  <c r="Q160" i="1"/>
  <c r="S160" i="1" s="1"/>
  <c r="Q161" i="1"/>
  <c r="S161" i="1" s="1"/>
  <c r="Q162" i="1"/>
  <c r="R162" i="1" s="1"/>
  <c r="Q163" i="1"/>
  <c r="R163" i="1" s="1"/>
  <c r="Q164" i="1"/>
  <c r="S164" i="1" s="1"/>
  <c r="Q165" i="1"/>
  <c r="S165" i="1" s="1"/>
  <c r="Q166" i="1"/>
  <c r="R166" i="1" s="1"/>
  <c r="Q167" i="1"/>
  <c r="R167" i="1" s="1"/>
  <c r="Q8" i="1"/>
  <c r="S8" i="1" s="1"/>
  <c r="Q265" i="1"/>
  <c r="S265" i="1" s="1"/>
  <c r="Q264" i="1"/>
  <c r="S264" i="1" s="1"/>
  <c r="Q263" i="1"/>
  <c r="S263" i="1" s="1"/>
  <c r="Q262" i="1"/>
  <c r="R262" i="1" s="1"/>
  <c r="Q261" i="1"/>
  <c r="R261" i="1" s="1"/>
  <c r="Q260" i="1"/>
  <c r="S260" i="1" s="1"/>
  <c r="Q259" i="1"/>
  <c r="S259" i="1" s="1"/>
  <c r="Q258" i="1"/>
  <c r="S258" i="1" s="1"/>
  <c r="Q257" i="1"/>
  <c r="R257" i="1" s="1"/>
  <c r="Q256" i="1"/>
  <c r="R256" i="1" s="1"/>
  <c r="Q255" i="1"/>
  <c r="S255" i="1" s="1"/>
  <c r="Q254" i="1"/>
  <c r="R254" i="1" s="1"/>
  <c r="Q253" i="1"/>
  <c r="S253" i="1" s="1"/>
  <c r="Q252" i="1"/>
  <c r="S252" i="1" s="1"/>
  <c r="Q251" i="1"/>
  <c r="R251" i="1" s="1"/>
  <c r="Q250" i="1"/>
  <c r="R250" i="1" s="1"/>
  <c r="Q249" i="1"/>
  <c r="S249" i="1" s="1"/>
  <c r="Q248" i="1"/>
  <c r="S248" i="1" s="1"/>
  <c r="Q247" i="1"/>
  <c r="S247" i="1" s="1"/>
  <c r="Q246" i="1"/>
  <c r="S246" i="1" s="1"/>
  <c r="Q245" i="1"/>
  <c r="S245" i="1" s="1"/>
  <c r="Q244" i="1"/>
  <c r="R244" i="1" s="1"/>
  <c r="Q243" i="1"/>
  <c r="R243" i="1" s="1"/>
  <c r="Q242" i="1"/>
  <c r="R242" i="1" s="1"/>
  <c r="Q241" i="1"/>
  <c r="R241" i="1" s="1"/>
  <c r="Q240" i="1"/>
  <c r="R240" i="1" s="1"/>
  <c r="Q239" i="1"/>
  <c r="R239" i="1" s="1"/>
  <c r="Q238" i="1"/>
  <c r="S238" i="1" s="1"/>
  <c r="Q237" i="1"/>
  <c r="R237" i="1" s="1"/>
  <c r="Q236" i="1"/>
  <c r="S236" i="1" s="1"/>
  <c r="Q235" i="1"/>
  <c r="R235" i="1" s="1"/>
  <c r="Q234" i="1"/>
  <c r="S234" i="1" s="1"/>
  <c r="Q233" i="1"/>
  <c r="Q232" i="1"/>
  <c r="R232" i="1" s="1"/>
  <c r="Q231" i="1"/>
  <c r="R231" i="1" s="1"/>
  <c r="Q230" i="1"/>
  <c r="S230" i="1" s="1"/>
  <c r="Q229" i="1"/>
  <c r="S229" i="1" s="1"/>
  <c r="Q228" i="1"/>
  <c r="S228" i="1" s="1"/>
  <c r="Q227" i="1"/>
  <c r="R227" i="1" s="1"/>
  <c r="Q226" i="1"/>
  <c r="R226" i="1" s="1"/>
  <c r="Q225" i="1"/>
  <c r="R225" i="1" s="1"/>
  <c r="Q224" i="1"/>
  <c r="R224" i="1" s="1"/>
  <c r="Q223" i="1"/>
  <c r="R223" i="1" s="1"/>
  <c r="Q222" i="1"/>
  <c r="R222" i="1" s="1"/>
  <c r="Q221" i="1"/>
  <c r="R221" i="1" s="1"/>
  <c r="Q220" i="1"/>
  <c r="R220" i="1" s="1"/>
  <c r="Q219" i="1"/>
  <c r="R219" i="1" s="1"/>
  <c r="Q218" i="1"/>
  <c r="R218" i="1" s="1"/>
  <c r="Q217" i="1"/>
  <c r="R217" i="1" s="1"/>
  <c r="Q216" i="1"/>
  <c r="R216" i="1" s="1"/>
  <c r="Q215" i="1"/>
  <c r="R215" i="1" s="1"/>
  <c r="Q214" i="1"/>
  <c r="R214" i="1" s="1"/>
  <c r="Q213" i="1"/>
  <c r="S213" i="1" s="1"/>
  <c r="Q212" i="1"/>
  <c r="R212" i="1" s="1"/>
  <c r="Q211" i="1"/>
  <c r="R211" i="1" s="1"/>
  <c r="Q210" i="1"/>
  <c r="R210" i="1" s="1"/>
  <c r="Q209" i="1"/>
  <c r="R209" i="1" s="1"/>
  <c r="Q208" i="1"/>
  <c r="R208" i="1" s="1"/>
  <c r="Q207" i="1"/>
  <c r="R207" i="1" s="1"/>
  <c r="Q206" i="1"/>
  <c r="R206" i="1" s="1"/>
  <c r="Q205" i="1"/>
  <c r="R205" i="1" s="1"/>
  <c r="Q204" i="1"/>
  <c r="R204" i="1" s="1"/>
  <c r="Q203" i="1"/>
  <c r="R203" i="1" s="1"/>
  <c r="Q202" i="1"/>
  <c r="R202" i="1" s="1"/>
  <c r="Q201" i="1"/>
  <c r="S201" i="1" s="1"/>
  <c r="Q200" i="1"/>
  <c r="S200" i="1" s="1"/>
  <c r="Q199" i="1"/>
  <c r="S199" i="1" s="1"/>
  <c r="Q198" i="1"/>
  <c r="R198" i="1" s="1"/>
  <c r="Q197" i="1"/>
  <c r="R197" i="1" s="1"/>
  <c r="Q196" i="1"/>
  <c r="R196" i="1" s="1"/>
  <c r="Q195" i="1"/>
  <c r="R195" i="1" s="1"/>
  <c r="Q194" i="1"/>
  <c r="R194" i="1" s="1"/>
  <c r="Q193" i="1"/>
  <c r="S193" i="1" s="1"/>
  <c r="Q191" i="1"/>
  <c r="S191" i="1" s="1"/>
  <c r="Q190" i="1"/>
  <c r="S190" i="1" s="1"/>
  <c r="Q189" i="1"/>
  <c r="S189" i="1" s="1"/>
  <c r="Q188" i="1"/>
  <c r="R188" i="1" s="1"/>
  <c r="Q187" i="1"/>
  <c r="S187" i="1" s="1"/>
  <c r="Q186" i="1"/>
  <c r="R186" i="1" s="1"/>
  <c r="Q185" i="1"/>
  <c r="R185" i="1" s="1"/>
  <c r="Q184" i="1"/>
  <c r="R184" i="1" s="1"/>
  <c r="Q183" i="1"/>
  <c r="R183" i="1" s="1"/>
  <c r="Q182" i="1"/>
  <c r="S182" i="1" s="1"/>
  <c r="Q181" i="1"/>
  <c r="S181" i="1" s="1"/>
  <c r="Q180" i="1"/>
  <c r="R180" i="1" s="1"/>
  <c r="Q179" i="1"/>
  <c r="R179" i="1" s="1"/>
  <c r="Q178" i="1"/>
  <c r="R178" i="1" s="1"/>
  <c r="Q177" i="1"/>
  <c r="R177" i="1" s="1"/>
  <c r="Q176" i="1"/>
  <c r="R176" i="1" s="1"/>
  <c r="Q175" i="1"/>
  <c r="R175" i="1" s="1"/>
  <c r="Q174" i="1"/>
  <c r="S174" i="1" s="1"/>
  <c r="Q173" i="1"/>
  <c r="R173" i="1" s="1"/>
  <c r="Q172" i="1"/>
  <c r="S172" i="1" s="1"/>
  <c r="Q171" i="1"/>
  <c r="Q170" i="1"/>
  <c r="Q169" i="1"/>
  <c r="R169" i="1" s="1"/>
  <c r="T266" i="1" l="1"/>
  <c r="S266" i="1"/>
  <c r="R266" i="1"/>
  <c r="N279" i="1"/>
  <c r="Q168" i="1"/>
  <c r="R168" i="1" s="1"/>
  <c r="N270" i="1"/>
  <c r="N266" i="1"/>
  <c r="R274" i="1" l="1"/>
  <c r="R276" i="1" s="1"/>
  <c r="Q266" i="1"/>
</calcChain>
</file>

<file path=xl/sharedStrings.xml><?xml version="1.0" encoding="utf-8"?>
<sst xmlns="http://schemas.openxmlformats.org/spreadsheetml/2006/main" count="4783" uniqueCount="393">
  <si>
    <t xml:space="preserve">AÑO: </t>
  </si>
  <si>
    <t>CONVENIO No. :</t>
  </si>
  <si>
    <t xml:space="preserve">REGIONAL: </t>
  </si>
  <si>
    <t>CENTRO DE FORMACIÓN</t>
  </si>
  <si>
    <t>NOMBRE COMPLETO (NO SIGLA) INSTITUCIÓN EDUCATIVA (IE)</t>
  </si>
  <si>
    <t>CÓDIGO DANE DE LA IE</t>
  </si>
  <si>
    <t>DIRECCIÓN DE LA I.E</t>
  </si>
  <si>
    <t>MUNICIPIO DE UBICACIÓN DE LA IE</t>
  </si>
  <si>
    <t>MODALIDAD DE LA IES</t>
  </si>
  <si>
    <t>TIPO DE IE</t>
  </si>
  <si>
    <t>PROGRAMA ARTICULADO</t>
  </si>
  <si>
    <t>RED A LA QUE PERTENECE EL PROGRAMA</t>
  </si>
  <si>
    <t>META ALUMOS</t>
  </si>
  <si>
    <t>TÉCNICA</t>
  </si>
  <si>
    <t xml:space="preserve"> ACADÉMICA</t>
  </si>
  <si>
    <t>PÍBLICA</t>
  </si>
  <si>
    <t xml:space="preserve"> PRIVADA</t>
  </si>
  <si>
    <t>ALUMNOS GRADO 10</t>
  </si>
  <si>
    <t>ALUMNOS GRADO 11</t>
  </si>
  <si>
    <t>TOTAL META</t>
  </si>
  <si>
    <t>ACTIVIDADES</t>
  </si>
  <si>
    <t>RESPONSABLE</t>
  </si>
  <si>
    <t>FECHAS</t>
  </si>
  <si>
    <t xml:space="preserve">NOMBRE Y FIRMA DE RESPONSABLES </t>
  </si>
  <si>
    <t>Versión: 01</t>
  </si>
  <si>
    <r>
      <t xml:space="preserve">SERVICIO NACIONAL DE APRENDIZAJE SENA
SISTEMA INTEGRADO DE GESTIÓN 
PROCEDIMIENTO ALISTAMIENTO ARTICULACIÓN SENA CON EDUCACIÓN MEDIA
</t>
    </r>
    <r>
      <rPr>
        <sz val="11"/>
        <color theme="1"/>
        <rFont val="Calibri"/>
        <family val="2"/>
        <scheme val="minor"/>
      </rPr>
      <t>Formato Plan Operativo Convenio</t>
    </r>
  </si>
  <si>
    <t>Código: GFPI-F-034</t>
  </si>
  <si>
    <t>GUAJIRA</t>
  </si>
  <si>
    <t>INSTITUCION ETNOEDUCATIVA RURAL AKUAIPA INTERNADO INDIGENA DE ALBANIA</t>
  </si>
  <si>
    <t>INSTITUCION EDUCATIVA RURAL  ELOY HERNANDEZ DIAZ</t>
  </si>
  <si>
    <t>INSTITUCION EDUCATIVA TÉCNICA REMEDIOS SOLANO</t>
  </si>
  <si>
    <t>INSTITUCION EDUCATIVA RURAL DE BUENAVISTA</t>
  </si>
  <si>
    <t>INSTITUCION EDUCATIVA MARGOTH MAESTRE DE ARIZA</t>
  </si>
  <si>
    <t>INSTITUCION EDUCATIVA AGROPECUARIA DE FONSECA</t>
  </si>
  <si>
    <t>INSTITUCIÓN EDUCATIVA MAYABANGLOMA</t>
  </si>
  <si>
    <t>I. E. TÉCNICA AGROPECUARIA DE CONEJO</t>
  </si>
  <si>
    <t>INSTITUCION EDUCATIVA ROIG Y VILLALBA</t>
  </si>
  <si>
    <t>INSTITUCION EDUCATIVA MARIA INMACULADA</t>
  </si>
  <si>
    <t>INSTITUCION EDUCATIVA ERNESTO PARODI MEDINA</t>
  </si>
  <si>
    <t>INSTITUCIÓN EDUCATIVA GUAMACHITO</t>
  </si>
  <si>
    <t>INSTITUCI¿N EDUCATIVA NUESTRA SE¿ORA DEL CARMEN</t>
  </si>
  <si>
    <t>I.E.T. AGROPECUARIA ANAURIO MANJARREZ</t>
  </si>
  <si>
    <t>INSTITUCION EDUCATIVA INDIGENA NO. 3</t>
  </si>
  <si>
    <t>INSTITUCION EDUCATIVA INDIGENA NO. 7</t>
  </si>
  <si>
    <t>INSTITUCION EDUCATIVA NO. 12</t>
  </si>
  <si>
    <t>INSTITUCION EDUCATIVA TECNICA INTERNADO INDIGENA SAN ANTONIO</t>
  </si>
  <si>
    <t>INSTITUCION ETNOEDUCATIVA TECNICA EUSEBIO SEPTIMIO MARI</t>
  </si>
  <si>
    <t>INSTITUCION EDUCATIVA URBANA MIXTA N°.1</t>
  </si>
  <si>
    <t>INSTITUCION  ETNOEDUCATIVO RURAL DE  MARACARI</t>
  </si>
  <si>
    <t>INSTITUCION ETNOEDUCATIVA #3</t>
  </si>
  <si>
    <t>INSTITUCION EDUCATIVA JOSE ANTONIO GALAN</t>
  </si>
  <si>
    <t>AGRICOLA DE TOMARRAZON</t>
  </si>
  <si>
    <t>INSTITUCION ETNOEDUCATIVA #11 (JARIJIÑAMANA MERIDAI)</t>
  </si>
  <si>
    <t>INSTITUCION EDUCATIVA EL CARMELO</t>
  </si>
  <si>
    <t>INSTITUCION EDUCATIVA MARIA AUXILIADORA</t>
  </si>
  <si>
    <t>INSTITUCION EDUCATIVA MARIA EMMA MENDOZA</t>
  </si>
  <si>
    <t>INSTITUCION ETNOEDUCATIVO RURAL E INTERNADO ZHARNEKA.</t>
  </si>
  <si>
    <t>INSTITUCION EDUCATIVA RURAL HUGUES MANUEL LACOUTURE</t>
  </si>
  <si>
    <t>INSTITUCION ETNOEDUCTIVA INTEGRAL RURAL ISABEL JUSAYU</t>
  </si>
  <si>
    <t>INSTITUCION ETNOEDUCATIVA INTEGRAN RURAL INTERNADO INDIGENA DE CAMINO VERDE</t>
  </si>
  <si>
    <t>INSTITUCION EDUCATIVA INTERNADO INDIGENA SAN JOSE</t>
  </si>
  <si>
    <t>INSTITUCI¿N ETNOEDUCATIVA RURAL INTERNADO DE NAZARETH</t>
  </si>
  <si>
    <t>INSTITUCIÓN ETNOEDUCATIVA INTEGRAL RURAL PUERTO ESTRELLA</t>
  </si>
  <si>
    <t>INSTITUCI¿N ETNOEDUCATIVA INTEGRAL RURAL INTERNADO DE SIAPANA</t>
  </si>
  <si>
    <t>INSTITUCION ETNOEDUCATIVA INTEGRAL RURAL INTERNADO INDIGENA DEL CABO DE LA VELA</t>
  </si>
  <si>
    <t>INSTITUCION ETNOEDUCATIVA INTEGRAL RURAL INTERNADO INDÍGENA EL EDÉN</t>
  </si>
  <si>
    <t>INSTITUCION  ETNOEDUCATIVA INTEGRAL RURAL PUERTO NUEVO</t>
  </si>
  <si>
    <t>INSTITUCION ETNOEDUCATIVA INTEGRAL RURAL MAPUAIN</t>
  </si>
  <si>
    <t>INSTITUCION ETNOEDUCATIVA INTEGRAL RURAL  INTERNADO INDIGENA DE CERRO DE LA TETA</t>
  </si>
  <si>
    <t>INSTITUCION ETNOEDUCATIVA INTEGRAL RURAL INTERNADO INDIGENA DE FLOR DEL PARAISO</t>
  </si>
  <si>
    <t>CENTRO ETNOEDUCATIVO INTEGRAL RURAL NUMAIN MALEIWA</t>
  </si>
  <si>
    <t>CENTRO ETNOEDUCATIVO INTEGRAL BAHIA HONDITA</t>
  </si>
  <si>
    <t>INSTITUCIÓN EDUCATIVA TECNICA INMACULADA LIÑAN</t>
  </si>
  <si>
    <t>I. E. TÉCNICA PROMOCION SOCIAL</t>
  </si>
  <si>
    <t>INSTITUCION EDUCATIVA SILVESTRE DANGOND DAZA</t>
  </si>
  <si>
    <t>ALBANIA</t>
  </si>
  <si>
    <t>BARRANCAS</t>
  </si>
  <si>
    <t>FONSECA</t>
  </si>
  <si>
    <t>HATONUEVO</t>
  </si>
  <si>
    <t>LA JAGUA DEL PILAR</t>
  </si>
  <si>
    <t>MAICAO</t>
  </si>
  <si>
    <t>MANAURE</t>
  </si>
  <si>
    <t>RIOHACHA</t>
  </si>
  <si>
    <t>SAN JUAN DEL CESAR</t>
  </si>
  <si>
    <t>URIBIA</t>
  </si>
  <si>
    <t>URUMITA</t>
  </si>
  <si>
    <t>VILLANUEVA</t>
  </si>
  <si>
    <t>X</t>
  </si>
  <si>
    <t>DISTRACCIÓN</t>
  </si>
  <si>
    <t>CULTIVOS AGRICOLAS</t>
  </si>
  <si>
    <t>MONITOREO AMBIENTAL</t>
  </si>
  <si>
    <t>INTEGRACION DE CONTENIDOS DIGITALES.</t>
  </si>
  <si>
    <t>AGROINDUSTRIA ALIMENTARIA</t>
  </si>
  <si>
    <t>PRODUCCION AGROPECUARIA</t>
  </si>
  <si>
    <t>TEJEDURIA EN TELAR PARA PRODUCTOS ARTESANALES</t>
  </si>
  <si>
    <t>PROCESAMIENTO DE DERIVADOS LACTEOS.</t>
  </si>
  <si>
    <t>ELABORACION DE PRENDAS DE VESTIR SOBRE MEDIDAS</t>
  </si>
  <si>
    <t>RED DE CONOCIMIENTO TEXTIL, CONFECCION, DISEÑO Y MODA</t>
  </si>
  <si>
    <t>RED DE CONOCIMIENTO EN ARTESANÍAS</t>
  </si>
  <si>
    <t>240035003181</t>
  </si>
  <si>
    <t>CORREGIMIENTO DE WARE WAREN</t>
  </si>
  <si>
    <t>144078001315</t>
  </si>
  <si>
    <t>CORREGIMIENTO DE PAPAYAL</t>
  </si>
  <si>
    <t>144078000033</t>
  </si>
  <si>
    <t>CRA 8 NO. 8-26</t>
  </si>
  <si>
    <t>244279000214</t>
  </si>
  <si>
    <t>PLAZA PRINCIPAL BUENAVISTA</t>
  </si>
  <si>
    <t>244279000826</t>
  </si>
  <si>
    <t>CL 9  No 9 -  36</t>
  </si>
  <si>
    <t>144279000635</t>
  </si>
  <si>
    <t>CL 13 No 19 -16</t>
  </si>
  <si>
    <t>144279000287</t>
  </si>
  <si>
    <t>CL 13 No 18 - 48</t>
  </si>
  <si>
    <t>244279001415</t>
  </si>
  <si>
    <t>RESGUARDO DE MAYABANGLOMA</t>
  </si>
  <si>
    <t>244279001300</t>
  </si>
  <si>
    <t>CORREGIMIENTO DE CONEJO</t>
  </si>
  <si>
    <t>144279000368</t>
  </si>
  <si>
    <t>KR 21 No 16 - 33</t>
  </si>
  <si>
    <t>244279001008</t>
  </si>
  <si>
    <t>CL 15 No 27 75</t>
  </si>
  <si>
    <t>244078000879</t>
  </si>
  <si>
    <t>VDA GAUMACHITO</t>
  </si>
  <si>
    <t>244078000577</t>
  </si>
  <si>
    <t>KR 18 No 16 - 56</t>
  </si>
  <si>
    <t>244855000881</t>
  </si>
  <si>
    <t>Carrera 4 No. 7-28</t>
  </si>
  <si>
    <t>244430000426</t>
  </si>
  <si>
    <t>CORREGIMIENTO MAJAYURA</t>
  </si>
  <si>
    <t>244430001406</t>
  </si>
  <si>
    <t>CL 1 KR 3 EQ</t>
  </si>
  <si>
    <t>244430000469</t>
  </si>
  <si>
    <t>CORREGIMIENTO CARRAIPIA</t>
  </si>
  <si>
    <t>244560000223</t>
  </si>
  <si>
    <t>CORREGIMIENTO DE AREMASAHIN</t>
  </si>
  <si>
    <t>144560000199</t>
  </si>
  <si>
    <t>KR 4 No 10 - 101</t>
  </si>
  <si>
    <t>244560000100</t>
  </si>
  <si>
    <t>KR 4 CL 2 EQ</t>
  </si>
  <si>
    <t>244560000975</t>
  </si>
  <si>
    <t>CGTO DE MUSICHI</t>
  </si>
  <si>
    <t>244001002780</t>
  </si>
  <si>
    <t>CORREGIMIENTO DE JUAN Y MEDIO Y LAS PALMAS</t>
  </si>
  <si>
    <t>INSTITUCION ETNOEDUCATIVA SIERRA NEVADA</t>
  </si>
  <si>
    <t>244001003212</t>
  </si>
  <si>
    <t>KM 4 VIA MAICAO</t>
  </si>
  <si>
    <t>144650000341</t>
  </si>
  <si>
    <t>KRA 16 No 7A-104</t>
  </si>
  <si>
    <t>144001002114</t>
  </si>
  <si>
    <t>KRA 22 CALLE 14E ESQUINA</t>
  </si>
  <si>
    <t>244001001635</t>
  </si>
  <si>
    <t>TOMARRAZON</t>
  </si>
  <si>
    <t>244001004669</t>
  </si>
  <si>
    <t>COMUNIDAD  JARIJIÑAMANA</t>
  </si>
  <si>
    <t>144650000066</t>
  </si>
  <si>
    <t>CL 7 No 8 - 30</t>
  </si>
  <si>
    <t>144050001000</t>
  </si>
  <si>
    <t>CLL2 S- K 17</t>
  </si>
  <si>
    <t>244650001512</t>
  </si>
  <si>
    <t>CORREGIMIENTO  DE LA PEÑA DE LOS INDIOS</t>
  </si>
  <si>
    <t>244650000761</t>
  </si>
  <si>
    <t>CORREGIMIENTO DE LA JUNTA</t>
  </si>
  <si>
    <t>244847800284</t>
  </si>
  <si>
    <t>COMUNIDAD RURAL YOTOJOROIN</t>
  </si>
  <si>
    <t>244847000453</t>
  </si>
  <si>
    <t>CORREGIMIENTO DE CARDON</t>
  </si>
  <si>
    <t>344847000024</t>
  </si>
  <si>
    <t>Transversal 4 No. 3 -17</t>
  </si>
  <si>
    <t>244847001344</t>
  </si>
  <si>
    <t>CORREGIMIENTO DE NAZARETH</t>
  </si>
  <si>
    <t>244847003126</t>
  </si>
  <si>
    <t>CORREGIMIENTO DE PUERTO ESTRELLA</t>
  </si>
  <si>
    <t>244847001689</t>
  </si>
  <si>
    <t>CORREGIMIENTO DE SIAPANA</t>
  </si>
  <si>
    <t>244847800106</t>
  </si>
  <si>
    <t>CORREGIMIENTO CABO DE LA VELA</t>
  </si>
  <si>
    <t>244847001450</t>
  </si>
  <si>
    <t>COMUNIDAD RURAL MEDIA LUNA</t>
  </si>
  <si>
    <t>244847003541</t>
  </si>
  <si>
    <t>CORREGIMIENTO DE IRRAIPA</t>
  </si>
  <si>
    <t>244847800159</t>
  </si>
  <si>
    <t>COMUNIDAD RURAL MAPUAIN</t>
  </si>
  <si>
    <t>244847001441</t>
  </si>
  <si>
    <t>COMUNIDAD RURAL CERRO DE LA TETA</t>
  </si>
  <si>
    <t>244847002511</t>
  </si>
  <si>
    <t>CORREGIMIENTO EL PARAISO</t>
  </si>
  <si>
    <t>144855000506</t>
  </si>
  <si>
    <t>CL 6 No 2A - 79</t>
  </si>
  <si>
    <t>144874000711</t>
  </si>
  <si>
    <t>CL 4 No 13 - 130</t>
  </si>
  <si>
    <t>144874000657</t>
  </si>
  <si>
    <t>CL 14 No. 9A -  55</t>
  </si>
  <si>
    <t>KILOMETRO 116 VIA A PUERTO BOLIVAR</t>
  </si>
  <si>
    <t>COMUNIDAD DE JAIPAREN CORREGIMIENTO BAHIA HONDA</t>
  </si>
  <si>
    <t>CENTRO ETNOEDUCATIVO INTEGRAL RURAL DE URU</t>
  </si>
  <si>
    <t>CORREGIMIENTO DE URU</t>
  </si>
  <si>
    <t xml:space="preserve">CIEA </t>
  </si>
  <si>
    <t xml:space="preserve">GESTION ADMINISTRATIVA Y FINANCIERA </t>
  </si>
  <si>
    <t>INSTALACIÓN DE REDES DE COMPUTADORES</t>
  </si>
  <si>
    <t>INFORMÁTICA, DISEÑO Y DESARROLLO DE SOFTWARE</t>
  </si>
  <si>
    <t>INSTITUCIÓN EDUCATIVA HELION PINEDO RIOS</t>
  </si>
  <si>
    <t>144001001941</t>
  </si>
  <si>
    <t>KM 0 VIA A MAICAO</t>
  </si>
  <si>
    <t>PROGRAMACIÓN DE SOFTWARE</t>
  </si>
  <si>
    <t>INSTITUCIÓN EDUCATIVA EUSEBIO SEPTIMIO MARI</t>
  </si>
  <si>
    <t>CALLE 13 #  8 - 119</t>
  </si>
  <si>
    <t>LOGISTICA Y GESTION DE LA PRODUCCION</t>
  </si>
  <si>
    <t>INSTITUCIÓN EDUCATIVA SAN JUAN BAUTISTA DE COTOPRIX</t>
  </si>
  <si>
    <t>CARRERA 5  NO. 5-76</t>
  </si>
  <si>
    <t>SISTEMAS</t>
  </si>
  <si>
    <t>CENTRO DE INTEGRACIÓN POPULAR - IPC</t>
  </si>
  <si>
    <t>Cl. 27a # 23-105</t>
  </si>
  <si>
    <t>MANTENIMIENTO DE EQUIPOS DE CÓMPUTO</t>
  </si>
  <si>
    <t>COCINA</t>
  </si>
  <si>
    <t>HOTELERÍA Y TURISMO</t>
  </si>
  <si>
    <t>EJECUCIÓN DE EVENTOS DEPORTIVOS Y RECREATIVOS</t>
  </si>
  <si>
    <t>OPERACIÓN TURÍSTICA LOCAL</t>
  </si>
  <si>
    <t>INSTITUCION EDUCATIVA EUGENIA HERRERA</t>
  </si>
  <si>
    <t>Corregimiento Matitas</t>
  </si>
  <si>
    <t>MANTENIMIENTO E INSTALACIÓN DE SISTEMAS SOLARES FOTOVOLTAICOS</t>
  </si>
  <si>
    <t>ENERGÍA ELÉCTRICA</t>
  </si>
  <si>
    <t>SISTEMAS TELEINFORMÁTICOS</t>
  </si>
  <si>
    <t>AMBIENTAL</t>
  </si>
  <si>
    <t>INSTITUCIÓN EDUCATIVA DENZIL ESCOLAR</t>
  </si>
  <si>
    <t>Cra 7h # 57-44</t>
  </si>
  <si>
    <t>CENTRO ETNOEDUCATIVO # 7 PARAISO</t>
  </si>
  <si>
    <t>KM 18 VIA A SANTA MARTA COMINIDAD EL PARAISO</t>
  </si>
  <si>
    <t>LUIS ANTONIO ROBLES</t>
  </si>
  <si>
    <t>Corregimiento de Camarones</t>
  </si>
  <si>
    <t>Comunidad Jarijiñamana</t>
  </si>
  <si>
    <t>DIOCESANA SANTA MARÍA GORETTI DOMINICOS</t>
  </si>
  <si>
    <t>Calle 15 No. 11A - 41</t>
  </si>
  <si>
    <t>RECURSOS HUMANOS</t>
  </si>
  <si>
    <t>INSTITUCIÓN EDUCATIVA ALMIRANTE PADILLA</t>
  </si>
  <si>
    <t>Carrera 15 # 12-78</t>
  </si>
  <si>
    <t>INSTITUCION EDUCATIVA CHON-KAY</t>
  </si>
  <si>
    <t>Calle 7 # 2- 44</t>
  </si>
  <si>
    <t>COLEGIO SAGRADA FAMILIA</t>
  </si>
  <si>
    <t>Cra 6 # 1-21</t>
  </si>
  <si>
    <t>COLEGIO SAGRADO CORAZÓN DE JESÚS</t>
  </si>
  <si>
    <t>KILOMETRO 0 VÍA MAICAO</t>
  </si>
  <si>
    <t>INSTITUCIÓN EDUCATIVA Nº 9 - MANUEL ROSADO IGUARAN</t>
  </si>
  <si>
    <t>244430002119</t>
  </si>
  <si>
    <t>Carrera 1B # 1D - 106 B, Nueva Esperanza</t>
  </si>
  <si>
    <t>CONTABILIZACIÓN DE OPERACIONES COMERCIALES Y FINANCIERAS</t>
  </si>
  <si>
    <t>INSTITUCION EDUCATIVA No 5 SAN JOSÉ</t>
  </si>
  <si>
    <t>CALLE 13 No 15 - 58</t>
  </si>
  <si>
    <t>ASISTENCIA PARA LA INTELIGENCIA EMPRESARIAL</t>
  </si>
  <si>
    <t>PRESELECCION DE TALENTO HUMANO MEDIADO POR HERRAMIENTAS TIC</t>
  </si>
  <si>
    <t>INSTITUCIÓN EDUCATIVA Nº 10 RODOLFO MORALES</t>
  </si>
  <si>
    <t>144430000073</t>
  </si>
  <si>
    <t>Calle 7 Carrera 10</t>
  </si>
  <si>
    <t>INTEGRACIÓN DE OPERACIONES LOGÍSTICAS</t>
  </si>
  <si>
    <t>INSTITUCION EDUCATIVA NO. 6 JORGE ARRIETA</t>
  </si>
  <si>
    <t>CARRERA 2 Este No.  10A-12</t>
  </si>
  <si>
    <t>ELABORACIÓN DE AUDIOVISUALES</t>
  </si>
  <si>
    <t xml:space="preserve">INSTITUCION EDUCATIVA No 3 SANTA CATALINA DE SIENA </t>
  </si>
  <si>
    <t>144430000499</t>
  </si>
  <si>
    <t>CALLE 19 No. 4-72</t>
  </si>
  <si>
    <t>INSTITUCIÓN EDUCATIVA No 13</t>
  </si>
  <si>
    <t>Carrera 7E No. 11 E - 14</t>
  </si>
  <si>
    <t>INSTITUCIÓN EDUCATIVA JULIA SIERRA IGUARAN</t>
  </si>
  <si>
    <t>144847003865</t>
  </si>
  <si>
    <t>Calle 13 # 17-205 Barrio Etnia-wayuu</t>
  </si>
  <si>
    <t>ASISTENCIA ADMINISTRATIVA</t>
  </si>
  <si>
    <t>INSTITUCIÓN EDUCATIVA ALFONSO LOPEZ PUMAREJO</t>
  </si>
  <si>
    <t>Calle 13#7D-70</t>
  </si>
  <si>
    <t>INSTITUCIÓN ETNOEDUCATIVA INTEGRAL RURAL INDIGENA MALEIWAMANA</t>
  </si>
  <si>
    <t>244847800124</t>
  </si>
  <si>
    <t xml:space="preserve">Corregimiento de Cardón, comunidad Maleiwamana </t>
  </si>
  <si>
    <t>INSTITUCIÓN ETNOEDUCATIVA RURAL NAZARETH</t>
  </si>
  <si>
    <t>Rancheria Nazareth, km 7 vía Manaure</t>
  </si>
  <si>
    <t>INSTITUCIÓN EDUCATIVA JUAN JACOBO ARAGON</t>
  </si>
  <si>
    <t>CRA 17 con Calle 17</t>
  </si>
  <si>
    <t xml:space="preserve">INSTITUCIÓN EDUCATIVA TECNICA INMACULADA LIÑAN </t>
  </si>
  <si>
    <t>CALLE 6 # 2 A 79</t>
  </si>
  <si>
    <t>INSTITUCIÓN EDUCATIVA REMEDIOS SOLANO</t>
  </si>
  <si>
    <t>Calle 25 # 6 - 60, barrio Agua Luna</t>
  </si>
  <si>
    <t>INSTITUCIÓN EDUCATIVA PAULO VI</t>
  </si>
  <si>
    <t>Calle 14 # 12 - 30</t>
  </si>
  <si>
    <t>INSTITUCIÓN EDUCATIVA MANUEL ANTONIO DAVILA</t>
  </si>
  <si>
    <t xml:space="preserve">Calle 6 # 7-78 </t>
  </si>
  <si>
    <t xml:space="preserve">SAN JUAN DEL CESAR </t>
  </si>
  <si>
    <t>INSTITUCION EDUCATIVA CARLOS ALBERTO CAMARGO</t>
  </si>
  <si>
    <t>Calle 14 # 18-09</t>
  </si>
  <si>
    <t>INSTITUCIÓN EDUCATIVA SAN RAFAEL DE ALBANIA</t>
  </si>
  <si>
    <t>Calle 4 No. 1B - 175</t>
  </si>
  <si>
    <t>INSTITUCIÓN EDUCATIVA RURAL SAN ANTONIO DE PALOMINO</t>
  </si>
  <si>
    <t>244001002887</t>
  </si>
  <si>
    <t>Carrera 5 N 1C - 55</t>
  </si>
  <si>
    <t>DIBULLA</t>
  </si>
  <si>
    <t>INSTITUCIÓN EDUCATIVA URBANA NUESTRA SEÑORA DEL PILAR</t>
  </si>
  <si>
    <t>Calle 8 No. 8 - 36</t>
  </si>
  <si>
    <t>INSTITUCIÓN EDUCATIVA MIGUEL PINEDO BARROS</t>
  </si>
  <si>
    <t>Calle 8 # 2 - 23</t>
  </si>
  <si>
    <t>INSTITUCIÓN EDUCATIVA TÉCNICA INTERNADO INDÍGENA SAN ANTONIO DE AREMASAIN</t>
  </si>
  <si>
    <t>Aremasain km 22 Vía Maicao</t>
  </si>
  <si>
    <t xml:space="preserve">INSTITUCIÓN ETNOEDUCATIVA ANOUI </t>
  </si>
  <si>
    <t>244560002633</t>
  </si>
  <si>
    <t xml:space="preserve">Kilómetro 42 de la vía Riohacha a Maicao </t>
  </si>
  <si>
    <t>INSTITUCION ETNOEDUCATIVA LAACHON MAYAPO</t>
  </si>
  <si>
    <t>KM 18 CORREGIMIENTO MAYAPO</t>
  </si>
  <si>
    <t>INSTITUCIÓN EDUCATIVA SAGRADO CORAZON DE JESUS</t>
  </si>
  <si>
    <t>Calle 1a #5-05</t>
  </si>
  <si>
    <t>CAA</t>
  </si>
  <si>
    <t>ARL</t>
  </si>
  <si>
    <t>RIESGO</t>
  </si>
  <si>
    <t>VR. UNIT.</t>
  </si>
  <si>
    <t>VR. TOTAL</t>
  </si>
  <si>
    <t xml:space="preserve">ASISTENCIA ADMINISTRATIVA </t>
  </si>
  <si>
    <t>PANIFICACION</t>
  </si>
  <si>
    <t>ACTIVIDAD FISICA, RECREACION Y DEPORTE</t>
  </si>
  <si>
    <t>AGRÍCOLA</t>
  </si>
  <si>
    <t>VR. TOTAL/AÑO 10</t>
  </si>
  <si>
    <t>VR. TOTAL/AÑO 11</t>
  </si>
  <si>
    <t>CIEA</t>
  </si>
  <si>
    <t xml:space="preserve">RESUMEN  GENERAL PLAN OPERATIVO </t>
  </si>
  <si>
    <t>DEPARTAMENTO</t>
  </si>
  <si>
    <t xml:space="preserve">RIOHACHA </t>
  </si>
  <si>
    <t xml:space="preserve">URIBIA </t>
  </si>
  <si>
    <t>TOTAL</t>
  </si>
  <si>
    <t>PASAN AL 2024 PE-04 A DICIEMBRE 31/2023 </t>
  </si>
  <si>
    <t>CENTROS DE FORMACIÓN </t>
  </si>
  <si>
    <t>CUPOS GRADO 10 A 11 </t>
  </si>
  <si>
    <t>GRUPOS </t>
  </si>
  <si>
    <t>TOTAL, CUPOS NUEVOS </t>
  </si>
  <si>
    <t>952410 </t>
  </si>
  <si>
    <t>Centro Agroempresarial y Acuícola </t>
  </si>
  <si>
    <t>922210 </t>
  </si>
  <si>
    <t>Centro Industrial y de Energías Alternativas </t>
  </si>
  <si>
    <t>TOTAL, META ASIGNADA </t>
  </si>
  <si>
    <t>TOTAL, META ASIGNADA, versión enero 2024 </t>
  </si>
  <si>
    <t>PLAN OPERATIVO</t>
  </si>
  <si>
    <t>DIFERENCIA</t>
  </si>
  <si>
    <t>EJECUCIÓN DE PROGRAMAS DEPORTIVOS</t>
  </si>
  <si>
    <t>cupos nuevos</t>
  </si>
  <si>
    <t>diferencia por debajo de la metaCIEA</t>
  </si>
  <si>
    <t>PRODUCCION PECUARIA</t>
  </si>
  <si>
    <t>PECUARIA</t>
  </si>
  <si>
    <t>ASESORÍA COMERCIAL</t>
  </si>
  <si>
    <t>CIEA: 18 PROGRAMAS</t>
  </si>
  <si>
    <t>CAA:  15 PROGRAMAS</t>
  </si>
  <si>
    <t>formula de Goyo</t>
  </si>
  <si>
    <t>Recibir los proyectos de viabilidad por parte de la Secretaría de Educación para la evaluación.</t>
  </si>
  <si>
    <t>Secretaría de Educación.</t>
  </si>
  <si>
    <t>5/09/2023. 22/09/2023</t>
  </si>
  <si>
    <t>Realizar la verificación de ambientes de los programas de formación aprobados de los proyectos de viabilidad</t>
  </si>
  <si>
    <t>Coordinador Académico, Coordinador de Formación, Líder del Programa de Articulación e Instrutores de las diferentes áreas.</t>
  </si>
  <si>
    <t>16/10/2023. 20/10/2023</t>
  </si>
  <si>
    <t>Realizar plan operativo con las instituciones educativas.</t>
  </si>
  <si>
    <t>Líder de Ariculación con la Educación Media</t>
  </si>
  <si>
    <t>1/11/2023. 03/11/2023</t>
  </si>
  <si>
    <t>Sencibilización de los grados 9º respecto al programa ofertado.</t>
  </si>
  <si>
    <t>Instructores de áreas.</t>
  </si>
  <si>
    <t>7/11/2023. 10/11/2023</t>
  </si>
  <si>
    <t>Realizar la articulación de currículo con los docentes de las áreas trasversales de las instituciones educativas</t>
  </si>
  <si>
    <t>Instructores y Docentes de las áreas a articular.</t>
  </si>
  <si>
    <t>14/11/2023. 16/11/2023</t>
  </si>
  <si>
    <t>Realizar tranferencia pedagógica a los docentes de las áreas trasversales que harán parte del equipo de desarrollo de la información.</t>
  </si>
  <si>
    <t>Intructores y Docentes de las áreas articular.</t>
  </si>
  <si>
    <t>Enviar al SENA documentación requerida para el proceso de matrículas de aprendices del grado 10º.</t>
  </si>
  <si>
    <t>Rector o Coordinadores academicos de la I.E</t>
  </si>
  <si>
    <t>1/02/2024. 27/03/2024</t>
  </si>
  <si>
    <t>Realizar los proyectos productivos que sirvan para el desarrollo de la etapa práctica de los aprendices.</t>
  </si>
  <si>
    <t>Aprendices, Instructores, Docentes, Coordinadores y Rector.</t>
  </si>
  <si>
    <t>1/02/2024. 28/06/2024</t>
  </si>
  <si>
    <t>Realizar proceso de inducción a los aprendices matriculados en grado 10º para que conozcan sus derechos y deberes.</t>
  </si>
  <si>
    <t>Bienestar al aprendiz e instructor SENA</t>
  </si>
  <si>
    <t>2/02/2024. 15/04/2024</t>
  </si>
  <si>
    <t>Elaborar y desarrollar las guías de aprendizaje para la ejecución de la formación.</t>
  </si>
  <si>
    <t>Instructores y Docentes de las áreas.</t>
  </si>
  <si>
    <t>1/02/2024. 15/12/2024</t>
  </si>
  <si>
    <t>Realizar seguimiento a la formación a través de los comités de evaluación y entregar informes a los rectores o coordinadores.</t>
  </si>
  <si>
    <t>Coordinadores Académicos e Instrutor SENA</t>
  </si>
  <si>
    <t>Entregar al SENA la documentación requerida para llevar a cabo la certificación una vez culminado el proceso formativo.</t>
  </si>
  <si>
    <t>Rectores o Coordinadores Académicos</t>
  </si>
  <si>
    <t>ANDRÉS DAZA BAUTISTA - Gestor Articulación con la Media CIEA</t>
  </si>
  <si>
    <t>ARL 2024</t>
  </si>
  <si>
    <t>TOTAL DPTO</t>
  </si>
  <si>
    <t>CAA:  13 PROGRAMAS</t>
  </si>
  <si>
    <t>CIEA: 13 PROGRAMAS</t>
  </si>
  <si>
    <t>TOTAL RIOHACHA</t>
  </si>
  <si>
    <t>CAA:  5 PROGRAMAS</t>
  </si>
  <si>
    <t>CIEA: 12 PROGRAMAS</t>
  </si>
  <si>
    <t>TOTAL MAICAO</t>
  </si>
  <si>
    <t>CIEA: 15 PROGRAMAS</t>
  </si>
  <si>
    <t>CAA: 3 PROGRAMAS</t>
  </si>
  <si>
    <t>TOTAL URIBIA</t>
  </si>
  <si>
    <t>CIEA: 7 PROGRAMAS</t>
  </si>
  <si>
    <t>CAA:  11 PROGRAMAS</t>
  </si>
  <si>
    <t>5 años ARL  uribia</t>
  </si>
  <si>
    <t>5 años ARL maicao</t>
  </si>
  <si>
    <t xml:space="preserve">Formula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</si>
</sst>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;[Red]0"/>
    <numFmt numFmtId="165" formatCode="_-* #,##0_-;\-* #,##0_-;_-* &quot;-&quot;??_-;_-@_-"/>
    <numFmt numFmtId="166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10"/>
      <name val="Calibri"/>
      <family val="2"/>
    </font>
    <font>
      <sz val="10"/>
      <color rgb="FF202124"/>
      <name val="Calibri"/>
      <family val="2"/>
    </font>
    <font>
      <sz val="10"/>
      <color rgb="FFFF0000"/>
      <name val="Calibri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rgb="FF000000"/>
      <name val="Calibri"/>
      <family val="2"/>
    </font>
    <font>
      <b/>
      <sz val="9"/>
      <color rgb="FFFF0000"/>
      <name val="Calibri"/>
      <family val="2"/>
    </font>
    <font>
      <sz val="9"/>
      <color rgb="FFFF0000"/>
      <name val="Calibri"/>
      <family val="2"/>
    </font>
    <font>
      <sz val="9"/>
      <color rgb="FFFF0000"/>
      <name val="Calibri"/>
      <family val="2"/>
      <scheme val="minor"/>
    </font>
    <font>
      <sz val="9"/>
      <color rgb="FF0070C0"/>
      <name val="Calibri"/>
      <family val="2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189">
    <xf numFmtId="0" fontId="0" fillId="0" borderId="0" xfId="0"/>
    <xf numFmtId="0" fontId="0" fillId="0" borderId="1" xfId="0" applyBorder="1"/>
    <xf numFmtId="0" fontId="6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8" xfId="0" applyBorder="1"/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20" xfId="0" applyBorder="1"/>
    <xf numFmtId="0" fontId="7" fillId="0" borderId="1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0" xfId="0" applyFont="1"/>
    <xf numFmtId="0" fontId="1" fillId="0" borderId="1" xfId="0" applyFont="1" applyBorder="1"/>
    <xf numFmtId="1" fontId="10" fillId="0" borderId="31" xfId="0" applyNumberFormat="1" applyFont="1" applyBorder="1" applyAlignment="1">
      <alignment horizontal="center" vertical="center"/>
    </xf>
    <xf numFmtId="0" fontId="10" fillId="0" borderId="31" xfId="0" applyFont="1" applyBorder="1" applyAlignment="1">
      <alignment horizontal="left" vertical="center"/>
    </xf>
    <xf numFmtId="49" fontId="10" fillId="0" borderId="31" xfId="0" applyNumberFormat="1" applyFont="1" applyBorder="1" applyAlignment="1">
      <alignment vertical="center" wrapText="1"/>
    </xf>
    <xf numFmtId="49" fontId="10" fillId="0" borderId="31" xfId="0" applyNumberFormat="1" applyFont="1" applyBorder="1" applyAlignment="1">
      <alignment horizontal="left" vertical="center" wrapText="1"/>
    </xf>
    <xf numFmtId="0" fontId="13" fillId="3" borderId="7" xfId="0" applyFont="1" applyFill="1" applyBorder="1" applyAlignment="1">
      <alignment horizontal="center" vertical="center"/>
    </xf>
    <xf numFmtId="0" fontId="10" fillId="3" borderId="1" xfId="0" applyFont="1" applyFill="1" applyBorder="1"/>
    <xf numFmtId="164" fontId="13" fillId="0" borderId="1" xfId="0" applyNumberFormat="1" applyFont="1" applyBorder="1" applyAlignment="1">
      <alignment horizontal="right"/>
    </xf>
    <xf numFmtId="0" fontId="13" fillId="0" borderId="1" xfId="0" applyFont="1" applyBorder="1" applyAlignment="1">
      <alignment vertical="center"/>
    </xf>
    <xf numFmtId="0" fontId="10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/>
    </xf>
    <xf numFmtId="0" fontId="13" fillId="0" borderId="1" xfId="0" applyFont="1" applyBorder="1"/>
    <xf numFmtId="0" fontId="10" fillId="3" borderId="30" xfId="0" applyFont="1" applyFill="1" applyBorder="1"/>
    <xf numFmtId="0" fontId="10" fillId="3" borderId="30" xfId="0" applyFont="1" applyFill="1" applyBorder="1" applyAlignment="1">
      <alignment horizontal="center"/>
    </xf>
    <xf numFmtId="0" fontId="10" fillId="3" borderId="30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vertical="center"/>
    </xf>
    <xf numFmtId="0" fontId="10" fillId="0" borderId="1" xfId="0" applyFont="1" applyBorder="1"/>
    <xf numFmtId="164" fontId="10" fillId="3" borderId="1" xfId="0" applyNumberFormat="1" applyFont="1" applyFill="1" applyBorder="1"/>
    <xf numFmtId="1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vertical="center" wrapText="1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1" fontId="10" fillId="0" borderId="1" xfId="0" quotePrefix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5" fillId="0" borderId="1" xfId="0" applyFont="1" applyBorder="1"/>
    <xf numFmtId="0" fontId="10" fillId="3" borderId="1" xfId="0" applyFont="1" applyFill="1" applyBorder="1" applyAlignment="1">
      <alignment horizontal="right"/>
    </xf>
    <xf numFmtId="0" fontId="10" fillId="0" borderId="1" xfId="0" applyFont="1" applyBorder="1" applyAlignment="1">
      <alignment horizontal="right"/>
    </xf>
    <xf numFmtId="43" fontId="0" fillId="0" borderId="0" xfId="1" applyFont="1"/>
    <xf numFmtId="0" fontId="2" fillId="2" borderId="7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43" fontId="1" fillId="0" borderId="1" xfId="1" applyFont="1" applyBorder="1"/>
    <xf numFmtId="43" fontId="1" fillId="0" borderId="0" xfId="1" applyFont="1"/>
    <xf numFmtId="0" fontId="0" fillId="0" borderId="0" xfId="0" applyAlignment="1">
      <alignment horizontal="right"/>
    </xf>
    <xf numFmtId="43" fontId="0" fillId="0" borderId="0" xfId="1" applyFont="1" applyBorder="1"/>
    <xf numFmtId="43" fontId="1" fillId="0" borderId="0" xfId="1" applyFont="1" applyBorder="1"/>
    <xf numFmtId="0" fontId="0" fillId="0" borderId="2" xfId="0" applyBorder="1"/>
    <xf numFmtId="0" fontId="0" fillId="0" borderId="2" xfId="0" applyBorder="1" applyAlignment="1">
      <alignment horizontal="right"/>
    </xf>
    <xf numFmtId="43" fontId="0" fillId="0" borderId="2" xfId="1" applyFont="1" applyBorder="1"/>
    <xf numFmtId="0" fontId="17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18" fillId="0" borderId="0" xfId="0" applyFont="1" applyAlignment="1">
      <alignment horizontal="center"/>
    </xf>
    <xf numFmtId="0" fontId="13" fillId="0" borderId="8" xfId="0" applyFont="1" applyBorder="1" applyAlignment="1">
      <alignment horizontal="right" vertical="center" wrapText="1"/>
    </xf>
    <xf numFmtId="0" fontId="10" fillId="0" borderId="0" xfId="0" applyFon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20" fillId="0" borderId="1" xfId="0" applyFont="1" applyBorder="1" applyAlignment="1">
      <alignment horizontal="center" vertical="center" wrapText="1" readingOrder="1"/>
    </xf>
    <xf numFmtId="0" fontId="12" fillId="0" borderId="1" xfId="0" applyFont="1" applyBorder="1" applyAlignment="1">
      <alignment horizontal="left" vertical="center" wrapText="1" readingOrder="1"/>
    </xf>
    <xf numFmtId="0" fontId="11" fillId="0" borderId="1" xfId="0" applyFont="1" applyBorder="1"/>
    <xf numFmtId="0" fontId="21" fillId="0" borderId="1" xfId="0" applyFont="1" applyBorder="1" applyAlignment="1">
      <alignment horizontal="center" vertical="center" wrapText="1" readingOrder="1"/>
    </xf>
    <xf numFmtId="0" fontId="22" fillId="0" borderId="1" xfId="0" applyFont="1" applyBorder="1" applyAlignment="1">
      <alignment horizontal="right" vertical="center" readingOrder="1"/>
    </xf>
    <xf numFmtId="0" fontId="23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right" vertical="center" wrapText="1" readingOrder="1"/>
    </xf>
    <xf numFmtId="165" fontId="12" fillId="0" borderId="1" xfId="1" applyNumberFormat="1" applyFont="1" applyFill="1" applyBorder="1" applyAlignment="1">
      <alignment horizontal="right" vertical="center" readingOrder="1"/>
    </xf>
    <xf numFmtId="165" fontId="22" fillId="0" borderId="1" xfId="1" applyNumberFormat="1" applyFont="1" applyFill="1" applyBorder="1" applyAlignment="1">
      <alignment horizontal="right" vertical="center" readingOrder="1"/>
    </xf>
    <xf numFmtId="165" fontId="20" fillId="0" borderId="1" xfId="1" applyNumberFormat="1" applyFont="1" applyFill="1" applyBorder="1" applyAlignment="1">
      <alignment horizontal="right" vertical="center" wrapText="1" readingOrder="1"/>
    </xf>
    <xf numFmtId="165" fontId="21" fillId="0" borderId="1" xfId="1" applyNumberFormat="1" applyFont="1" applyFill="1" applyBorder="1" applyAlignment="1">
      <alignment horizontal="right" vertical="center" wrapText="1" readingOrder="1"/>
    </xf>
    <xf numFmtId="165" fontId="23" fillId="0" borderId="1" xfId="1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65" fontId="0" fillId="0" borderId="0" xfId="0" applyNumberFormat="1"/>
    <xf numFmtId="43" fontId="1" fillId="0" borderId="1" xfId="1" applyFont="1" applyFill="1" applyBorder="1"/>
    <xf numFmtId="0" fontId="24" fillId="0" borderId="1" xfId="0" applyFont="1" applyBorder="1" applyAlignment="1">
      <alignment horizontal="center" vertical="center" readingOrder="1"/>
    </xf>
    <xf numFmtId="0" fontId="24" fillId="0" borderId="1" xfId="0" applyFont="1" applyBorder="1" applyAlignment="1">
      <alignment horizontal="center" vertical="center" wrapText="1" readingOrder="1"/>
    </xf>
    <xf numFmtId="165" fontId="7" fillId="0" borderId="10" xfId="1" applyNumberFormat="1" applyFont="1" applyBorder="1"/>
    <xf numFmtId="165" fontId="7" fillId="0" borderId="11" xfId="1" applyNumberFormat="1" applyFont="1" applyBorder="1"/>
    <xf numFmtId="0" fontId="2" fillId="9" borderId="2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43" fontId="2" fillId="9" borderId="1" xfId="1" applyFont="1" applyFill="1" applyBorder="1" applyAlignment="1">
      <alignment horizontal="center" vertical="center" wrapText="1"/>
    </xf>
    <xf numFmtId="0" fontId="7" fillId="0" borderId="0" xfId="0" applyFont="1"/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8" xfId="0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8" fillId="0" borderId="12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43" fontId="25" fillId="0" borderId="1" xfId="1" applyFont="1" applyBorder="1"/>
    <xf numFmtId="0" fontId="10" fillId="0" borderId="3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165" fontId="7" fillId="8" borderId="0" xfId="1" applyNumberFormat="1" applyFont="1" applyFill="1"/>
    <xf numFmtId="0" fontId="2" fillId="0" borderId="0" xfId="0" applyFont="1" applyAlignment="1">
      <alignment horizontal="right"/>
    </xf>
    <xf numFmtId="0" fontId="2" fillId="4" borderId="0" xfId="0" applyFont="1" applyFill="1" applyAlignment="1">
      <alignment horizontal="right"/>
    </xf>
    <xf numFmtId="0" fontId="2" fillId="5" borderId="0" xfId="0" applyFont="1" applyFill="1" applyAlignment="1">
      <alignment horizontal="right"/>
    </xf>
    <xf numFmtId="0" fontId="2" fillId="6" borderId="0" xfId="0" applyFont="1" applyFill="1" applyAlignment="1">
      <alignment horizontal="right"/>
    </xf>
    <xf numFmtId="0" fontId="2" fillId="7" borderId="0" xfId="0" applyFont="1" applyFill="1" applyAlignment="1">
      <alignment horizontal="right"/>
    </xf>
    <xf numFmtId="0" fontId="3" fillId="0" borderId="0" xfId="0" applyFont="1" applyAlignment="1">
      <alignment horizontal="right"/>
    </xf>
    <xf numFmtId="0" fontId="19" fillId="8" borderId="0" xfId="0" applyFont="1" applyFill="1" applyAlignment="1">
      <alignment horizontal="right"/>
    </xf>
    <xf numFmtId="0" fontId="17" fillId="0" borderId="0" xfId="0" applyFont="1" applyAlignment="1">
      <alignment horizontal="right"/>
    </xf>
    <xf numFmtId="43" fontId="2" fillId="10" borderId="30" xfId="1" applyFont="1" applyFill="1" applyBorder="1" applyAlignment="1">
      <alignment horizontal="center" vertical="center" wrapText="1"/>
    </xf>
    <xf numFmtId="43" fontId="1" fillId="0" borderId="33" xfId="1" applyFont="1" applyBorder="1"/>
    <xf numFmtId="43" fontId="1" fillId="0" borderId="33" xfId="1" applyFont="1" applyFill="1" applyBorder="1"/>
    <xf numFmtId="43" fontId="1" fillId="0" borderId="37" xfId="1" applyFont="1" applyBorder="1"/>
    <xf numFmtId="0" fontId="7" fillId="0" borderId="0" xfId="0" applyFont="1" applyAlignment="1">
      <alignment horizontal="right"/>
    </xf>
    <xf numFmtId="165" fontId="7" fillId="0" borderId="0" xfId="1" applyNumberFormat="1" applyFont="1" applyBorder="1"/>
    <xf numFmtId="43" fontId="25" fillId="0" borderId="0" xfId="1" applyFont="1" applyBorder="1"/>
    <xf numFmtId="166" fontId="0" fillId="0" borderId="0" xfId="0" applyNumberFormat="1"/>
    <xf numFmtId="0" fontId="2" fillId="9" borderId="0" xfId="0" applyFont="1" applyFill="1" applyAlignment="1">
      <alignment horizontal="right"/>
    </xf>
    <xf numFmtId="0" fontId="0" fillId="9" borderId="0" xfId="0" applyFill="1"/>
    <xf numFmtId="0" fontId="13" fillId="0" borderId="7" xfId="0" applyFont="1" applyBorder="1" applyAlignment="1">
      <alignment horizontal="center" vertical="center" wrapText="1"/>
    </xf>
    <xf numFmtId="165" fontId="7" fillId="0" borderId="18" xfId="1" applyNumberFormat="1" applyFont="1" applyBorder="1"/>
    <xf numFmtId="165" fontId="7" fillId="0" borderId="38" xfId="1" applyNumberFormat="1" applyFont="1" applyBorder="1"/>
    <xf numFmtId="43" fontId="7" fillId="0" borderId="1" xfId="1" applyFont="1" applyBorder="1"/>
    <xf numFmtId="43" fontId="1" fillId="0" borderId="0" xfId="0" applyNumberFormat="1" applyFont="1"/>
    <xf numFmtId="0" fontId="7" fillId="5" borderId="0" xfId="0" applyFont="1" applyFill="1" applyAlignment="1">
      <alignment horizontal="right"/>
    </xf>
    <xf numFmtId="165" fontId="7" fillId="8" borderId="0" xfId="1" applyNumberFormat="1" applyFont="1" applyFill="1" applyAlignment="1">
      <alignment horizontal="right"/>
    </xf>
    <xf numFmtId="165" fontId="7" fillId="8" borderId="0" xfId="1" applyNumberFormat="1" applyFont="1" applyFill="1" applyAlignment="1"/>
    <xf numFmtId="0" fontId="7" fillId="9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7" fillId="0" borderId="0" xfId="0" applyFont="1"/>
    <xf numFmtId="0" fontId="0" fillId="0" borderId="0" xfId="0"/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0" fillId="0" borderId="1" xfId="0" applyFont="1" applyBorder="1" applyAlignment="1">
      <alignment horizontal="center" vertical="center" wrapText="1" readingOrder="1"/>
    </xf>
    <xf numFmtId="0" fontId="20" fillId="0" borderId="1" xfId="0" applyFont="1" applyBorder="1" applyAlignment="1">
      <alignment horizontal="left" vertical="center" wrapText="1" readingOrder="1"/>
    </xf>
    <xf numFmtId="0" fontId="20" fillId="0" borderId="35" xfId="0" applyFont="1" applyBorder="1" applyAlignment="1">
      <alignment horizontal="center" vertical="center" wrapText="1" readingOrder="1"/>
    </xf>
    <xf numFmtId="0" fontId="20" fillId="0" borderId="34" xfId="0" applyFont="1" applyBorder="1" applyAlignment="1">
      <alignment horizontal="center" vertical="center" wrapText="1" readingOrder="1"/>
    </xf>
    <xf numFmtId="0" fontId="20" fillId="0" borderId="26" xfId="0" applyFont="1" applyBorder="1" applyAlignment="1">
      <alignment horizontal="center" vertical="center" wrapText="1" readingOrder="1"/>
    </xf>
    <xf numFmtId="0" fontId="20" fillId="0" borderId="36" xfId="0" applyFont="1" applyBorder="1" applyAlignment="1">
      <alignment horizontal="center" vertical="center" wrapText="1" readingOrder="1"/>
    </xf>
    <xf numFmtId="0" fontId="0" fillId="0" borderId="0" xfId="0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95249</xdr:rowOff>
    </xdr:from>
    <xdr:to>
      <xdr:col>0</xdr:col>
      <xdr:colOff>723900</xdr:colOff>
      <xdr:row>2</xdr:row>
      <xdr:rowOff>229052</xdr:rowOff>
    </xdr:to>
    <xdr:pic>
      <xdr:nvPicPr>
        <xdr:cNvPr id="2" name="Picture 2" descr="logo_membrete">
          <a:extLst>
            <a:ext uri="{FF2B5EF4-FFF2-40B4-BE49-F238E27FC236}">
              <a16:creationId xmlns:a16="http://schemas.microsoft.com/office/drawing/2014/main" id="{BB02AD01-440B-4173-AFBF-387E81380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49"/>
          <a:ext cx="628650" cy="6672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95249</xdr:rowOff>
    </xdr:from>
    <xdr:to>
      <xdr:col>0</xdr:col>
      <xdr:colOff>723900</xdr:colOff>
      <xdr:row>2</xdr:row>
      <xdr:rowOff>229052</xdr:rowOff>
    </xdr:to>
    <xdr:pic>
      <xdr:nvPicPr>
        <xdr:cNvPr id="2" name="Picture 2" descr="logo_membrete">
          <a:extLst>
            <a:ext uri="{FF2B5EF4-FFF2-40B4-BE49-F238E27FC236}">
              <a16:creationId xmlns:a16="http://schemas.microsoft.com/office/drawing/2014/main" id="{836171CC-2C6A-4EB2-B246-8A9158CA8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49"/>
          <a:ext cx="628650" cy="6672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95249</xdr:rowOff>
    </xdr:from>
    <xdr:to>
      <xdr:col>0</xdr:col>
      <xdr:colOff>723900</xdr:colOff>
      <xdr:row>2</xdr:row>
      <xdr:rowOff>229052</xdr:rowOff>
    </xdr:to>
    <xdr:pic>
      <xdr:nvPicPr>
        <xdr:cNvPr id="2" name="Picture 2" descr="logo_membrete">
          <a:extLst>
            <a:ext uri="{FF2B5EF4-FFF2-40B4-BE49-F238E27FC236}">
              <a16:creationId xmlns:a16="http://schemas.microsoft.com/office/drawing/2014/main" id="{310DD8E8-8E5C-4E8A-B492-C5D7DF3F38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49"/>
          <a:ext cx="628650" cy="6672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95249</xdr:rowOff>
    </xdr:from>
    <xdr:to>
      <xdr:col>0</xdr:col>
      <xdr:colOff>723900</xdr:colOff>
      <xdr:row>2</xdr:row>
      <xdr:rowOff>229052</xdr:rowOff>
    </xdr:to>
    <xdr:pic>
      <xdr:nvPicPr>
        <xdr:cNvPr id="2" name="Picture 2" descr="logo_membrete">
          <a:extLst>
            <a:ext uri="{FF2B5EF4-FFF2-40B4-BE49-F238E27FC236}">
              <a16:creationId xmlns:a16="http://schemas.microsoft.com/office/drawing/2014/main" id="{3D57BE37-CB48-4A31-A50A-12106E691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49"/>
          <a:ext cx="628650" cy="6672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95249</xdr:rowOff>
    </xdr:from>
    <xdr:to>
      <xdr:col>0</xdr:col>
      <xdr:colOff>723900</xdr:colOff>
      <xdr:row>2</xdr:row>
      <xdr:rowOff>229052</xdr:rowOff>
    </xdr:to>
    <xdr:pic>
      <xdr:nvPicPr>
        <xdr:cNvPr id="2" name="Picture 2" descr="logo_membre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95274"/>
          <a:ext cx="628650" cy="5148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0</xdr:row>
      <xdr:rowOff>28575</xdr:rowOff>
    </xdr:from>
    <xdr:to>
      <xdr:col>0</xdr:col>
      <xdr:colOff>466725</xdr:colOff>
      <xdr:row>1</xdr:row>
      <xdr:rowOff>180974</xdr:rowOff>
    </xdr:to>
    <xdr:pic>
      <xdr:nvPicPr>
        <xdr:cNvPr id="2" name="Picture 2" descr="logo_membrete">
          <a:extLst>
            <a:ext uri="{FF2B5EF4-FFF2-40B4-BE49-F238E27FC236}">
              <a16:creationId xmlns:a16="http://schemas.microsoft.com/office/drawing/2014/main" id="{8221663F-72DF-48A6-B3D2-54CBCE185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28575"/>
          <a:ext cx="390524" cy="342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395465</xdr:colOff>
      <xdr:row>18</xdr:row>
      <xdr:rowOff>28576</xdr:rowOff>
    </xdr:from>
    <xdr:to>
      <xdr:col>0</xdr:col>
      <xdr:colOff>2266951</xdr:colOff>
      <xdr:row>22</xdr:row>
      <xdr:rowOff>27708</xdr:rowOff>
    </xdr:to>
    <xdr:pic>
      <xdr:nvPicPr>
        <xdr:cNvPr id="3" name="Imagen 2" descr="Texto, Carta&#10;&#10;Descripción generada automáticamente">
          <a:extLst>
            <a:ext uri="{FF2B5EF4-FFF2-40B4-BE49-F238E27FC236}">
              <a16:creationId xmlns:a16="http://schemas.microsoft.com/office/drawing/2014/main" id="{0AC9AC2C-E8A6-4F6F-A55D-9867EB8C28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0865" y="11163301"/>
          <a:ext cx="1871486" cy="76113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152400</xdr:rowOff>
    </xdr:from>
    <xdr:to>
      <xdr:col>0</xdr:col>
      <xdr:colOff>657225</xdr:colOff>
      <xdr:row>2</xdr:row>
      <xdr:rowOff>66675</xdr:rowOff>
    </xdr:to>
    <xdr:pic>
      <xdr:nvPicPr>
        <xdr:cNvPr id="2" name="Picture 2" descr="logo_membret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52400"/>
          <a:ext cx="581025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197E6-4CE6-416C-BACF-19F005C1B473}">
  <sheetPr filterMode="1"/>
  <dimension ref="A1:U150"/>
  <sheetViews>
    <sheetView topLeftCell="A45" zoomScale="80" zoomScaleNormal="80" workbookViewId="0">
      <selection activeCell="J152" sqref="J152"/>
    </sheetView>
  </sheetViews>
  <sheetFormatPr baseColWidth="10" defaultRowHeight="15" x14ac:dyDescent="0.25"/>
  <cols>
    <col min="1" max="1" width="13.7109375" customWidth="1"/>
    <col min="2" max="2" width="67.85546875" customWidth="1"/>
    <col min="3" max="3" width="15.85546875" customWidth="1"/>
    <col min="4" max="4" width="37.28515625" customWidth="1"/>
    <col min="5" max="5" width="19.140625" customWidth="1"/>
    <col min="7" max="7" width="15.5703125" customWidth="1"/>
    <col min="10" max="10" width="31.42578125" customWidth="1"/>
    <col min="11" max="11" width="33.7109375" customWidth="1"/>
    <col min="12" max="12" width="11.5703125" customWidth="1"/>
    <col min="13" max="13" width="11.140625" customWidth="1"/>
    <col min="14" max="14" width="10.5703125" customWidth="1"/>
    <col min="16" max="16" width="14" customWidth="1"/>
    <col min="17" max="17" width="16.42578125" style="65" customWidth="1"/>
    <col min="18" max="19" width="17.5703125" style="65" bestFit="1" customWidth="1"/>
    <col min="20" max="20" width="18" style="65" customWidth="1"/>
    <col min="21" max="21" width="17" customWidth="1"/>
  </cols>
  <sheetData>
    <row r="1" spans="1:21" ht="21.75" customHeight="1" x14ac:dyDescent="0.25">
      <c r="A1" s="154" t="s">
        <v>25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60" t="s">
        <v>24</v>
      </c>
      <c r="N1" s="161"/>
    </row>
    <row r="2" spans="1:21" ht="20.25" customHeight="1" x14ac:dyDescent="0.25">
      <c r="A2" s="156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62"/>
      <c r="N2" s="163"/>
    </row>
    <row r="3" spans="1:21" ht="21" customHeight="1" thickBot="1" x14ac:dyDescent="0.3">
      <c r="A3" s="158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64" t="s">
        <v>26</v>
      </c>
      <c r="N3" s="165"/>
    </row>
    <row r="4" spans="1:21" ht="21" x14ac:dyDescent="0.25">
      <c r="A4" s="118" t="s">
        <v>0</v>
      </c>
      <c r="B4" s="76">
        <v>2024</v>
      </c>
      <c r="C4" s="77"/>
      <c r="D4" s="78" t="s">
        <v>1</v>
      </c>
      <c r="E4" s="77"/>
      <c r="F4" s="77"/>
      <c r="G4" s="77"/>
      <c r="H4" s="77"/>
      <c r="I4" s="77"/>
      <c r="J4" s="77"/>
      <c r="K4" s="77"/>
      <c r="L4" s="77"/>
      <c r="M4" s="77"/>
      <c r="N4" s="79"/>
    </row>
    <row r="5" spans="1:21" ht="37.5" x14ac:dyDescent="0.3">
      <c r="A5" s="119" t="s">
        <v>2</v>
      </c>
      <c r="B5" s="80" t="s">
        <v>27</v>
      </c>
      <c r="N5" s="8"/>
    </row>
    <row r="6" spans="1:21" ht="25.5" x14ac:dyDescent="0.25">
      <c r="A6" s="6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166" t="s">
        <v>8</v>
      </c>
      <c r="G6" s="167"/>
      <c r="H6" s="166" t="s">
        <v>9</v>
      </c>
      <c r="I6" s="167"/>
      <c r="J6" s="4" t="s">
        <v>10</v>
      </c>
      <c r="K6" s="4" t="s">
        <v>11</v>
      </c>
      <c r="L6" s="166" t="s">
        <v>12</v>
      </c>
      <c r="M6" s="168"/>
      <c r="N6" s="169"/>
      <c r="O6" s="150" t="s">
        <v>377</v>
      </c>
      <c r="P6" s="151"/>
      <c r="Q6" s="151"/>
      <c r="R6" s="151"/>
      <c r="S6" s="151"/>
    </row>
    <row r="7" spans="1:21" ht="34.5" customHeight="1" x14ac:dyDescent="0.25">
      <c r="A7" s="66"/>
      <c r="B7" s="67"/>
      <c r="C7" s="67"/>
      <c r="D7" s="67"/>
      <c r="E7" s="67"/>
      <c r="F7" s="3" t="s">
        <v>13</v>
      </c>
      <c r="G7" s="4" t="s">
        <v>14</v>
      </c>
      <c r="H7" s="4" t="s">
        <v>15</v>
      </c>
      <c r="I7" s="4" t="s">
        <v>16</v>
      </c>
      <c r="J7" s="4"/>
      <c r="K7" s="4"/>
      <c r="L7" s="4" t="s">
        <v>17</v>
      </c>
      <c r="M7" s="4" t="s">
        <v>18</v>
      </c>
      <c r="N7" s="7" t="s">
        <v>19</v>
      </c>
      <c r="O7" s="107" t="s">
        <v>306</v>
      </c>
      <c r="P7" s="108" t="s">
        <v>307</v>
      </c>
      <c r="Q7" s="109" t="s">
        <v>308</v>
      </c>
      <c r="R7" s="109" t="s">
        <v>313</v>
      </c>
      <c r="S7" s="109" t="s">
        <v>314</v>
      </c>
      <c r="T7" s="132" t="s">
        <v>342</v>
      </c>
    </row>
    <row r="8" spans="1:21" ht="22.5" customHeight="1" x14ac:dyDescent="0.25">
      <c r="A8" s="31" t="s">
        <v>304</v>
      </c>
      <c r="B8" s="32" t="s">
        <v>28</v>
      </c>
      <c r="C8" s="33" t="s">
        <v>99</v>
      </c>
      <c r="D8" s="34" t="s">
        <v>100</v>
      </c>
      <c r="E8" s="32" t="s">
        <v>75</v>
      </c>
      <c r="F8" s="35"/>
      <c r="G8" s="36" t="s">
        <v>87</v>
      </c>
      <c r="H8" s="36" t="s">
        <v>87</v>
      </c>
      <c r="I8" s="37"/>
      <c r="J8" s="32" t="s">
        <v>89</v>
      </c>
      <c r="K8" s="38" t="s">
        <v>312</v>
      </c>
      <c r="L8" s="32"/>
      <c r="M8" s="48">
        <v>29</v>
      </c>
      <c r="N8" s="81">
        <f>L8+M8</f>
        <v>29</v>
      </c>
      <c r="O8" s="73">
        <v>2</v>
      </c>
      <c r="P8" s="26">
        <v>13572</v>
      </c>
      <c r="Q8" s="68">
        <f>N8*P8</f>
        <v>393588</v>
      </c>
      <c r="R8" s="68"/>
      <c r="S8" s="68">
        <f>Q8*10</f>
        <v>3935880</v>
      </c>
      <c r="T8" s="133">
        <f>IF(L8="",M8*P8*10,L8*P8*15)</f>
        <v>3935880</v>
      </c>
      <c r="U8" s="139"/>
    </row>
    <row r="9" spans="1:21" ht="16.5" customHeight="1" x14ac:dyDescent="0.25">
      <c r="A9" s="31" t="s">
        <v>304</v>
      </c>
      <c r="B9" s="32" t="s">
        <v>28</v>
      </c>
      <c r="C9" s="33" t="s">
        <v>99</v>
      </c>
      <c r="D9" s="34" t="s">
        <v>100</v>
      </c>
      <c r="E9" s="32" t="s">
        <v>75</v>
      </c>
      <c r="F9" s="35"/>
      <c r="G9" s="36" t="s">
        <v>87</v>
      </c>
      <c r="H9" s="36" t="s">
        <v>87</v>
      </c>
      <c r="I9" s="37"/>
      <c r="J9" s="32" t="s">
        <v>89</v>
      </c>
      <c r="K9" s="38" t="s">
        <v>312</v>
      </c>
      <c r="L9" s="32"/>
      <c r="M9" s="48">
        <v>33</v>
      </c>
      <c r="N9" s="81">
        <f t="shared" ref="N9:N62" si="0">L9+M9</f>
        <v>33</v>
      </c>
      <c r="O9" s="73">
        <v>2</v>
      </c>
      <c r="P9" s="26">
        <v>13572</v>
      </c>
      <c r="Q9" s="68">
        <f t="shared" ref="Q9:Q62" si="1">N9*P9</f>
        <v>447876</v>
      </c>
      <c r="R9" s="102"/>
      <c r="S9" s="68">
        <f>Q9*10</f>
        <v>4478760</v>
      </c>
      <c r="T9" s="133">
        <f t="shared" ref="T9:T62" si="2">IF(L9="",M9*P9*10,L9*P9*15)</f>
        <v>4478760</v>
      </c>
      <c r="U9" s="139"/>
    </row>
    <row r="10" spans="1:21" ht="17.25" customHeight="1" x14ac:dyDescent="0.25">
      <c r="A10" s="31" t="s">
        <v>304</v>
      </c>
      <c r="B10" s="32" t="s">
        <v>28</v>
      </c>
      <c r="C10" s="33" t="s">
        <v>99</v>
      </c>
      <c r="D10" s="34" t="s">
        <v>100</v>
      </c>
      <c r="E10" s="32" t="s">
        <v>75</v>
      </c>
      <c r="F10" s="35"/>
      <c r="G10" s="36" t="s">
        <v>87</v>
      </c>
      <c r="H10" s="36" t="s">
        <v>87</v>
      </c>
      <c r="I10" s="39"/>
      <c r="J10" s="32" t="s">
        <v>89</v>
      </c>
      <c r="K10" s="38" t="s">
        <v>312</v>
      </c>
      <c r="L10" s="32">
        <v>25</v>
      </c>
      <c r="M10" s="48"/>
      <c r="N10" s="81">
        <f t="shared" si="0"/>
        <v>25</v>
      </c>
      <c r="O10" s="73">
        <v>2</v>
      </c>
      <c r="P10" s="26">
        <v>13572</v>
      </c>
      <c r="Q10" s="68">
        <f t="shared" si="1"/>
        <v>339300</v>
      </c>
      <c r="R10" s="68">
        <f>Q10*15</f>
        <v>5089500</v>
      </c>
      <c r="S10" s="68"/>
      <c r="T10" s="133">
        <f t="shared" si="2"/>
        <v>5089500</v>
      </c>
      <c r="U10" s="139"/>
    </row>
    <row r="11" spans="1:21" ht="14.25" customHeight="1" x14ac:dyDescent="0.25">
      <c r="A11" s="31" t="s">
        <v>304</v>
      </c>
      <c r="B11" s="32" t="s">
        <v>29</v>
      </c>
      <c r="C11" s="33" t="s">
        <v>101</v>
      </c>
      <c r="D11" s="34" t="s">
        <v>102</v>
      </c>
      <c r="E11" s="32" t="s">
        <v>76</v>
      </c>
      <c r="F11" s="35"/>
      <c r="G11" s="36" t="s">
        <v>87</v>
      </c>
      <c r="H11" s="36" t="s">
        <v>87</v>
      </c>
      <c r="I11" s="37"/>
      <c r="J11" s="32" t="s">
        <v>90</v>
      </c>
      <c r="K11" s="51" t="s">
        <v>222</v>
      </c>
      <c r="L11" s="32"/>
      <c r="M11" s="48">
        <v>35</v>
      </c>
      <c r="N11" s="81">
        <f t="shared" si="0"/>
        <v>35</v>
      </c>
      <c r="O11" s="73">
        <v>2</v>
      </c>
      <c r="P11" s="26">
        <v>13572</v>
      </c>
      <c r="Q11" s="68">
        <f t="shared" si="1"/>
        <v>475020</v>
      </c>
      <c r="R11" s="102"/>
      <c r="S11" s="68">
        <f>Q11*10</f>
        <v>4750200</v>
      </c>
      <c r="T11" s="133">
        <f t="shared" si="2"/>
        <v>4750200</v>
      </c>
      <c r="U11" s="139"/>
    </row>
    <row r="12" spans="1:21" ht="16.5" customHeight="1" x14ac:dyDescent="0.25">
      <c r="A12" s="31" t="s">
        <v>304</v>
      </c>
      <c r="B12" s="32" t="s">
        <v>30</v>
      </c>
      <c r="C12" s="33" t="s">
        <v>101</v>
      </c>
      <c r="D12" s="34" t="s">
        <v>102</v>
      </c>
      <c r="E12" s="32" t="s">
        <v>76</v>
      </c>
      <c r="F12" s="35" t="s">
        <v>87</v>
      </c>
      <c r="G12" s="37"/>
      <c r="H12" s="36" t="s">
        <v>87</v>
      </c>
      <c r="I12" s="37"/>
      <c r="J12" s="59" t="s">
        <v>232</v>
      </c>
      <c r="K12" s="55" t="s">
        <v>197</v>
      </c>
      <c r="L12" s="32"/>
      <c r="M12" s="48">
        <v>34</v>
      </c>
      <c r="N12" s="81">
        <f t="shared" si="0"/>
        <v>34</v>
      </c>
      <c r="O12" s="73">
        <v>1</v>
      </c>
      <c r="P12" s="26">
        <v>6786</v>
      </c>
      <c r="Q12" s="68">
        <f t="shared" si="1"/>
        <v>230724</v>
      </c>
      <c r="R12" s="102"/>
      <c r="S12" s="68">
        <f t="shared" ref="S12:S14" si="3">Q12*10</f>
        <v>2307240</v>
      </c>
      <c r="T12" s="133">
        <f t="shared" si="2"/>
        <v>2307240</v>
      </c>
      <c r="U12" s="139"/>
    </row>
    <row r="13" spans="1:21" ht="25.5" x14ac:dyDescent="0.25">
      <c r="A13" s="31" t="s">
        <v>304</v>
      </c>
      <c r="B13" s="32" t="s">
        <v>30</v>
      </c>
      <c r="C13" s="33" t="s">
        <v>103</v>
      </c>
      <c r="D13" s="40" t="s">
        <v>104</v>
      </c>
      <c r="E13" s="32" t="s">
        <v>76</v>
      </c>
      <c r="F13" s="35" t="s">
        <v>87</v>
      </c>
      <c r="G13" s="37"/>
      <c r="H13" s="36" t="s">
        <v>87</v>
      </c>
      <c r="I13" s="37"/>
      <c r="J13" s="32" t="s">
        <v>91</v>
      </c>
      <c r="K13" s="51" t="s">
        <v>199</v>
      </c>
      <c r="L13" s="32"/>
      <c r="M13" s="48">
        <v>34</v>
      </c>
      <c r="N13" s="81">
        <f t="shared" si="0"/>
        <v>34</v>
      </c>
      <c r="O13" s="73">
        <v>1</v>
      </c>
      <c r="P13" s="26">
        <v>6786</v>
      </c>
      <c r="Q13" s="68">
        <f t="shared" si="1"/>
        <v>230724</v>
      </c>
      <c r="R13" s="102"/>
      <c r="S13" s="68">
        <f t="shared" si="3"/>
        <v>2307240</v>
      </c>
      <c r="T13" s="133">
        <f t="shared" si="2"/>
        <v>2307240</v>
      </c>
      <c r="U13" s="139"/>
    </row>
    <row r="14" spans="1:21" x14ac:dyDescent="0.25">
      <c r="A14" s="31" t="s">
        <v>304</v>
      </c>
      <c r="B14" s="32" t="s">
        <v>30</v>
      </c>
      <c r="C14" s="33" t="s">
        <v>103</v>
      </c>
      <c r="D14" s="40" t="s">
        <v>104</v>
      </c>
      <c r="E14" s="32" t="s">
        <v>76</v>
      </c>
      <c r="F14" s="35" t="s">
        <v>87</v>
      </c>
      <c r="G14" s="37"/>
      <c r="H14" s="36" t="s">
        <v>87</v>
      </c>
      <c r="I14" s="37"/>
      <c r="J14" s="32" t="s">
        <v>309</v>
      </c>
      <c r="K14" s="55" t="s">
        <v>197</v>
      </c>
      <c r="L14" s="32"/>
      <c r="M14" s="48">
        <v>35</v>
      </c>
      <c r="N14" s="81">
        <f t="shared" si="0"/>
        <v>35</v>
      </c>
      <c r="O14" s="73">
        <v>1</v>
      </c>
      <c r="P14" s="26">
        <v>6786</v>
      </c>
      <c r="Q14" s="68">
        <f t="shared" si="1"/>
        <v>237510</v>
      </c>
      <c r="R14" s="102"/>
      <c r="S14" s="68">
        <f t="shared" si="3"/>
        <v>2375100</v>
      </c>
      <c r="T14" s="133">
        <f t="shared" si="2"/>
        <v>2375100</v>
      </c>
      <c r="U14" s="139"/>
    </row>
    <row r="15" spans="1:21" x14ac:dyDescent="0.25">
      <c r="A15" s="31" t="s">
        <v>304</v>
      </c>
      <c r="B15" s="32" t="s">
        <v>30</v>
      </c>
      <c r="C15" s="33" t="s">
        <v>103</v>
      </c>
      <c r="D15" s="40" t="s">
        <v>104</v>
      </c>
      <c r="E15" s="32" t="s">
        <v>76</v>
      </c>
      <c r="F15" s="35" t="s">
        <v>87</v>
      </c>
      <c r="G15" s="37"/>
      <c r="H15" s="36" t="s">
        <v>87</v>
      </c>
      <c r="I15" s="37"/>
      <c r="J15" s="32" t="s">
        <v>309</v>
      </c>
      <c r="K15" s="55" t="s">
        <v>197</v>
      </c>
      <c r="L15" s="32">
        <v>25</v>
      </c>
      <c r="M15" s="48"/>
      <c r="N15" s="81">
        <f t="shared" si="0"/>
        <v>25</v>
      </c>
      <c r="O15" s="73">
        <v>1</v>
      </c>
      <c r="P15" s="26">
        <v>6786</v>
      </c>
      <c r="Q15" s="68">
        <f t="shared" si="1"/>
        <v>169650</v>
      </c>
      <c r="R15" s="68">
        <f t="shared" ref="R15:R16" si="4">Q15*15</f>
        <v>2544750</v>
      </c>
      <c r="S15" s="68"/>
      <c r="T15" s="133">
        <f t="shared" si="2"/>
        <v>2544750</v>
      </c>
      <c r="U15" s="139"/>
    </row>
    <row r="16" spans="1:21" ht="25.5" x14ac:dyDescent="0.25">
      <c r="A16" s="31" t="s">
        <v>304</v>
      </c>
      <c r="B16" s="32" t="s">
        <v>30</v>
      </c>
      <c r="C16" s="33" t="s">
        <v>103</v>
      </c>
      <c r="D16" s="40" t="s">
        <v>104</v>
      </c>
      <c r="E16" s="32" t="s">
        <v>76</v>
      </c>
      <c r="F16" s="35" t="s">
        <v>87</v>
      </c>
      <c r="G16" s="37"/>
      <c r="H16" s="36" t="s">
        <v>87</v>
      </c>
      <c r="I16" s="37"/>
      <c r="J16" s="32" t="s">
        <v>91</v>
      </c>
      <c r="K16" s="51" t="s">
        <v>199</v>
      </c>
      <c r="L16" s="32">
        <v>25</v>
      </c>
      <c r="M16" s="48"/>
      <c r="N16" s="81">
        <f t="shared" si="0"/>
        <v>25</v>
      </c>
      <c r="O16" s="73">
        <v>1</v>
      </c>
      <c r="P16" s="26">
        <v>6786</v>
      </c>
      <c r="Q16" s="68">
        <f t="shared" si="1"/>
        <v>169650</v>
      </c>
      <c r="R16" s="68">
        <f t="shared" si="4"/>
        <v>2544750</v>
      </c>
      <c r="S16" s="68"/>
      <c r="T16" s="133">
        <f t="shared" si="2"/>
        <v>2544750</v>
      </c>
      <c r="U16" s="139"/>
    </row>
    <row r="17" spans="1:21" ht="16.5" customHeight="1" x14ac:dyDescent="0.25">
      <c r="A17" s="31" t="s">
        <v>304</v>
      </c>
      <c r="B17" s="32" t="s">
        <v>31</v>
      </c>
      <c r="C17" s="33" t="s">
        <v>105</v>
      </c>
      <c r="D17" s="41" t="s">
        <v>106</v>
      </c>
      <c r="E17" s="32" t="s">
        <v>88</v>
      </c>
      <c r="F17" s="35"/>
      <c r="G17" s="36" t="s">
        <v>87</v>
      </c>
      <c r="H17" s="36" t="s">
        <v>87</v>
      </c>
      <c r="I17" s="37"/>
      <c r="J17" s="32" t="s">
        <v>92</v>
      </c>
      <c r="K17" s="61" t="s">
        <v>312</v>
      </c>
      <c r="L17" s="32"/>
      <c r="M17" s="48">
        <v>24</v>
      </c>
      <c r="N17" s="81">
        <f t="shared" si="0"/>
        <v>24</v>
      </c>
      <c r="O17" s="73">
        <v>2</v>
      </c>
      <c r="P17" s="26">
        <v>13572</v>
      </c>
      <c r="Q17" s="68">
        <f t="shared" si="1"/>
        <v>325728</v>
      </c>
      <c r="R17" s="68"/>
      <c r="S17" s="68">
        <f>Q17*10</f>
        <v>3257280</v>
      </c>
      <c r="T17" s="133">
        <f t="shared" si="2"/>
        <v>3257280</v>
      </c>
      <c r="U17" s="139"/>
    </row>
    <row r="18" spans="1:21" ht="25.5" x14ac:dyDescent="0.25">
      <c r="A18" s="31" t="s">
        <v>304</v>
      </c>
      <c r="B18" s="32" t="s">
        <v>31</v>
      </c>
      <c r="C18" s="33" t="s">
        <v>105</v>
      </c>
      <c r="D18" s="41" t="s">
        <v>106</v>
      </c>
      <c r="E18" s="32" t="s">
        <v>88</v>
      </c>
      <c r="F18" s="35"/>
      <c r="G18" s="36" t="s">
        <v>87</v>
      </c>
      <c r="H18" s="36" t="s">
        <v>87</v>
      </c>
      <c r="I18" s="37"/>
      <c r="J18" s="32" t="s">
        <v>91</v>
      </c>
      <c r="K18" s="51" t="s">
        <v>199</v>
      </c>
      <c r="L18" s="32"/>
      <c r="M18" s="48">
        <v>24</v>
      </c>
      <c r="N18" s="81">
        <f t="shared" si="0"/>
        <v>24</v>
      </c>
      <c r="O18" s="73">
        <v>1</v>
      </c>
      <c r="P18" s="26">
        <v>6786</v>
      </c>
      <c r="Q18" s="68">
        <f t="shared" si="1"/>
        <v>162864</v>
      </c>
      <c r="R18" s="68"/>
      <c r="S18" s="68">
        <f>Q18*10</f>
        <v>1628640</v>
      </c>
      <c r="T18" s="133">
        <f t="shared" si="2"/>
        <v>1628640</v>
      </c>
      <c r="U18" s="139"/>
    </row>
    <row r="19" spans="1:21" x14ac:dyDescent="0.25">
      <c r="A19" s="31" t="s">
        <v>304</v>
      </c>
      <c r="B19" s="32" t="s">
        <v>31</v>
      </c>
      <c r="C19" s="33" t="s">
        <v>105</v>
      </c>
      <c r="D19" s="41" t="s">
        <v>106</v>
      </c>
      <c r="E19" s="32" t="s">
        <v>88</v>
      </c>
      <c r="F19" s="35"/>
      <c r="G19" s="36" t="s">
        <v>87</v>
      </c>
      <c r="H19" s="36" t="s">
        <v>87</v>
      </c>
      <c r="I19" s="42"/>
      <c r="J19" s="32" t="s">
        <v>92</v>
      </c>
      <c r="K19" s="61" t="s">
        <v>312</v>
      </c>
      <c r="L19" s="32">
        <v>25</v>
      </c>
      <c r="M19" s="48"/>
      <c r="N19" s="81">
        <f t="shared" si="0"/>
        <v>25</v>
      </c>
      <c r="O19" s="73">
        <v>2</v>
      </c>
      <c r="P19" s="26">
        <v>13572</v>
      </c>
      <c r="Q19" s="68">
        <f t="shared" si="1"/>
        <v>339300</v>
      </c>
      <c r="R19" s="68">
        <f t="shared" ref="R19:R20" si="5">Q19*15</f>
        <v>5089500</v>
      </c>
      <c r="S19" s="68"/>
      <c r="T19" s="133">
        <f t="shared" si="2"/>
        <v>5089500</v>
      </c>
      <c r="U19" s="139"/>
    </row>
    <row r="20" spans="1:21" ht="16.5" customHeight="1" x14ac:dyDescent="0.25">
      <c r="A20" s="31" t="s">
        <v>304</v>
      </c>
      <c r="B20" s="32" t="s">
        <v>31</v>
      </c>
      <c r="C20" s="33" t="s">
        <v>105</v>
      </c>
      <c r="D20" s="41" t="s">
        <v>106</v>
      </c>
      <c r="E20" s="32" t="s">
        <v>88</v>
      </c>
      <c r="F20" s="35"/>
      <c r="G20" s="36" t="s">
        <v>87</v>
      </c>
      <c r="H20" s="36" t="s">
        <v>87</v>
      </c>
      <c r="I20" s="39"/>
      <c r="J20" s="32" t="s">
        <v>91</v>
      </c>
      <c r="K20" s="51" t="s">
        <v>199</v>
      </c>
      <c r="L20" s="32">
        <v>25</v>
      </c>
      <c r="M20" s="48"/>
      <c r="N20" s="81">
        <f t="shared" si="0"/>
        <v>25</v>
      </c>
      <c r="O20" s="73">
        <v>1</v>
      </c>
      <c r="P20" s="26">
        <v>6786</v>
      </c>
      <c r="Q20" s="68">
        <f t="shared" si="1"/>
        <v>169650</v>
      </c>
      <c r="R20" s="68">
        <f t="shared" si="5"/>
        <v>2544750</v>
      </c>
      <c r="S20" s="68"/>
      <c r="T20" s="133">
        <f t="shared" si="2"/>
        <v>2544750</v>
      </c>
      <c r="U20" s="139"/>
    </row>
    <row r="21" spans="1:21" ht="25.5" x14ac:dyDescent="0.25">
      <c r="A21" s="31" t="s">
        <v>304</v>
      </c>
      <c r="B21" s="32" t="s">
        <v>32</v>
      </c>
      <c r="C21" s="33" t="s">
        <v>107</v>
      </c>
      <c r="D21" s="40" t="s">
        <v>108</v>
      </c>
      <c r="E21" s="32" t="s">
        <v>88</v>
      </c>
      <c r="F21" s="35"/>
      <c r="G21" s="36" t="s">
        <v>87</v>
      </c>
      <c r="H21" s="36" t="s">
        <v>87</v>
      </c>
      <c r="I21" s="37"/>
      <c r="J21" s="32" t="s">
        <v>91</v>
      </c>
      <c r="K21" s="51" t="s">
        <v>199</v>
      </c>
      <c r="L21" s="32"/>
      <c r="M21" s="48">
        <v>28</v>
      </c>
      <c r="N21" s="81">
        <f t="shared" si="0"/>
        <v>28</v>
      </c>
      <c r="O21" s="73">
        <v>1</v>
      </c>
      <c r="P21" s="26">
        <v>6786</v>
      </c>
      <c r="Q21" s="68">
        <f t="shared" si="1"/>
        <v>190008</v>
      </c>
      <c r="R21" s="68"/>
      <c r="S21" s="68">
        <f>Q21*10</f>
        <v>1900080</v>
      </c>
      <c r="T21" s="133">
        <f t="shared" si="2"/>
        <v>1900080</v>
      </c>
      <c r="U21" s="139"/>
    </row>
    <row r="22" spans="1:21" x14ac:dyDescent="0.25">
      <c r="A22" s="31" t="s">
        <v>304</v>
      </c>
      <c r="B22" s="32" t="s">
        <v>32</v>
      </c>
      <c r="C22" s="33" t="s">
        <v>107</v>
      </c>
      <c r="D22" s="40" t="s">
        <v>108</v>
      </c>
      <c r="E22" s="32" t="s">
        <v>88</v>
      </c>
      <c r="F22" s="35"/>
      <c r="G22" s="36" t="s">
        <v>87</v>
      </c>
      <c r="H22" s="36" t="s">
        <v>87</v>
      </c>
      <c r="I22" s="37"/>
      <c r="J22" s="32" t="s">
        <v>90</v>
      </c>
      <c r="K22" s="51" t="s">
        <v>222</v>
      </c>
      <c r="L22" s="32"/>
      <c r="M22" s="48">
        <v>20</v>
      </c>
      <c r="N22" s="81">
        <f t="shared" si="0"/>
        <v>20</v>
      </c>
      <c r="O22" s="73">
        <v>2</v>
      </c>
      <c r="P22" s="26">
        <v>13572</v>
      </c>
      <c r="Q22" s="68">
        <f t="shared" si="1"/>
        <v>271440</v>
      </c>
      <c r="R22" s="102"/>
      <c r="S22" s="68">
        <f>Q22*10</f>
        <v>2714400</v>
      </c>
      <c r="T22" s="133">
        <f t="shared" si="2"/>
        <v>2714400</v>
      </c>
      <c r="U22" s="139"/>
    </row>
    <row r="23" spans="1:21" x14ac:dyDescent="0.25">
      <c r="A23" s="31" t="s">
        <v>304</v>
      </c>
      <c r="B23" s="32" t="s">
        <v>32</v>
      </c>
      <c r="C23" s="33" t="s">
        <v>107</v>
      </c>
      <c r="D23" s="40" t="s">
        <v>108</v>
      </c>
      <c r="E23" s="32" t="s">
        <v>88</v>
      </c>
      <c r="F23" s="35"/>
      <c r="G23" s="36" t="s">
        <v>87</v>
      </c>
      <c r="H23" s="36" t="s">
        <v>87</v>
      </c>
      <c r="I23" s="37"/>
      <c r="J23" s="32" t="s">
        <v>90</v>
      </c>
      <c r="K23" s="51" t="s">
        <v>222</v>
      </c>
      <c r="L23" s="32">
        <v>25</v>
      </c>
      <c r="M23" s="48"/>
      <c r="N23" s="81">
        <f t="shared" si="0"/>
        <v>25</v>
      </c>
      <c r="O23" s="73">
        <v>2</v>
      </c>
      <c r="P23" s="26">
        <v>13572</v>
      </c>
      <c r="Q23" s="68">
        <f t="shared" si="1"/>
        <v>339300</v>
      </c>
      <c r="R23" s="68">
        <f t="shared" ref="R23:R24" si="6">Q23*15</f>
        <v>5089500</v>
      </c>
      <c r="S23" s="68"/>
      <c r="T23" s="133">
        <f t="shared" si="2"/>
        <v>5089500</v>
      </c>
      <c r="U23" s="139"/>
    </row>
    <row r="24" spans="1:21" ht="24" customHeight="1" x14ac:dyDescent="0.25">
      <c r="A24" s="31" t="s">
        <v>304</v>
      </c>
      <c r="B24" s="32" t="s">
        <v>32</v>
      </c>
      <c r="C24" s="33" t="s">
        <v>107</v>
      </c>
      <c r="D24" s="40" t="s">
        <v>108</v>
      </c>
      <c r="E24" s="32" t="s">
        <v>88</v>
      </c>
      <c r="F24" s="35"/>
      <c r="G24" s="36" t="s">
        <v>87</v>
      </c>
      <c r="H24" s="36" t="s">
        <v>87</v>
      </c>
      <c r="I24" s="37"/>
      <c r="J24" s="32" t="s">
        <v>91</v>
      </c>
      <c r="K24" s="51" t="s">
        <v>199</v>
      </c>
      <c r="L24" s="32">
        <v>25</v>
      </c>
      <c r="M24" s="48"/>
      <c r="N24" s="81">
        <f t="shared" si="0"/>
        <v>25</v>
      </c>
      <c r="O24" s="73">
        <v>1</v>
      </c>
      <c r="P24" s="26">
        <v>6786</v>
      </c>
      <c r="Q24" s="68">
        <f t="shared" si="1"/>
        <v>169650</v>
      </c>
      <c r="R24" s="68">
        <f t="shared" si="6"/>
        <v>2544750</v>
      </c>
      <c r="S24" s="68"/>
      <c r="T24" s="133">
        <f t="shared" si="2"/>
        <v>2544750</v>
      </c>
      <c r="U24" s="139"/>
    </row>
    <row r="25" spans="1:21" ht="18.75" customHeight="1" x14ac:dyDescent="0.25">
      <c r="A25" s="31" t="s">
        <v>304</v>
      </c>
      <c r="B25" s="32" t="s">
        <v>33</v>
      </c>
      <c r="C25" s="33" t="s">
        <v>109</v>
      </c>
      <c r="D25" s="40" t="s">
        <v>110</v>
      </c>
      <c r="E25" s="32" t="s">
        <v>77</v>
      </c>
      <c r="F25" s="35" t="s">
        <v>87</v>
      </c>
      <c r="G25" s="37"/>
      <c r="H25" s="36" t="s">
        <v>87</v>
      </c>
      <c r="I25" s="37"/>
      <c r="J25" s="32" t="s">
        <v>93</v>
      </c>
      <c r="K25" s="38" t="s">
        <v>312</v>
      </c>
      <c r="L25" s="32"/>
      <c r="M25" s="48">
        <v>36</v>
      </c>
      <c r="N25" s="81">
        <f t="shared" si="0"/>
        <v>36</v>
      </c>
      <c r="O25" s="73">
        <v>2</v>
      </c>
      <c r="P25" s="26">
        <v>13572</v>
      </c>
      <c r="Q25" s="68">
        <f t="shared" si="1"/>
        <v>488592</v>
      </c>
      <c r="R25" s="102"/>
      <c r="S25" s="68">
        <f>Q25*10</f>
        <v>4885920</v>
      </c>
      <c r="T25" s="133">
        <f t="shared" si="2"/>
        <v>4885920</v>
      </c>
      <c r="U25" s="139"/>
    </row>
    <row r="26" spans="1:21" x14ac:dyDescent="0.25">
      <c r="A26" s="31" t="s">
        <v>304</v>
      </c>
      <c r="B26" s="32" t="s">
        <v>33</v>
      </c>
      <c r="C26" s="33" t="s">
        <v>109</v>
      </c>
      <c r="D26" s="40" t="s">
        <v>110</v>
      </c>
      <c r="E26" s="32" t="s">
        <v>77</v>
      </c>
      <c r="F26" s="35" t="s">
        <v>87</v>
      </c>
      <c r="G26" s="37"/>
      <c r="H26" s="36" t="s">
        <v>87</v>
      </c>
      <c r="I26" s="37"/>
      <c r="J26" s="32" t="s">
        <v>93</v>
      </c>
      <c r="K26" s="38" t="s">
        <v>312</v>
      </c>
      <c r="L26" s="32">
        <v>25</v>
      </c>
      <c r="M26" s="48"/>
      <c r="N26" s="81">
        <f t="shared" si="0"/>
        <v>25</v>
      </c>
      <c r="O26" s="73">
        <v>2</v>
      </c>
      <c r="P26" s="26">
        <v>13572</v>
      </c>
      <c r="Q26" s="68">
        <f t="shared" si="1"/>
        <v>339300</v>
      </c>
      <c r="R26" s="68">
        <f>Q26*15</f>
        <v>5089500</v>
      </c>
      <c r="S26" s="68"/>
      <c r="T26" s="133">
        <f t="shared" si="2"/>
        <v>5089500</v>
      </c>
      <c r="U26" s="139"/>
    </row>
    <row r="27" spans="1:21" x14ac:dyDescent="0.25">
      <c r="A27" s="31" t="s">
        <v>304</v>
      </c>
      <c r="B27" s="32" t="s">
        <v>34</v>
      </c>
      <c r="C27" s="33" t="s">
        <v>113</v>
      </c>
      <c r="D27" s="43" t="s">
        <v>114</v>
      </c>
      <c r="E27" s="32" t="s">
        <v>77</v>
      </c>
      <c r="F27" s="35"/>
      <c r="G27" s="36" t="s">
        <v>87</v>
      </c>
      <c r="H27" s="36" t="s">
        <v>87</v>
      </c>
      <c r="I27" s="37"/>
      <c r="J27" s="32" t="s">
        <v>94</v>
      </c>
      <c r="K27" s="38" t="s">
        <v>98</v>
      </c>
      <c r="L27" s="32"/>
      <c r="M27" s="48">
        <v>19</v>
      </c>
      <c r="N27" s="81">
        <f t="shared" si="0"/>
        <v>19</v>
      </c>
      <c r="O27" s="73">
        <v>2</v>
      </c>
      <c r="P27" s="26">
        <v>13572</v>
      </c>
      <c r="Q27" s="68">
        <f t="shared" si="1"/>
        <v>257868</v>
      </c>
      <c r="R27" s="68"/>
      <c r="S27" s="68">
        <f>Q27*10</f>
        <v>2578680</v>
      </c>
      <c r="T27" s="133">
        <f t="shared" si="2"/>
        <v>2578680</v>
      </c>
      <c r="U27" s="139"/>
    </row>
    <row r="28" spans="1:21" x14ac:dyDescent="0.25">
      <c r="A28" s="31" t="s">
        <v>304</v>
      </c>
      <c r="B28" s="32" t="s">
        <v>34</v>
      </c>
      <c r="C28" s="33" t="s">
        <v>113</v>
      </c>
      <c r="D28" s="43" t="s">
        <v>114</v>
      </c>
      <c r="E28" s="32" t="s">
        <v>77</v>
      </c>
      <c r="F28" s="35"/>
      <c r="G28" s="36" t="s">
        <v>87</v>
      </c>
      <c r="H28" s="36" t="s">
        <v>87</v>
      </c>
      <c r="I28" s="37"/>
      <c r="J28" s="32" t="s">
        <v>94</v>
      </c>
      <c r="K28" s="38" t="s">
        <v>98</v>
      </c>
      <c r="L28" s="32">
        <v>24</v>
      </c>
      <c r="M28" s="48"/>
      <c r="N28" s="81">
        <f t="shared" si="0"/>
        <v>24</v>
      </c>
      <c r="O28" s="73">
        <v>2</v>
      </c>
      <c r="P28" s="26">
        <v>13572</v>
      </c>
      <c r="Q28" s="68">
        <f t="shared" si="1"/>
        <v>325728</v>
      </c>
      <c r="R28" s="68">
        <f>Q28*15</f>
        <v>4885920</v>
      </c>
      <c r="S28" s="68"/>
      <c r="T28" s="133">
        <f t="shared" si="2"/>
        <v>4885920</v>
      </c>
      <c r="U28" s="139"/>
    </row>
    <row r="29" spans="1:21" x14ac:dyDescent="0.25">
      <c r="A29" s="31" t="s">
        <v>304</v>
      </c>
      <c r="B29" s="32" t="s">
        <v>35</v>
      </c>
      <c r="C29" s="33" t="s">
        <v>115</v>
      </c>
      <c r="D29" s="40" t="s">
        <v>116</v>
      </c>
      <c r="E29" s="32" t="s">
        <v>77</v>
      </c>
      <c r="F29" s="35" t="s">
        <v>87</v>
      </c>
      <c r="G29" s="37"/>
      <c r="H29" s="36" t="s">
        <v>87</v>
      </c>
      <c r="I29" s="37"/>
      <c r="J29" s="32" t="s">
        <v>93</v>
      </c>
      <c r="K29" s="38" t="s">
        <v>312</v>
      </c>
      <c r="L29" s="32"/>
      <c r="M29" s="48">
        <v>34</v>
      </c>
      <c r="N29" s="81">
        <f t="shared" si="0"/>
        <v>34</v>
      </c>
      <c r="O29" s="73">
        <v>2</v>
      </c>
      <c r="P29" s="26">
        <v>13572</v>
      </c>
      <c r="Q29" s="68">
        <f t="shared" si="1"/>
        <v>461448</v>
      </c>
      <c r="R29" s="102"/>
      <c r="S29" s="68">
        <f>Q29*10</f>
        <v>4614480</v>
      </c>
      <c r="T29" s="133">
        <f t="shared" si="2"/>
        <v>4614480</v>
      </c>
      <c r="U29" s="139"/>
    </row>
    <row r="30" spans="1:21" x14ac:dyDescent="0.25">
      <c r="A30" s="31" t="s">
        <v>304</v>
      </c>
      <c r="B30" s="32" t="s">
        <v>35</v>
      </c>
      <c r="C30" s="33" t="s">
        <v>115</v>
      </c>
      <c r="D30" s="40" t="s">
        <v>116</v>
      </c>
      <c r="E30" s="32" t="s">
        <v>77</v>
      </c>
      <c r="F30" s="35" t="s">
        <v>87</v>
      </c>
      <c r="G30" s="37"/>
      <c r="H30" s="36" t="s">
        <v>87</v>
      </c>
      <c r="I30" s="37"/>
      <c r="J30" s="32" t="s">
        <v>93</v>
      </c>
      <c r="K30" s="38" t="s">
        <v>312</v>
      </c>
      <c r="L30" s="32">
        <v>25</v>
      </c>
      <c r="M30" s="48"/>
      <c r="N30" s="81">
        <f t="shared" si="0"/>
        <v>25</v>
      </c>
      <c r="O30" s="73">
        <v>2</v>
      </c>
      <c r="P30" s="26">
        <v>13572</v>
      </c>
      <c r="Q30" s="68">
        <f t="shared" si="1"/>
        <v>339300</v>
      </c>
      <c r="R30" s="68">
        <f>Q30*15</f>
        <v>5089500</v>
      </c>
      <c r="S30" s="68"/>
      <c r="T30" s="133">
        <f t="shared" si="2"/>
        <v>5089500</v>
      </c>
      <c r="U30" s="139"/>
    </row>
    <row r="31" spans="1:21" x14ac:dyDescent="0.25">
      <c r="A31" s="31" t="s">
        <v>304</v>
      </c>
      <c r="B31" s="32" t="s">
        <v>36</v>
      </c>
      <c r="C31" s="33" t="s">
        <v>117</v>
      </c>
      <c r="D31" s="43" t="s">
        <v>118</v>
      </c>
      <c r="E31" s="32" t="s">
        <v>77</v>
      </c>
      <c r="F31" s="35" t="s">
        <v>87</v>
      </c>
      <c r="G31" s="37"/>
      <c r="H31" s="36" t="s">
        <v>87</v>
      </c>
      <c r="I31" s="37"/>
      <c r="J31" s="32" t="s">
        <v>309</v>
      </c>
      <c r="K31" s="55" t="s">
        <v>197</v>
      </c>
      <c r="L31" s="32"/>
      <c r="M31" s="48">
        <v>33</v>
      </c>
      <c r="N31" s="81">
        <f t="shared" si="0"/>
        <v>33</v>
      </c>
      <c r="O31" s="73">
        <v>1</v>
      </c>
      <c r="P31" s="26">
        <v>6786</v>
      </c>
      <c r="Q31" s="68">
        <f t="shared" si="1"/>
        <v>223938</v>
      </c>
      <c r="R31" s="102"/>
      <c r="S31" s="68">
        <f t="shared" ref="S31:S36" si="7">Q31*10</f>
        <v>2239380</v>
      </c>
      <c r="T31" s="133">
        <f t="shared" si="2"/>
        <v>2239380</v>
      </c>
      <c r="U31" s="139"/>
    </row>
    <row r="32" spans="1:21" x14ac:dyDescent="0.25">
      <c r="A32" s="31" t="s">
        <v>304</v>
      </c>
      <c r="B32" s="32" t="s">
        <v>36</v>
      </c>
      <c r="C32" s="33" t="s">
        <v>117</v>
      </c>
      <c r="D32" s="43" t="s">
        <v>118</v>
      </c>
      <c r="E32" s="32" t="s">
        <v>77</v>
      </c>
      <c r="F32" s="35" t="s">
        <v>87</v>
      </c>
      <c r="G32" s="37"/>
      <c r="H32" s="36" t="s">
        <v>87</v>
      </c>
      <c r="I32" s="37"/>
      <c r="J32" s="32" t="s">
        <v>309</v>
      </c>
      <c r="K32" s="55" t="s">
        <v>197</v>
      </c>
      <c r="L32" s="32"/>
      <c r="M32" s="48">
        <v>29</v>
      </c>
      <c r="N32" s="81">
        <f t="shared" si="0"/>
        <v>29</v>
      </c>
      <c r="O32" s="73">
        <v>1</v>
      </c>
      <c r="P32" s="26">
        <v>6786</v>
      </c>
      <c r="Q32" s="68">
        <f t="shared" si="1"/>
        <v>196794</v>
      </c>
      <c r="R32" s="68"/>
      <c r="S32" s="68">
        <f t="shared" si="7"/>
        <v>1967940</v>
      </c>
      <c r="T32" s="133">
        <f t="shared" si="2"/>
        <v>1967940</v>
      </c>
      <c r="U32" s="139"/>
    </row>
    <row r="33" spans="1:21" ht="15" customHeight="1" x14ac:dyDescent="0.25">
      <c r="A33" s="31" t="s">
        <v>304</v>
      </c>
      <c r="B33" s="32" t="s">
        <v>36</v>
      </c>
      <c r="C33" s="33" t="s">
        <v>117</v>
      </c>
      <c r="D33" s="43" t="s">
        <v>118</v>
      </c>
      <c r="E33" s="32" t="s">
        <v>77</v>
      </c>
      <c r="F33" s="35" t="s">
        <v>87</v>
      </c>
      <c r="G33" s="37"/>
      <c r="H33" s="36" t="s">
        <v>87</v>
      </c>
      <c r="I33" s="37"/>
      <c r="J33" s="32" t="s">
        <v>309</v>
      </c>
      <c r="K33" s="55" t="s">
        <v>197</v>
      </c>
      <c r="L33" s="32"/>
      <c r="M33" s="48">
        <v>27</v>
      </c>
      <c r="N33" s="81">
        <f t="shared" si="0"/>
        <v>27</v>
      </c>
      <c r="O33" s="73">
        <v>1</v>
      </c>
      <c r="P33" s="26">
        <v>6786</v>
      </c>
      <c r="Q33" s="68">
        <f t="shared" si="1"/>
        <v>183222</v>
      </c>
      <c r="R33" s="68"/>
      <c r="S33" s="68">
        <f t="shared" si="7"/>
        <v>1832220</v>
      </c>
      <c r="T33" s="133">
        <f t="shared" si="2"/>
        <v>1832220</v>
      </c>
      <c r="U33" s="139"/>
    </row>
    <row r="34" spans="1:21" ht="18.75" customHeight="1" x14ac:dyDescent="0.25">
      <c r="A34" s="31" t="s">
        <v>304</v>
      </c>
      <c r="B34" s="32" t="s">
        <v>37</v>
      </c>
      <c r="C34" s="33" t="s">
        <v>111</v>
      </c>
      <c r="D34" s="40" t="s">
        <v>112</v>
      </c>
      <c r="E34" s="32" t="s">
        <v>77</v>
      </c>
      <c r="F34" s="35" t="s">
        <v>87</v>
      </c>
      <c r="G34" s="37"/>
      <c r="H34" s="36" t="s">
        <v>87</v>
      </c>
      <c r="I34" s="37"/>
      <c r="J34" s="32" t="s">
        <v>90</v>
      </c>
      <c r="K34" s="51" t="s">
        <v>222</v>
      </c>
      <c r="L34" s="32"/>
      <c r="M34" s="48">
        <v>33</v>
      </c>
      <c r="N34" s="81">
        <f t="shared" si="0"/>
        <v>33</v>
      </c>
      <c r="O34" s="73">
        <v>2</v>
      </c>
      <c r="P34" s="26">
        <v>13572</v>
      </c>
      <c r="Q34" s="68">
        <f t="shared" si="1"/>
        <v>447876</v>
      </c>
      <c r="R34" s="102"/>
      <c r="S34" s="68">
        <f t="shared" si="7"/>
        <v>4478760</v>
      </c>
      <c r="T34" s="133">
        <f t="shared" si="2"/>
        <v>4478760</v>
      </c>
      <c r="U34" s="139"/>
    </row>
    <row r="35" spans="1:21" ht="18.75" customHeight="1" x14ac:dyDescent="0.25">
      <c r="A35" s="31" t="s">
        <v>304</v>
      </c>
      <c r="B35" s="32" t="s">
        <v>37</v>
      </c>
      <c r="C35" s="33" t="s">
        <v>111</v>
      </c>
      <c r="D35" s="40" t="s">
        <v>112</v>
      </c>
      <c r="E35" s="32" t="s">
        <v>77</v>
      </c>
      <c r="F35" s="35" t="s">
        <v>87</v>
      </c>
      <c r="G35" s="37"/>
      <c r="H35" s="36" t="s">
        <v>87</v>
      </c>
      <c r="I35" s="37"/>
      <c r="J35" s="32" t="s">
        <v>90</v>
      </c>
      <c r="K35" s="51" t="s">
        <v>222</v>
      </c>
      <c r="L35" s="32"/>
      <c r="M35" s="48">
        <v>35</v>
      </c>
      <c r="N35" s="81">
        <f t="shared" si="0"/>
        <v>35</v>
      </c>
      <c r="O35" s="73">
        <v>2</v>
      </c>
      <c r="P35" s="26">
        <v>13572</v>
      </c>
      <c r="Q35" s="68">
        <f t="shared" si="1"/>
        <v>475020</v>
      </c>
      <c r="R35" s="102"/>
      <c r="S35" s="68">
        <f t="shared" si="7"/>
        <v>4750200</v>
      </c>
      <c r="T35" s="133">
        <f t="shared" si="2"/>
        <v>4750200</v>
      </c>
      <c r="U35" s="139"/>
    </row>
    <row r="36" spans="1:21" ht="18" customHeight="1" x14ac:dyDescent="0.25">
      <c r="A36" s="31" t="s">
        <v>304</v>
      </c>
      <c r="B36" s="32" t="s">
        <v>37</v>
      </c>
      <c r="C36" s="33" t="s">
        <v>111</v>
      </c>
      <c r="D36" s="40" t="s">
        <v>112</v>
      </c>
      <c r="E36" s="32" t="s">
        <v>77</v>
      </c>
      <c r="F36" s="35" t="s">
        <v>87</v>
      </c>
      <c r="G36" s="37"/>
      <c r="H36" s="36" t="s">
        <v>87</v>
      </c>
      <c r="I36" s="37"/>
      <c r="J36" s="32" t="s">
        <v>90</v>
      </c>
      <c r="K36" s="51" t="s">
        <v>222</v>
      </c>
      <c r="L36" s="32"/>
      <c r="M36" s="48">
        <v>24</v>
      </c>
      <c r="N36" s="81">
        <f t="shared" si="0"/>
        <v>24</v>
      </c>
      <c r="O36" s="73">
        <v>2</v>
      </c>
      <c r="P36" s="26">
        <v>13572</v>
      </c>
      <c r="Q36" s="68">
        <f t="shared" si="1"/>
        <v>325728</v>
      </c>
      <c r="R36" s="68"/>
      <c r="S36" s="68">
        <f t="shared" si="7"/>
        <v>3257280</v>
      </c>
      <c r="T36" s="133">
        <f t="shared" si="2"/>
        <v>3257280</v>
      </c>
      <c r="U36" s="139"/>
    </row>
    <row r="37" spans="1:21" ht="18.75" customHeight="1" x14ac:dyDescent="0.25">
      <c r="A37" s="31" t="s">
        <v>304</v>
      </c>
      <c r="B37" s="32" t="s">
        <v>37</v>
      </c>
      <c r="C37" s="33" t="s">
        <v>111</v>
      </c>
      <c r="D37" s="40" t="s">
        <v>112</v>
      </c>
      <c r="E37" s="32" t="s">
        <v>77</v>
      </c>
      <c r="F37" s="35" t="s">
        <v>87</v>
      </c>
      <c r="G37" s="37"/>
      <c r="H37" s="36" t="s">
        <v>87</v>
      </c>
      <c r="I37" s="37"/>
      <c r="J37" s="32" t="s">
        <v>90</v>
      </c>
      <c r="K37" s="51" t="s">
        <v>222</v>
      </c>
      <c r="L37" s="32">
        <v>25</v>
      </c>
      <c r="M37" s="48"/>
      <c r="N37" s="81">
        <f t="shared" si="0"/>
        <v>25</v>
      </c>
      <c r="O37" s="73">
        <v>2</v>
      </c>
      <c r="P37" s="26">
        <v>13572</v>
      </c>
      <c r="Q37" s="68">
        <f t="shared" si="1"/>
        <v>339300</v>
      </c>
      <c r="R37" s="68">
        <f t="shared" ref="R37:R39" si="8">Q37*15</f>
        <v>5089500</v>
      </c>
      <c r="S37" s="68"/>
      <c r="T37" s="133">
        <f t="shared" si="2"/>
        <v>5089500</v>
      </c>
      <c r="U37" s="139"/>
    </row>
    <row r="38" spans="1:21" ht="17.25" customHeight="1" x14ac:dyDescent="0.25">
      <c r="A38" s="31" t="s">
        <v>304</v>
      </c>
      <c r="B38" s="32" t="s">
        <v>37</v>
      </c>
      <c r="C38" s="33" t="s">
        <v>111</v>
      </c>
      <c r="D38" s="40" t="s">
        <v>112</v>
      </c>
      <c r="E38" s="32" t="s">
        <v>77</v>
      </c>
      <c r="F38" s="35" t="s">
        <v>87</v>
      </c>
      <c r="G38" s="37"/>
      <c r="H38" s="36" t="s">
        <v>87</v>
      </c>
      <c r="I38" s="37"/>
      <c r="J38" s="32" t="s">
        <v>90</v>
      </c>
      <c r="K38" s="51" t="s">
        <v>222</v>
      </c>
      <c r="L38" s="32">
        <v>25</v>
      </c>
      <c r="M38" s="48"/>
      <c r="N38" s="81">
        <f t="shared" si="0"/>
        <v>25</v>
      </c>
      <c r="O38" s="73">
        <v>2</v>
      </c>
      <c r="P38" s="26">
        <v>13572</v>
      </c>
      <c r="Q38" s="68">
        <f t="shared" si="1"/>
        <v>339300</v>
      </c>
      <c r="R38" s="68">
        <f t="shared" si="8"/>
        <v>5089500</v>
      </c>
      <c r="S38" s="68"/>
      <c r="T38" s="133">
        <f t="shared" si="2"/>
        <v>5089500</v>
      </c>
      <c r="U38" s="139"/>
    </row>
    <row r="39" spans="1:21" ht="18.75" customHeight="1" x14ac:dyDescent="0.25">
      <c r="A39" s="31" t="s">
        <v>304</v>
      </c>
      <c r="B39" s="32" t="s">
        <v>37</v>
      </c>
      <c r="C39" s="33" t="s">
        <v>111</v>
      </c>
      <c r="D39" s="40" t="s">
        <v>112</v>
      </c>
      <c r="E39" s="32" t="s">
        <v>77</v>
      </c>
      <c r="F39" s="35" t="s">
        <v>87</v>
      </c>
      <c r="G39" s="37"/>
      <c r="H39" s="36" t="s">
        <v>87</v>
      </c>
      <c r="I39" s="37"/>
      <c r="J39" s="32" t="s">
        <v>90</v>
      </c>
      <c r="K39" s="51" t="s">
        <v>222</v>
      </c>
      <c r="L39" s="32">
        <v>25</v>
      </c>
      <c r="M39" s="48"/>
      <c r="N39" s="81">
        <f t="shared" si="0"/>
        <v>25</v>
      </c>
      <c r="O39" s="73">
        <v>2</v>
      </c>
      <c r="P39" s="26">
        <v>13572</v>
      </c>
      <c r="Q39" s="68">
        <f t="shared" si="1"/>
        <v>339300</v>
      </c>
      <c r="R39" s="68">
        <f t="shared" si="8"/>
        <v>5089500</v>
      </c>
      <c r="S39" s="68"/>
      <c r="T39" s="133">
        <f t="shared" si="2"/>
        <v>5089500</v>
      </c>
      <c r="U39" s="139"/>
    </row>
    <row r="40" spans="1:21" ht="20.25" customHeight="1" x14ac:dyDescent="0.25">
      <c r="A40" s="31" t="s">
        <v>304</v>
      </c>
      <c r="B40" s="32" t="s">
        <v>38</v>
      </c>
      <c r="C40" s="33" t="s">
        <v>119</v>
      </c>
      <c r="D40" s="40" t="s">
        <v>120</v>
      </c>
      <c r="E40" s="32" t="s">
        <v>77</v>
      </c>
      <c r="F40" s="35"/>
      <c r="G40" s="36" t="s">
        <v>87</v>
      </c>
      <c r="H40" s="36" t="s">
        <v>87</v>
      </c>
      <c r="I40" s="37"/>
      <c r="J40" s="54" t="s">
        <v>209</v>
      </c>
      <c r="K40" s="51" t="s">
        <v>199</v>
      </c>
      <c r="L40" s="32"/>
      <c r="M40" s="48">
        <v>25</v>
      </c>
      <c r="N40" s="81">
        <f t="shared" si="0"/>
        <v>25</v>
      </c>
      <c r="O40" s="73">
        <v>1</v>
      </c>
      <c r="P40" s="26">
        <v>6786</v>
      </c>
      <c r="Q40" s="68">
        <f t="shared" si="1"/>
        <v>169650</v>
      </c>
      <c r="R40" s="68"/>
      <c r="S40" s="68">
        <f>Q40*10</f>
        <v>1696500</v>
      </c>
      <c r="T40" s="133">
        <f t="shared" si="2"/>
        <v>1696500</v>
      </c>
      <c r="U40" s="139"/>
    </row>
    <row r="41" spans="1:21" ht="18.75" customHeight="1" x14ac:dyDescent="0.25">
      <c r="A41" s="31" t="s">
        <v>304</v>
      </c>
      <c r="B41" s="32" t="s">
        <v>38</v>
      </c>
      <c r="C41" s="33" t="s">
        <v>119</v>
      </c>
      <c r="D41" s="40" t="s">
        <v>120</v>
      </c>
      <c r="E41" s="32" t="s">
        <v>77</v>
      </c>
      <c r="F41" s="35"/>
      <c r="G41" s="36" t="s">
        <v>87</v>
      </c>
      <c r="H41" s="36" t="s">
        <v>87</v>
      </c>
      <c r="I41" s="37"/>
      <c r="J41" s="54" t="s">
        <v>209</v>
      </c>
      <c r="K41" s="51" t="s">
        <v>199</v>
      </c>
      <c r="L41" s="32"/>
      <c r="M41" s="48">
        <v>29</v>
      </c>
      <c r="N41" s="81">
        <f t="shared" si="0"/>
        <v>29</v>
      </c>
      <c r="O41" s="73">
        <v>1</v>
      </c>
      <c r="P41" s="26">
        <v>6786</v>
      </c>
      <c r="Q41" s="68">
        <f t="shared" si="1"/>
        <v>196794</v>
      </c>
      <c r="R41" s="68"/>
      <c r="S41" s="68">
        <f>Q41*10</f>
        <v>1967940</v>
      </c>
      <c r="T41" s="133">
        <f t="shared" si="2"/>
        <v>1967940</v>
      </c>
      <c r="U41" s="139"/>
    </row>
    <row r="42" spans="1:21" ht="17.25" customHeight="1" x14ac:dyDescent="0.25">
      <c r="A42" s="31" t="s">
        <v>304</v>
      </c>
      <c r="B42" s="32" t="s">
        <v>38</v>
      </c>
      <c r="C42" s="33" t="s">
        <v>119</v>
      </c>
      <c r="D42" s="40" t="s">
        <v>120</v>
      </c>
      <c r="E42" s="32" t="s">
        <v>77</v>
      </c>
      <c r="F42" s="35"/>
      <c r="G42" s="36" t="s">
        <v>87</v>
      </c>
      <c r="H42" s="36" t="s">
        <v>87</v>
      </c>
      <c r="I42" s="37"/>
      <c r="J42" s="54" t="s">
        <v>209</v>
      </c>
      <c r="K42" s="51" t="s">
        <v>199</v>
      </c>
      <c r="L42" s="32">
        <v>25</v>
      </c>
      <c r="M42" s="48"/>
      <c r="N42" s="81">
        <f t="shared" si="0"/>
        <v>25</v>
      </c>
      <c r="O42" s="73">
        <v>1</v>
      </c>
      <c r="P42" s="26">
        <v>6786</v>
      </c>
      <c r="Q42" s="68">
        <f t="shared" si="1"/>
        <v>169650</v>
      </c>
      <c r="R42" s="68">
        <f t="shared" ref="R42:R43" si="9">Q42*15</f>
        <v>2544750</v>
      </c>
      <c r="S42" s="68"/>
      <c r="T42" s="133">
        <f t="shared" si="2"/>
        <v>2544750</v>
      </c>
      <c r="U42" s="139"/>
    </row>
    <row r="43" spans="1:21" ht="17.25" customHeight="1" x14ac:dyDescent="0.25">
      <c r="A43" s="31" t="s">
        <v>304</v>
      </c>
      <c r="B43" s="32" t="s">
        <v>38</v>
      </c>
      <c r="C43" s="33" t="s">
        <v>119</v>
      </c>
      <c r="D43" s="40" t="s">
        <v>120</v>
      </c>
      <c r="E43" s="32" t="s">
        <v>77</v>
      </c>
      <c r="F43" s="35"/>
      <c r="G43" s="36" t="s">
        <v>87</v>
      </c>
      <c r="H43" s="36" t="s">
        <v>87</v>
      </c>
      <c r="I43" s="37"/>
      <c r="J43" s="54" t="s">
        <v>209</v>
      </c>
      <c r="K43" s="51" t="s">
        <v>199</v>
      </c>
      <c r="L43" s="32">
        <v>25</v>
      </c>
      <c r="M43" s="48"/>
      <c r="N43" s="81">
        <f t="shared" si="0"/>
        <v>25</v>
      </c>
      <c r="O43" s="73">
        <v>1</v>
      </c>
      <c r="P43" s="26">
        <v>6786</v>
      </c>
      <c r="Q43" s="68">
        <f t="shared" si="1"/>
        <v>169650</v>
      </c>
      <c r="R43" s="68">
        <f t="shared" si="9"/>
        <v>2544750</v>
      </c>
      <c r="S43" s="68"/>
      <c r="T43" s="133">
        <f t="shared" si="2"/>
        <v>2544750</v>
      </c>
      <c r="U43" s="139"/>
    </row>
    <row r="44" spans="1:21" ht="21" customHeight="1" x14ac:dyDescent="0.25">
      <c r="A44" s="31" t="s">
        <v>304</v>
      </c>
      <c r="B44" s="32" t="s">
        <v>39</v>
      </c>
      <c r="C44" s="33" t="s">
        <v>121</v>
      </c>
      <c r="D44" s="43" t="s">
        <v>122</v>
      </c>
      <c r="E44" s="32" t="s">
        <v>78</v>
      </c>
      <c r="F44" s="35" t="s">
        <v>87</v>
      </c>
      <c r="G44" s="37"/>
      <c r="H44" s="36" t="s">
        <v>87</v>
      </c>
      <c r="I44" s="37"/>
      <c r="J44" s="32" t="s">
        <v>91</v>
      </c>
      <c r="K44" s="51" t="s">
        <v>199</v>
      </c>
      <c r="L44" s="32"/>
      <c r="M44" s="48">
        <v>23</v>
      </c>
      <c r="N44" s="81">
        <f t="shared" si="0"/>
        <v>23</v>
      </c>
      <c r="O44" s="73">
        <v>1</v>
      </c>
      <c r="P44" s="26">
        <v>6786</v>
      </c>
      <c r="Q44" s="68">
        <f t="shared" si="1"/>
        <v>156078</v>
      </c>
      <c r="R44" s="68"/>
      <c r="S44" s="68">
        <f>Q44*10</f>
        <v>1560780</v>
      </c>
      <c r="T44" s="133">
        <f t="shared" si="2"/>
        <v>1560780</v>
      </c>
      <c r="U44" s="139"/>
    </row>
    <row r="45" spans="1:21" ht="20.25" customHeight="1" x14ac:dyDescent="0.25">
      <c r="A45" s="31" t="s">
        <v>304</v>
      </c>
      <c r="B45" s="32" t="s">
        <v>39</v>
      </c>
      <c r="C45" s="33" t="s">
        <v>121</v>
      </c>
      <c r="D45" s="43" t="s">
        <v>122</v>
      </c>
      <c r="E45" s="32" t="s">
        <v>78</v>
      </c>
      <c r="F45" s="35" t="s">
        <v>87</v>
      </c>
      <c r="G45" s="37"/>
      <c r="H45" s="36" t="s">
        <v>87</v>
      </c>
      <c r="I45" s="37"/>
      <c r="J45" s="32" t="s">
        <v>91</v>
      </c>
      <c r="K45" s="51" t="s">
        <v>199</v>
      </c>
      <c r="L45" s="32"/>
      <c r="M45" s="48">
        <v>22</v>
      </c>
      <c r="N45" s="81">
        <f t="shared" si="0"/>
        <v>22</v>
      </c>
      <c r="O45" s="73">
        <v>1</v>
      </c>
      <c r="P45" s="26">
        <v>6786</v>
      </c>
      <c r="Q45" s="68">
        <f t="shared" si="1"/>
        <v>149292</v>
      </c>
      <c r="R45" s="102"/>
      <c r="S45" s="68">
        <f>Q45*10</f>
        <v>1492920</v>
      </c>
      <c r="T45" s="133">
        <f t="shared" si="2"/>
        <v>1492920</v>
      </c>
      <c r="U45" s="139"/>
    </row>
    <row r="46" spans="1:21" ht="17.25" customHeight="1" x14ac:dyDescent="0.25">
      <c r="A46" s="31" t="s">
        <v>304</v>
      </c>
      <c r="B46" s="32" t="s">
        <v>39</v>
      </c>
      <c r="C46" s="33" t="s">
        <v>121</v>
      </c>
      <c r="D46" s="43" t="s">
        <v>122</v>
      </c>
      <c r="E46" s="32" t="s">
        <v>78</v>
      </c>
      <c r="F46" s="35" t="s">
        <v>87</v>
      </c>
      <c r="G46" s="37"/>
      <c r="H46" s="36" t="s">
        <v>87</v>
      </c>
      <c r="I46" s="37"/>
      <c r="J46" s="32" t="s">
        <v>91</v>
      </c>
      <c r="K46" s="51" t="s">
        <v>199</v>
      </c>
      <c r="L46" s="32">
        <v>25</v>
      </c>
      <c r="M46" s="48"/>
      <c r="N46" s="81">
        <f t="shared" si="0"/>
        <v>25</v>
      </c>
      <c r="O46" s="73">
        <v>1</v>
      </c>
      <c r="P46" s="26">
        <v>6786</v>
      </c>
      <c r="Q46" s="68">
        <f t="shared" si="1"/>
        <v>169650</v>
      </c>
      <c r="R46" s="68">
        <f t="shared" ref="R46:R47" si="10">Q46*15</f>
        <v>2544750</v>
      </c>
      <c r="S46" s="68"/>
      <c r="T46" s="133">
        <f t="shared" si="2"/>
        <v>2544750</v>
      </c>
      <c r="U46" s="139"/>
    </row>
    <row r="47" spans="1:21" ht="18.75" customHeight="1" x14ac:dyDescent="0.25">
      <c r="A47" s="31" t="s">
        <v>304</v>
      </c>
      <c r="B47" s="32" t="s">
        <v>39</v>
      </c>
      <c r="C47" s="33" t="s">
        <v>121</v>
      </c>
      <c r="D47" s="43" t="s">
        <v>122</v>
      </c>
      <c r="E47" s="32" t="s">
        <v>78</v>
      </c>
      <c r="F47" s="35" t="s">
        <v>87</v>
      </c>
      <c r="G47" s="37"/>
      <c r="H47" s="36" t="s">
        <v>87</v>
      </c>
      <c r="I47" s="37"/>
      <c r="J47" s="32" t="s">
        <v>91</v>
      </c>
      <c r="K47" s="51" t="s">
        <v>199</v>
      </c>
      <c r="L47" s="32">
        <v>25</v>
      </c>
      <c r="M47" s="48"/>
      <c r="N47" s="81">
        <f t="shared" si="0"/>
        <v>25</v>
      </c>
      <c r="O47" s="73">
        <v>1</v>
      </c>
      <c r="P47" s="26">
        <v>6786</v>
      </c>
      <c r="Q47" s="68">
        <f t="shared" si="1"/>
        <v>169650</v>
      </c>
      <c r="R47" s="68">
        <f t="shared" si="10"/>
        <v>2544750</v>
      </c>
      <c r="S47" s="68"/>
      <c r="T47" s="133">
        <f t="shared" si="2"/>
        <v>2544750</v>
      </c>
      <c r="U47" s="139"/>
    </row>
    <row r="48" spans="1:21" ht="18.75" customHeight="1" x14ac:dyDescent="0.25">
      <c r="A48" s="31" t="s">
        <v>304</v>
      </c>
      <c r="B48" s="32" t="s">
        <v>40</v>
      </c>
      <c r="C48" s="33" t="s">
        <v>123</v>
      </c>
      <c r="D48" s="43" t="s">
        <v>124</v>
      </c>
      <c r="E48" s="32" t="s">
        <v>78</v>
      </c>
      <c r="F48" s="35"/>
      <c r="G48" s="36" t="s">
        <v>87</v>
      </c>
      <c r="H48" s="36" t="s">
        <v>87</v>
      </c>
      <c r="I48" s="37"/>
      <c r="J48" s="32" t="s">
        <v>91</v>
      </c>
      <c r="K48" s="51" t="s">
        <v>199</v>
      </c>
      <c r="L48" s="32"/>
      <c r="M48" s="48">
        <v>28</v>
      </c>
      <c r="N48" s="81">
        <f t="shared" si="0"/>
        <v>28</v>
      </c>
      <c r="O48" s="73">
        <v>1</v>
      </c>
      <c r="P48" s="26">
        <v>6786</v>
      </c>
      <c r="Q48" s="68">
        <f t="shared" si="1"/>
        <v>190008</v>
      </c>
      <c r="R48" s="68"/>
      <c r="S48" s="68">
        <f t="shared" ref="S48:S49" si="11">Q48*10</f>
        <v>1900080</v>
      </c>
      <c r="T48" s="133">
        <f t="shared" si="2"/>
        <v>1900080</v>
      </c>
      <c r="U48" s="139"/>
    </row>
    <row r="49" spans="1:21" ht="17.25" customHeight="1" x14ac:dyDescent="0.25">
      <c r="A49" s="31" t="s">
        <v>304</v>
      </c>
      <c r="B49" s="32" t="s">
        <v>40</v>
      </c>
      <c r="C49" s="33" t="s">
        <v>123</v>
      </c>
      <c r="D49" s="43" t="s">
        <v>124</v>
      </c>
      <c r="E49" s="32" t="s">
        <v>78</v>
      </c>
      <c r="F49" s="35"/>
      <c r="G49" s="36" t="s">
        <v>87</v>
      </c>
      <c r="H49" s="36" t="s">
        <v>87</v>
      </c>
      <c r="I49" s="37"/>
      <c r="J49" s="59" t="s">
        <v>232</v>
      </c>
      <c r="K49" s="55" t="s">
        <v>197</v>
      </c>
      <c r="L49" s="32"/>
      <c r="M49" s="48">
        <v>27</v>
      </c>
      <c r="N49" s="81">
        <f t="shared" si="0"/>
        <v>27</v>
      </c>
      <c r="O49" s="73">
        <v>1</v>
      </c>
      <c r="P49" s="26">
        <v>6786</v>
      </c>
      <c r="Q49" s="68">
        <f t="shared" si="1"/>
        <v>183222</v>
      </c>
      <c r="R49" s="68"/>
      <c r="S49" s="68">
        <f t="shared" si="11"/>
        <v>1832220</v>
      </c>
      <c r="T49" s="133">
        <f t="shared" si="2"/>
        <v>1832220</v>
      </c>
      <c r="U49" s="139"/>
    </row>
    <row r="50" spans="1:21" ht="18" customHeight="1" x14ac:dyDescent="0.25">
      <c r="A50" s="31" t="s">
        <v>304</v>
      </c>
      <c r="B50" s="32" t="s">
        <v>40</v>
      </c>
      <c r="C50" s="33" t="s">
        <v>123</v>
      </c>
      <c r="D50" s="43" t="s">
        <v>124</v>
      </c>
      <c r="E50" s="32" t="s">
        <v>78</v>
      </c>
      <c r="F50" s="35"/>
      <c r="G50" s="36" t="s">
        <v>87</v>
      </c>
      <c r="H50" s="36" t="s">
        <v>87</v>
      </c>
      <c r="I50" s="37"/>
      <c r="J50" s="32" t="s">
        <v>91</v>
      </c>
      <c r="K50" s="51" t="s">
        <v>199</v>
      </c>
      <c r="L50" s="32"/>
      <c r="M50" s="48">
        <v>18</v>
      </c>
      <c r="N50" s="81">
        <f t="shared" si="0"/>
        <v>18</v>
      </c>
      <c r="O50" s="73">
        <v>1</v>
      </c>
      <c r="P50" s="26">
        <v>6786</v>
      </c>
      <c r="Q50" s="68">
        <f t="shared" si="1"/>
        <v>122148</v>
      </c>
      <c r="R50" s="68"/>
      <c r="S50" s="68">
        <f>Q50*10</f>
        <v>1221480</v>
      </c>
      <c r="T50" s="133">
        <f t="shared" si="2"/>
        <v>1221480</v>
      </c>
      <c r="U50" s="139"/>
    </row>
    <row r="51" spans="1:21" ht="19.5" customHeight="1" x14ac:dyDescent="0.25">
      <c r="A51" s="31" t="s">
        <v>304</v>
      </c>
      <c r="B51" s="32" t="s">
        <v>40</v>
      </c>
      <c r="C51" s="33" t="s">
        <v>123</v>
      </c>
      <c r="D51" s="43" t="s">
        <v>124</v>
      </c>
      <c r="E51" s="32" t="s">
        <v>78</v>
      </c>
      <c r="F51" s="35"/>
      <c r="G51" s="36" t="s">
        <v>87</v>
      </c>
      <c r="H51" s="36" t="s">
        <v>87</v>
      </c>
      <c r="I51" s="37"/>
      <c r="J51" s="32" t="s">
        <v>91</v>
      </c>
      <c r="K51" s="51" t="s">
        <v>199</v>
      </c>
      <c r="L51" s="32">
        <v>25</v>
      </c>
      <c r="M51" s="48"/>
      <c r="N51" s="81">
        <f t="shared" si="0"/>
        <v>25</v>
      </c>
      <c r="O51" s="73">
        <v>1</v>
      </c>
      <c r="P51" s="26">
        <v>6786</v>
      </c>
      <c r="Q51" s="68">
        <f t="shared" si="1"/>
        <v>169650</v>
      </c>
      <c r="R51" s="68">
        <f t="shared" ref="R51:R52" si="12">Q51*15</f>
        <v>2544750</v>
      </c>
      <c r="S51" s="68"/>
      <c r="T51" s="133">
        <f t="shared" si="2"/>
        <v>2544750</v>
      </c>
      <c r="U51" s="139"/>
    </row>
    <row r="52" spans="1:21" x14ac:dyDescent="0.25">
      <c r="A52" s="31" t="s">
        <v>304</v>
      </c>
      <c r="B52" s="32" t="s">
        <v>40</v>
      </c>
      <c r="C52" s="33" t="s">
        <v>123</v>
      </c>
      <c r="D52" s="43" t="s">
        <v>124</v>
      </c>
      <c r="E52" s="32" t="s">
        <v>78</v>
      </c>
      <c r="F52" s="35"/>
      <c r="G52" s="36" t="s">
        <v>87</v>
      </c>
      <c r="H52" s="36" t="s">
        <v>87</v>
      </c>
      <c r="I52" s="37"/>
      <c r="J52" s="59" t="s">
        <v>232</v>
      </c>
      <c r="K52" s="55" t="s">
        <v>197</v>
      </c>
      <c r="L52" s="32">
        <v>25</v>
      </c>
      <c r="M52" s="48"/>
      <c r="N52" s="81">
        <f t="shared" si="0"/>
        <v>25</v>
      </c>
      <c r="O52" s="73">
        <v>1</v>
      </c>
      <c r="P52" s="26">
        <v>6786</v>
      </c>
      <c r="Q52" s="68">
        <f t="shared" si="1"/>
        <v>169650</v>
      </c>
      <c r="R52" s="68">
        <f t="shared" si="12"/>
        <v>2544750</v>
      </c>
      <c r="S52" s="68"/>
      <c r="T52" s="133">
        <f t="shared" si="2"/>
        <v>2544750</v>
      </c>
      <c r="U52" s="139"/>
    </row>
    <row r="53" spans="1:21" ht="21" customHeight="1" x14ac:dyDescent="0.25">
      <c r="A53" s="31" t="s">
        <v>304</v>
      </c>
      <c r="B53" s="32" t="s">
        <v>41</v>
      </c>
      <c r="C53" s="33" t="s">
        <v>125</v>
      </c>
      <c r="D53" s="43" t="s">
        <v>126</v>
      </c>
      <c r="E53" s="32" t="s">
        <v>79</v>
      </c>
      <c r="F53" s="35" t="s">
        <v>87</v>
      </c>
      <c r="G53" s="37"/>
      <c r="H53" s="36" t="s">
        <v>87</v>
      </c>
      <c r="I53" s="37"/>
      <c r="J53" s="32" t="s">
        <v>93</v>
      </c>
      <c r="K53" s="38" t="s">
        <v>312</v>
      </c>
      <c r="L53" s="32"/>
      <c r="M53" s="48">
        <v>36</v>
      </c>
      <c r="N53" s="81">
        <f t="shared" si="0"/>
        <v>36</v>
      </c>
      <c r="O53" s="73">
        <v>2</v>
      </c>
      <c r="P53" s="26">
        <v>13572</v>
      </c>
      <c r="Q53" s="68">
        <f t="shared" si="1"/>
        <v>488592</v>
      </c>
      <c r="R53" s="102"/>
      <c r="S53" s="68">
        <f>Q53*10</f>
        <v>4885920</v>
      </c>
      <c r="T53" s="133">
        <f t="shared" si="2"/>
        <v>4885920</v>
      </c>
      <c r="U53" s="139"/>
    </row>
    <row r="54" spans="1:21" x14ac:dyDescent="0.25">
      <c r="A54" s="31" t="s">
        <v>304</v>
      </c>
      <c r="B54" s="32" t="s">
        <v>41</v>
      </c>
      <c r="C54" s="33" t="s">
        <v>125</v>
      </c>
      <c r="D54" s="43" t="s">
        <v>126</v>
      </c>
      <c r="E54" s="32" t="s">
        <v>79</v>
      </c>
      <c r="F54" s="35" t="s">
        <v>87</v>
      </c>
      <c r="G54" s="37"/>
      <c r="H54" s="36" t="s">
        <v>87</v>
      </c>
      <c r="I54" s="37"/>
      <c r="J54" s="32" t="s">
        <v>93</v>
      </c>
      <c r="K54" s="38" t="s">
        <v>312</v>
      </c>
      <c r="L54" s="32">
        <v>25</v>
      </c>
      <c r="M54" s="48"/>
      <c r="N54" s="81">
        <f t="shared" si="0"/>
        <v>25</v>
      </c>
      <c r="O54" s="73">
        <v>2</v>
      </c>
      <c r="P54" s="26">
        <v>13572</v>
      </c>
      <c r="Q54" s="68">
        <f t="shared" si="1"/>
        <v>339300</v>
      </c>
      <c r="R54" s="68">
        <f>Q54*15</f>
        <v>5089500</v>
      </c>
      <c r="S54" s="68"/>
      <c r="T54" s="133">
        <f t="shared" si="2"/>
        <v>5089500</v>
      </c>
      <c r="U54" s="139"/>
    </row>
    <row r="55" spans="1:21" x14ac:dyDescent="0.25">
      <c r="A55" s="31" t="s">
        <v>304</v>
      </c>
      <c r="B55" s="32" t="s">
        <v>45</v>
      </c>
      <c r="C55" s="33" t="s">
        <v>133</v>
      </c>
      <c r="D55" s="43" t="s">
        <v>134</v>
      </c>
      <c r="E55" s="32" t="s">
        <v>81</v>
      </c>
      <c r="F55" s="35" t="s">
        <v>87</v>
      </c>
      <c r="G55" s="32"/>
      <c r="H55" s="36" t="s">
        <v>87</v>
      </c>
      <c r="I55" s="32"/>
      <c r="J55" s="32" t="s">
        <v>93</v>
      </c>
      <c r="K55" s="38" t="s">
        <v>312</v>
      </c>
      <c r="L55" s="32"/>
      <c r="M55" s="48">
        <v>26</v>
      </c>
      <c r="N55" s="81">
        <f t="shared" si="0"/>
        <v>26</v>
      </c>
      <c r="O55" s="73">
        <v>2</v>
      </c>
      <c r="P55" s="26">
        <v>13572</v>
      </c>
      <c r="Q55" s="68">
        <f t="shared" si="1"/>
        <v>352872</v>
      </c>
      <c r="R55" s="68"/>
      <c r="S55" s="68">
        <f>Q55*10</f>
        <v>3528720</v>
      </c>
      <c r="T55" s="133">
        <f t="shared" si="2"/>
        <v>3528720</v>
      </c>
      <c r="U55" s="139"/>
    </row>
    <row r="56" spans="1:21" x14ac:dyDescent="0.25">
      <c r="A56" s="31" t="s">
        <v>304</v>
      </c>
      <c r="B56" s="32" t="s">
        <v>45</v>
      </c>
      <c r="C56" s="33" t="s">
        <v>133</v>
      </c>
      <c r="D56" s="43" t="s">
        <v>134</v>
      </c>
      <c r="E56" s="32" t="s">
        <v>81</v>
      </c>
      <c r="F56" s="35" t="s">
        <v>87</v>
      </c>
      <c r="G56" s="32"/>
      <c r="H56" s="36" t="s">
        <v>87</v>
      </c>
      <c r="I56" s="32"/>
      <c r="J56" s="32" t="s">
        <v>90</v>
      </c>
      <c r="K56" s="51" t="s">
        <v>222</v>
      </c>
      <c r="L56" s="32"/>
      <c r="M56" s="48">
        <v>25</v>
      </c>
      <c r="N56" s="81">
        <f t="shared" si="0"/>
        <v>25</v>
      </c>
      <c r="O56" s="73">
        <v>2</v>
      </c>
      <c r="P56" s="26">
        <v>13572</v>
      </c>
      <c r="Q56" s="68">
        <f t="shared" si="1"/>
        <v>339300</v>
      </c>
      <c r="R56" s="68"/>
      <c r="S56" s="68">
        <f>Q56*10</f>
        <v>3393000</v>
      </c>
      <c r="T56" s="133">
        <f t="shared" si="2"/>
        <v>3393000</v>
      </c>
      <c r="U56" s="139"/>
    </row>
    <row r="57" spans="1:21" x14ac:dyDescent="0.25">
      <c r="A57" s="31" t="s">
        <v>304</v>
      </c>
      <c r="B57" s="32" t="s">
        <v>45</v>
      </c>
      <c r="C57" s="33" t="s">
        <v>133</v>
      </c>
      <c r="D57" s="43" t="s">
        <v>134</v>
      </c>
      <c r="E57" s="32" t="s">
        <v>81</v>
      </c>
      <c r="F57" s="35" t="s">
        <v>87</v>
      </c>
      <c r="G57" s="32"/>
      <c r="H57" s="36" t="s">
        <v>87</v>
      </c>
      <c r="I57" s="32"/>
      <c r="J57" s="32" t="s">
        <v>93</v>
      </c>
      <c r="K57" s="38" t="s">
        <v>312</v>
      </c>
      <c r="L57" s="32">
        <v>25</v>
      </c>
      <c r="M57" s="48"/>
      <c r="N57" s="81">
        <f t="shared" si="0"/>
        <v>25</v>
      </c>
      <c r="O57" s="73">
        <v>2</v>
      </c>
      <c r="P57" s="26">
        <v>13572</v>
      </c>
      <c r="Q57" s="68">
        <f t="shared" si="1"/>
        <v>339300</v>
      </c>
      <c r="R57" s="68">
        <f t="shared" ref="R57:R58" si="13">Q57*15</f>
        <v>5089500</v>
      </c>
      <c r="S57" s="68"/>
      <c r="T57" s="133">
        <f t="shared" si="2"/>
        <v>5089500</v>
      </c>
      <c r="U57" s="139"/>
    </row>
    <row r="58" spans="1:21" x14ac:dyDescent="0.25">
      <c r="A58" s="31" t="s">
        <v>304</v>
      </c>
      <c r="B58" s="32" t="s">
        <v>45</v>
      </c>
      <c r="C58" s="33" t="s">
        <v>133</v>
      </c>
      <c r="D58" s="43" t="s">
        <v>134</v>
      </c>
      <c r="E58" s="32" t="s">
        <v>81</v>
      </c>
      <c r="F58" s="35" t="s">
        <v>87</v>
      </c>
      <c r="G58" s="32"/>
      <c r="H58" s="36" t="s">
        <v>87</v>
      </c>
      <c r="I58" s="32"/>
      <c r="J58" s="32" t="s">
        <v>90</v>
      </c>
      <c r="K58" s="51" t="s">
        <v>222</v>
      </c>
      <c r="L58" s="32">
        <v>25</v>
      </c>
      <c r="M58" s="48"/>
      <c r="N58" s="81">
        <f t="shared" si="0"/>
        <v>25</v>
      </c>
      <c r="O58" s="73">
        <v>2</v>
      </c>
      <c r="P58" s="26">
        <v>13572</v>
      </c>
      <c r="Q58" s="68">
        <f t="shared" si="1"/>
        <v>339300</v>
      </c>
      <c r="R58" s="68">
        <f t="shared" si="13"/>
        <v>5089500</v>
      </c>
      <c r="S58" s="68"/>
      <c r="T58" s="133">
        <f t="shared" si="2"/>
        <v>5089500</v>
      </c>
      <c r="U58" s="139"/>
    </row>
    <row r="59" spans="1:21" x14ac:dyDescent="0.25">
      <c r="A59" s="31" t="s">
        <v>304</v>
      </c>
      <c r="B59" s="32" t="s">
        <v>46</v>
      </c>
      <c r="C59" s="33" t="s">
        <v>135</v>
      </c>
      <c r="D59" s="43" t="s">
        <v>136</v>
      </c>
      <c r="E59" s="32" t="s">
        <v>81</v>
      </c>
      <c r="F59" s="35" t="s">
        <v>87</v>
      </c>
      <c r="G59" s="32"/>
      <c r="H59" s="36" t="s">
        <v>87</v>
      </c>
      <c r="I59" s="32"/>
      <c r="J59" s="32" t="s">
        <v>92</v>
      </c>
      <c r="K59" s="61" t="s">
        <v>312</v>
      </c>
      <c r="L59" s="32"/>
      <c r="M59" s="48">
        <v>31</v>
      </c>
      <c r="N59" s="81">
        <f t="shared" si="0"/>
        <v>31</v>
      </c>
      <c r="O59" s="73">
        <v>2</v>
      </c>
      <c r="P59" s="26">
        <v>13572</v>
      </c>
      <c r="Q59" s="68">
        <f t="shared" si="1"/>
        <v>420732</v>
      </c>
      <c r="R59" s="68"/>
      <c r="S59" s="68">
        <f t="shared" ref="S59:S60" si="14">Q59*10</f>
        <v>4207320</v>
      </c>
      <c r="T59" s="133">
        <f t="shared" si="2"/>
        <v>4207320</v>
      </c>
      <c r="U59" s="139"/>
    </row>
    <row r="60" spans="1:21" x14ac:dyDescent="0.25">
      <c r="A60" s="31" t="s">
        <v>304</v>
      </c>
      <c r="B60" s="32" t="s">
        <v>46</v>
      </c>
      <c r="C60" s="33" t="s">
        <v>135</v>
      </c>
      <c r="D60" s="43" t="s">
        <v>136</v>
      </c>
      <c r="E60" s="32" t="s">
        <v>81</v>
      </c>
      <c r="F60" s="35" t="s">
        <v>87</v>
      </c>
      <c r="G60" s="32"/>
      <c r="H60" s="36" t="s">
        <v>87</v>
      </c>
      <c r="I60" s="32"/>
      <c r="J60" s="32" t="s">
        <v>92</v>
      </c>
      <c r="K60" s="61" t="s">
        <v>312</v>
      </c>
      <c r="L60" s="32"/>
      <c r="M60" s="48">
        <v>31</v>
      </c>
      <c r="N60" s="81">
        <f t="shared" si="0"/>
        <v>31</v>
      </c>
      <c r="O60" s="73">
        <v>2</v>
      </c>
      <c r="P60" s="26">
        <v>13572</v>
      </c>
      <c r="Q60" s="68">
        <f t="shared" si="1"/>
        <v>420732</v>
      </c>
      <c r="R60" s="68"/>
      <c r="S60" s="68">
        <f t="shared" si="14"/>
        <v>4207320</v>
      </c>
      <c r="T60" s="133">
        <f t="shared" si="2"/>
        <v>4207320</v>
      </c>
      <c r="U60" s="139"/>
    </row>
    <row r="61" spans="1:21" x14ac:dyDescent="0.25">
      <c r="A61" s="31" t="s">
        <v>304</v>
      </c>
      <c r="B61" s="32" t="s">
        <v>46</v>
      </c>
      <c r="C61" s="33" t="s">
        <v>135</v>
      </c>
      <c r="D61" s="43" t="s">
        <v>136</v>
      </c>
      <c r="E61" s="32" t="s">
        <v>81</v>
      </c>
      <c r="F61" s="35" t="s">
        <v>87</v>
      </c>
      <c r="G61" s="32"/>
      <c r="H61" s="36" t="s">
        <v>87</v>
      </c>
      <c r="I61" s="32"/>
      <c r="J61" s="32" t="s">
        <v>92</v>
      </c>
      <c r="K61" s="61" t="s">
        <v>312</v>
      </c>
      <c r="L61" s="32">
        <v>25</v>
      </c>
      <c r="M61" s="48"/>
      <c r="N61" s="81">
        <f t="shared" si="0"/>
        <v>25</v>
      </c>
      <c r="O61" s="73">
        <v>2</v>
      </c>
      <c r="P61" s="26">
        <v>13572</v>
      </c>
      <c r="Q61" s="68">
        <f t="shared" si="1"/>
        <v>339300</v>
      </c>
      <c r="R61" s="68">
        <f t="shared" ref="R61:R62" si="15">Q61*15</f>
        <v>5089500</v>
      </c>
      <c r="S61" s="68"/>
      <c r="T61" s="133">
        <f t="shared" si="2"/>
        <v>5089500</v>
      </c>
      <c r="U61" s="139"/>
    </row>
    <row r="62" spans="1:21" x14ac:dyDescent="0.25">
      <c r="A62" s="31" t="s">
        <v>304</v>
      </c>
      <c r="B62" s="32" t="s">
        <v>46</v>
      </c>
      <c r="C62" s="33" t="s">
        <v>135</v>
      </c>
      <c r="D62" s="43" t="s">
        <v>136</v>
      </c>
      <c r="E62" s="32" t="s">
        <v>81</v>
      </c>
      <c r="F62" s="35" t="s">
        <v>87</v>
      </c>
      <c r="G62" s="32"/>
      <c r="H62" s="36" t="s">
        <v>87</v>
      </c>
      <c r="I62" s="32"/>
      <c r="J62" s="32" t="s">
        <v>92</v>
      </c>
      <c r="K62" s="61" t="s">
        <v>312</v>
      </c>
      <c r="L62" s="32">
        <v>25</v>
      </c>
      <c r="M62" s="48"/>
      <c r="N62" s="81">
        <f t="shared" si="0"/>
        <v>25</v>
      </c>
      <c r="O62" s="73">
        <v>2</v>
      </c>
      <c r="P62" s="26">
        <v>13572</v>
      </c>
      <c r="Q62" s="68">
        <f t="shared" si="1"/>
        <v>339300</v>
      </c>
      <c r="R62" s="68">
        <f t="shared" si="15"/>
        <v>5089500</v>
      </c>
      <c r="S62" s="68"/>
      <c r="T62" s="133">
        <f t="shared" si="2"/>
        <v>5089500</v>
      </c>
      <c r="U62" s="139"/>
    </row>
    <row r="63" spans="1:21" x14ac:dyDescent="0.25">
      <c r="A63" s="31" t="s">
        <v>304</v>
      </c>
      <c r="B63" s="32" t="s">
        <v>47</v>
      </c>
      <c r="C63" s="33" t="s">
        <v>137</v>
      </c>
      <c r="D63" s="43" t="s">
        <v>138</v>
      </c>
      <c r="E63" s="32" t="s">
        <v>81</v>
      </c>
      <c r="F63" s="35"/>
      <c r="G63" s="35" t="s">
        <v>87</v>
      </c>
      <c r="H63" s="36" t="s">
        <v>87</v>
      </c>
      <c r="I63" s="32"/>
      <c r="J63" s="32" t="s">
        <v>92</v>
      </c>
      <c r="K63" s="61" t="s">
        <v>312</v>
      </c>
      <c r="L63" s="32"/>
      <c r="M63" s="48">
        <v>28</v>
      </c>
      <c r="N63" s="81">
        <f t="shared" ref="N63:N90" si="16">L63+M63</f>
        <v>28</v>
      </c>
      <c r="O63" s="73">
        <v>2</v>
      </c>
      <c r="P63" s="26">
        <v>13572</v>
      </c>
      <c r="Q63" s="68">
        <f t="shared" ref="Q63:Q90" si="17">N63*P63</f>
        <v>380016</v>
      </c>
      <c r="R63" s="68"/>
      <c r="S63" s="68">
        <f t="shared" ref="S63:S64" si="18">Q63*10</f>
        <v>3800160</v>
      </c>
      <c r="T63" s="133">
        <f t="shared" ref="T63:T90" si="19">IF(L63="",M63*P63*10,L63*P63*15)</f>
        <v>3800160</v>
      </c>
      <c r="U63" s="139"/>
    </row>
    <row r="64" spans="1:21" ht="25.5" x14ac:dyDescent="0.25">
      <c r="A64" s="31" t="s">
        <v>304</v>
      </c>
      <c r="B64" s="32" t="s">
        <v>47</v>
      </c>
      <c r="C64" s="33" t="s">
        <v>137</v>
      </c>
      <c r="D64" s="43" t="s">
        <v>138</v>
      </c>
      <c r="E64" s="32" t="s">
        <v>81</v>
      </c>
      <c r="F64" s="35"/>
      <c r="G64" s="35" t="s">
        <v>87</v>
      </c>
      <c r="H64" s="36" t="s">
        <v>87</v>
      </c>
      <c r="I64" s="32"/>
      <c r="J64" s="51" t="s">
        <v>203</v>
      </c>
      <c r="K64" s="51" t="s">
        <v>199</v>
      </c>
      <c r="L64" s="32"/>
      <c r="M64" s="48">
        <v>27</v>
      </c>
      <c r="N64" s="81">
        <f t="shared" si="16"/>
        <v>27</v>
      </c>
      <c r="O64" s="73">
        <v>1</v>
      </c>
      <c r="P64" s="26">
        <v>6786</v>
      </c>
      <c r="Q64" s="68">
        <f t="shared" si="17"/>
        <v>183222</v>
      </c>
      <c r="R64" s="68"/>
      <c r="S64" s="68">
        <f t="shared" si="18"/>
        <v>1832220</v>
      </c>
      <c r="T64" s="133">
        <f t="shared" si="19"/>
        <v>1832220</v>
      </c>
      <c r="U64" s="139"/>
    </row>
    <row r="65" spans="1:21" x14ac:dyDescent="0.25">
      <c r="A65" s="31" t="s">
        <v>304</v>
      </c>
      <c r="B65" s="32" t="s">
        <v>47</v>
      </c>
      <c r="C65" s="33" t="s">
        <v>137</v>
      </c>
      <c r="D65" s="43" t="s">
        <v>138</v>
      </c>
      <c r="E65" s="32" t="s">
        <v>81</v>
      </c>
      <c r="F65" s="35"/>
      <c r="G65" s="35" t="s">
        <v>87</v>
      </c>
      <c r="H65" s="36" t="s">
        <v>87</v>
      </c>
      <c r="I65" s="32"/>
      <c r="J65" s="32" t="s">
        <v>92</v>
      </c>
      <c r="K65" s="61" t="s">
        <v>312</v>
      </c>
      <c r="L65" s="32">
        <v>25</v>
      </c>
      <c r="M65" s="48"/>
      <c r="N65" s="81">
        <f t="shared" si="16"/>
        <v>25</v>
      </c>
      <c r="O65" s="73">
        <v>2</v>
      </c>
      <c r="P65" s="26">
        <v>13572</v>
      </c>
      <c r="Q65" s="68">
        <f t="shared" si="17"/>
        <v>339300</v>
      </c>
      <c r="R65" s="68">
        <f t="shared" ref="R65:R66" si="20">Q65*15</f>
        <v>5089500</v>
      </c>
      <c r="S65" s="68"/>
      <c r="T65" s="133">
        <f t="shared" si="19"/>
        <v>5089500</v>
      </c>
      <c r="U65" s="139"/>
    </row>
    <row r="66" spans="1:21" ht="25.5" x14ac:dyDescent="0.25">
      <c r="A66" s="31" t="s">
        <v>304</v>
      </c>
      <c r="B66" s="32" t="s">
        <v>47</v>
      </c>
      <c r="C66" s="33" t="s">
        <v>137</v>
      </c>
      <c r="D66" s="43" t="s">
        <v>138</v>
      </c>
      <c r="E66" s="32" t="s">
        <v>81</v>
      </c>
      <c r="F66" s="35"/>
      <c r="G66" s="35" t="s">
        <v>87</v>
      </c>
      <c r="H66" s="36" t="s">
        <v>87</v>
      </c>
      <c r="I66" s="32"/>
      <c r="J66" s="51" t="s">
        <v>203</v>
      </c>
      <c r="K66" s="51" t="s">
        <v>199</v>
      </c>
      <c r="L66" s="32">
        <v>25</v>
      </c>
      <c r="M66" s="48"/>
      <c r="N66" s="81">
        <f t="shared" si="16"/>
        <v>25</v>
      </c>
      <c r="O66" s="73">
        <v>1</v>
      </c>
      <c r="P66" s="26">
        <v>6786</v>
      </c>
      <c r="Q66" s="68">
        <f t="shared" si="17"/>
        <v>169650</v>
      </c>
      <c r="R66" s="68">
        <f t="shared" si="20"/>
        <v>2544750</v>
      </c>
      <c r="S66" s="68"/>
      <c r="T66" s="133">
        <f t="shared" si="19"/>
        <v>2544750</v>
      </c>
      <c r="U66" s="139"/>
    </row>
    <row r="67" spans="1:21" x14ac:dyDescent="0.25">
      <c r="A67" s="31" t="s">
        <v>304</v>
      </c>
      <c r="B67" s="32" t="s">
        <v>48</v>
      </c>
      <c r="C67" s="33" t="s">
        <v>139</v>
      </c>
      <c r="D67" s="43" t="s">
        <v>140</v>
      </c>
      <c r="E67" s="32" t="s">
        <v>81</v>
      </c>
      <c r="F67" s="35"/>
      <c r="G67" s="35" t="s">
        <v>87</v>
      </c>
      <c r="H67" s="36" t="s">
        <v>87</v>
      </c>
      <c r="I67" s="32"/>
      <c r="J67" s="54" t="s">
        <v>216</v>
      </c>
      <c r="K67" s="51" t="s">
        <v>214</v>
      </c>
      <c r="L67" s="32"/>
      <c r="M67" s="48">
        <v>30</v>
      </c>
      <c r="N67" s="81">
        <f t="shared" si="16"/>
        <v>30</v>
      </c>
      <c r="O67" s="73">
        <v>2</v>
      </c>
      <c r="P67" s="26">
        <v>13572</v>
      </c>
      <c r="Q67" s="68">
        <f t="shared" si="17"/>
        <v>407160</v>
      </c>
      <c r="R67" s="68"/>
      <c r="S67" s="68">
        <f>Q67*10</f>
        <v>4071600</v>
      </c>
      <c r="T67" s="133">
        <f t="shared" si="19"/>
        <v>4071600</v>
      </c>
      <c r="U67" s="139"/>
    </row>
    <row r="68" spans="1:21" x14ac:dyDescent="0.25">
      <c r="A68" s="31" t="s">
        <v>304</v>
      </c>
      <c r="B68" s="32" t="s">
        <v>48</v>
      </c>
      <c r="C68" s="33" t="s">
        <v>139</v>
      </c>
      <c r="D68" s="43" t="s">
        <v>140</v>
      </c>
      <c r="E68" s="32" t="s">
        <v>81</v>
      </c>
      <c r="F68" s="35"/>
      <c r="G68" s="35" t="s">
        <v>87</v>
      </c>
      <c r="H68" s="36" t="s">
        <v>87</v>
      </c>
      <c r="I68" s="32"/>
      <c r="J68" s="54" t="s">
        <v>216</v>
      </c>
      <c r="K68" s="51" t="s">
        <v>214</v>
      </c>
      <c r="L68" s="32">
        <v>25</v>
      </c>
      <c r="M68" s="48"/>
      <c r="N68" s="81">
        <f t="shared" si="16"/>
        <v>25</v>
      </c>
      <c r="O68" s="73">
        <v>2</v>
      </c>
      <c r="P68" s="26">
        <v>13572</v>
      </c>
      <c r="Q68" s="68">
        <f t="shared" si="17"/>
        <v>339300</v>
      </c>
      <c r="R68" s="68">
        <f>Q68*15</f>
        <v>5089500</v>
      </c>
      <c r="S68" s="68"/>
      <c r="T68" s="133">
        <f t="shared" si="19"/>
        <v>5089500</v>
      </c>
      <c r="U68" s="139"/>
    </row>
    <row r="69" spans="1:21" x14ac:dyDescent="0.25">
      <c r="A69" s="31" t="s">
        <v>304</v>
      </c>
      <c r="B69" s="32" t="s">
        <v>53</v>
      </c>
      <c r="C69" s="33" t="s">
        <v>146</v>
      </c>
      <c r="D69" s="43" t="s">
        <v>147</v>
      </c>
      <c r="E69" s="32" t="s">
        <v>83</v>
      </c>
      <c r="F69" s="35"/>
      <c r="G69" s="35" t="s">
        <v>87</v>
      </c>
      <c r="H69" s="36" t="s">
        <v>87</v>
      </c>
      <c r="I69" s="32"/>
      <c r="J69" s="32" t="s">
        <v>92</v>
      </c>
      <c r="K69" s="61" t="s">
        <v>312</v>
      </c>
      <c r="L69" s="32"/>
      <c r="M69" s="48">
        <v>37</v>
      </c>
      <c r="N69" s="81">
        <f t="shared" si="16"/>
        <v>37</v>
      </c>
      <c r="O69" s="73">
        <v>2</v>
      </c>
      <c r="P69" s="26">
        <v>13572</v>
      </c>
      <c r="Q69" s="68">
        <f t="shared" si="17"/>
        <v>502164</v>
      </c>
      <c r="R69" s="102"/>
      <c r="S69" s="68">
        <f t="shared" ref="S69:S73" si="21">Q69*10</f>
        <v>5021640</v>
      </c>
      <c r="T69" s="133">
        <f t="shared" si="19"/>
        <v>5021640</v>
      </c>
      <c r="U69" s="139"/>
    </row>
    <row r="70" spans="1:21" ht="25.5" x14ac:dyDescent="0.25">
      <c r="A70" s="31" t="s">
        <v>304</v>
      </c>
      <c r="B70" s="32" t="s">
        <v>53</v>
      </c>
      <c r="C70" s="33" t="s">
        <v>146</v>
      </c>
      <c r="D70" s="43" t="s">
        <v>147</v>
      </c>
      <c r="E70" s="32" t="s">
        <v>83</v>
      </c>
      <c r="F70" s="35"/>
      <c r="G70" s="35" t="s">
        <v>87</v>
      </c>
      <c r="H70" s="36" t="s">
        <v>87</v>
      </c>
      <c r="I70" s="32"/>
      <c r="J70" s="32" t="s">
        <v>91</v>
      </c>
      <c r="K70" s="51" t="s">
        <v>199</v>
      </c>
      <c r="L70" s="32"/>
      <c r="M70" s="48">
        <v>36</v>
      </c>
      <c r="N70" s="81">
        <f t="shared" si="16"/>
        <v>36</v>
      </c>
      <c r="O70" s="73">
        <v>1</v>
      </c>
      <c r="P70" s="26">
        <v>6786</v>
      </c>
      <c r="Q70" s="68">
        <f t="shared" si="17"/>
        <v>244296</v>
      </c>
      <c r="R70" s="102"/>
      <c r="S70" s="68">
        <f t="shared" si="21"/>
        <v>2442960</v>
      </c>
      <c r="T70" s="133">
        <f t="shared" si="19"/>
        <v>2442960</v>
      </c>
      <c r="U70" s="139"/>
    </row>
    <row r="71" spans="1:21" x14ac:dyDescent="0.25">
      <c r="A71" s="31" t="s">
        <v>304</v>
      </c>
      <c r="B71" s="32" t="s">
        <v>53</v>
      </c>
      <c r="C71" s="33" t="s">
        <v>146</v>
      </c>
      <c r="D71" s="43" t="s">
        <v>147</v>
      </c>
      <c r="E71" s="32" t="s">
        <v>83</v>
      </c>
      <c r="F71" s="35"/>
      <c r="G71" s="35" t="s">
        <v>87</v>
      </c>
      <c r="H71" s="36" t="s">
        <v>87</v>
      </c>
      <c r="I71" s="32"/>
      <c r="J71" s="32" t="s">
        <v>90</v>
      </c>
      <c r="K71" s="51" t="s">
        <v>222</v>
      </c>
      <c r="L71" s="32"/>
      <c r="M71" s="48">
        <v>34</v>
      </c>
      <c r="N71" s="81">
        <f t="shared" si="16"/>
        <v>34</v>
      </c>
      <c r="O71" s="73">
        <v>2</v>
      </c>
      <c r="P71" s="26">
        <v>13572</v>
      </c>
      <c r="Q71" s="68">
        <f t="shared" si="17"/>
        <v>461448</v>
      </c>
      <c r="R71" s="102"/>
      <c r="S71" s="68">
        <f t="shared" si="21"/>
        <v>4614480</v>
      </c>
      <c r="T71" s="133">
        <f t="shared" si="19"/>
        <v>4614480</v>
      </c>
      <c r="U71" s="139"/>
    </row>
    <row r="72" spans="1:21" ht="25.5" x14ac:dyDescent="0.25">
      <c r="A72" s="31" t="s">
        <v>304</v>
      </c>
      <c r="B72" s="32" t="s">
        <v>53</v>
      </c>
      <c r="C72" s="33" t="s">
        <v>146</v>
      </c>
      <c r="D72" s="43" t="s">
        <v>147</v>
      </c>
      <c r="E72" s="32" t="s">
        <v>83</v>
      </c>
      <c r="F72" s="35"/>
      <c r="G72" s="35" t="s">
        <v>87</v>
      </c>
      <c r="H72" s="36" t="s">
        <v>87</v>
      </c>
      <c r="I72" s="32"/>
      <c r="J72" s="32" t="s">
        <v>91</v>
      </c>
      <c r="K72" s="51" t="s">
        <v>199</v>
      </c>
      <c r="L72" s="32"/>
      <c r="M72" s="48">
        <v>20</v>
      </c>
      <c r="N72" s="81">
        <f t="shared" si="16"/>
        <v>20</v>
      </c>
      <c r="O72" s="73">
        <v>1</v>
      </c>
      <c r="P72" s="26">
        <v>6786</v>
      </c>
      <c r="Q72" s="68">
        <f t="shared" si="17"/>
        <v>135720</v>
      </c>
      <c r="R72" s="68"/>
      <c r="S72" s="68">
        <f t="shared" si="21"/>
        <v>1357200</v>
      </c>
      <c r="T72" s="133">
        <f t="shared" si="19"/>
        <v>1357200</v>
      </c>
      <c r="U72" s="139"/>
    </row>
    <row r="73" spans="1:21" x14ac:dyDescent="0.25">
      <c r="A73" s="31" t="s">
        <v>304</v>
      </c>
      <c r="B73" s="32" t="s">
        <v>53</v>
      </c>
      <c r="C73" s="33" t="s">
        <v>146</v>
      </c>
      <c r="D73" s="43" t="s">
        <v>147</v>
      </c>
      <c r="E73" s="32" t="s">
        <v>83</v>
      </c>
      <c r="F73" s="35"/>
      <c r="G73" s="35" t="s">
        <v>87</v>
      </c>
      <c r="H73" s="36" t="s">
        <v>87</v>
      </c>
      <c r="I73" s="32"/>
      <c r="J73" s="32" t="s">
        <v>90</v>
      </c>
      <c r="K73" s="51" t="s">
        <v>222</v>
      </c>
      <c r="L73" s="32"/>
      <c r="M73" s="48">
        <v>22</v>
      </c>
      <c r="N73" s="81">
        <f t="shared" si="16"/>
        <v>22</v>
      </c>
      <c r="O73" s="73">
        <v>2</v>
      </c>
      <c r="P73" s="26">
        <v>13572</v>
      </c>
      <c r="Q73" s="68">
        <f t="shared" si="17"/>
        <v>298584</v>
      </c>
      <c r="R73" s="68"/>
      <c r="S73" s="68">
        <f t="shared" si="21"/>
        <v>2985840</v>
      </c>
      <c r="T73" s="133">
        <f t="shared" si="19"/>
        <v>2985840</v>
      </c>
      <c r="U73" s="139"/>
    </row>
    <row r="74" spans="1:21" ht="25.5" x14ac:dyDescent="0.25">
      <c r="A74" s="31" t="s">
        <v>304</v>
      </c>
      <c r="B74" s="32" t="s">
        <v>53</v>
      </c>
      <c r="C74" s="33" t="s">
        <v>146</v>
      </c>
      <c r="D74" s="43" t="s">
        <v>147</v>
      </c>
      <c r="E74" s="32" t="s">
        <v>83</v>
      </c>
      <c r="F74" s="35"/>
      <c r="G74" s="35" t="s">
        <v>87</v>
      </c>
      <c r="H74" s="36" t="s">
        <v>87</v>
      </c>
      <c r="I74" s="32"/>
      <c r="J74" s="32" t="s">
        <v>91</v>
      </c>
      <c r="K74" s="51" t="s">
        <v>199</v>
      </c>
      <c r="L74" s="63">
        <v>30</v>
      </c>
      <c r="M74" s="64"/>
      <c r="N74" s="81">
        <f t="shared" si="16"/>
        <v>30</v>
      </c>
      <c r="O74" s="73">
        <v>1</v>
      </c>
      <c r="P74" s="26">
        <v>6786</v>
      </c>
      <c r="Q74" s="68">
        <f t="shared" si="17"/>
        <v>203580</v>
      </c>
      <c r="R74" s="68">
        <f t="shared" ref="R74:R76" si="22">Q74*15</f>
        <v>3053700</v>
      </c>
      <c r="S74" s="68"/>
      <c r="T74" s="133">
        <f t="shared" si="19"/>
        <v>3053700</v>
      </c>
      <c r="U74" s="139"/>
    </row>
    <row r="75" spans="1:21" x14ac:dyDescent="0.25">
      <c r="A75" s="31" t="s">
        <v>304</v>
      </c>
      <c r="B75" s="32" t="s">
        <v>53</v>
      </c>
      <c r="C75" s="33" t="s">
        <v>146</v>
      </c>
      <c r="D75" s="43" t="s">
        <v>147</v>
      </c>
      <c r="E75" s="32" t="s">
        <v>83</v>
      </c>
      <c r="F75" s="35"/>
      <c r="G75" s="35" t="s">
        <v>87</v>
      </c>
      <c r="H75" s="36" t="s">
        <v>87</v>
      </c>
      <c r="I75" s="32"/>
      <c r="J75" s="32" t="s">
        <v>90</v>
      </c>
      <c r="K75" s="51" t="s">
        <v>222</v>
      </c>
      <c r="L75" s="63">
        <v>30</v>
      </c>
      <c r="M75" s="64"/>
      <c r="N75" s="81">
        <f t="shared" si="16"/>
        <v>30</v>
      </c>
      <c r="O75" s="73">
        <v>2</v>
      </c>
      <c r="P75" s="26">
        <v>13572</v>
      </c>
      <c r="Q75" s="68">
        <f t="shared" si="17"/>
        <v>407160</v>
      </c>
      <c r="R75" s="68">
        <f t="shared" si="22"/>
        <v>6107400</v>
      </c>
      <c r="S75" s="68"/>
      <c r="T75" s="133">
        <f t="shared" si="19"/>
        <v>6107400</v>
      </c>
      <c r="U75" s="139"/>
    </row>
    <row r="76" spans="1:21" x14ac:dyDescent="0.25">
      <c r="A76" s="31" t="s">
        <v>304</v>
      </c>
      <c r="B76" s="32" t="s">
        <v>53</v>
      </c>
      <c r="C76" s="33" t="s">
        <v>146</v>
      </c>
      <c r="D76" s="43" t="s">
        <v>147</v>
      </c>
      <c r="E76" s="32" t="s">
        <v>83</v>
      </c>
      <c r="F76" s="35"/>
      <c r="G76" s="35" t="s">
        <v>87</v>
      </c>
      <c r="H76" s="36" t="s">
        <v>87</v>
      </c>
      <c r="I76" s="32"/>
      <c r="J76" s="32" t="s">
        <v>92</v>
      </c>
      <c r="K76" s="61" t="s">
        <v>312</v>
      </c>
      <c r="L76" s="63">
        <v>30</v>
      </c>
      <c r="M76" s="64"/>
      <c r="N76" s="81">
        <f t="shared" si="16"/>
        <v>30</v>
      </c>
      <c r="O76" s="73">
        <v>2</v>
      </c>
      <c r="P76" s="26">
        <v>13572</v>
      </c>
      <c r="Q76" s="68">
        <f t="shared" si="17"/>
        <v>407160</v>
      </c>
      <c r="R76" s="68">
        <f t="shared" si="22"/>
        <v>6107400</v>
      </c>
      <c r="S76" s="68"/>
      <c r="T76" s="133">
        <f t="shared" si="19"/>
        <v>6107400</v>
      </c>
      <c r="U76" s="139"/>
    </row>
    <row r="77" spans="1:21" x14ac:dyDescent="0.25">
      <c r="A77" s="31" t="s">
        <v>304</v>
      </c>
      <c r="B77" s="32" t="s">
        <v>54</v>
      </c>
      <c r="C77" s="33" t="s">
        <v>154</v>
      </c>
      <c r="D77" s="43" t="s">
        <v>155</v>
      </c>
      <c r="E77" s="32" t="s">
        <v>83</v>
      </c>
      <c r="F77" s="35"/>
      <c r="G77" s="35" t="s">
        <v>87</v>
      </c>
      <c r="H77" s="36" t="s">
        <v>87</v>
      </c>
      <c r="I77" s="32"/>
      <c r="J77" s="32" t="s">
        <v>92</v>
      </c>
      <c r="K77" s="61" t="s">
        <v>312</v>
      </c>
      <c r="L77" s="32"/>
      <c r="M77" s="48">
        <v>26</v>
      </c>
      <c r="N77" s="81">
        <f t="shared" si="16"/>
        <v>26</v>
      </c>
      <c r="O77" s="73">
        <v>2</v>
      </c>
      <c r="P77" s="26">
        <v>13572</v>
      </c>
      <c r="Q77" s="68">
        <f t="shared" si="17"/>
        <v>352872</v>
      </c>
      <c r="R77" s="68"/>
      <c r="S77" s="68">
        <f>Q77*10</f>
        <v>3528720</v>
      </c>
      <c r="T77" s="133">
        <f t="shared" si="19"/>
        <v>3528720</v>
      </c>
      <c r="U77" s="139"/>
    </row>
    <row r="78" spans="1:21" x14ac:dyDescent="0.25">
      <c r="A78" s="31" t="s">
        <v>304</v>
      </c>
      <c r="B78" s="32" t="s">
        <v>54</v>
      </c>
      <c r="C78" s="33" t="s">
        <v>154</v>
      </c>
      <c r="D78" s="43" t="s">
        <v>155</v>
      </c>
      <c r="E78" s="32" t="s">
        <v>83</v>
      </c>
      <c r="F78" s="35"/>
      <c r="G78" s="35" t="s">
        <v>87</v>
      </c>
      <c r="H78" s="36" t="s">
        <v>87</v>
      </c>
      <c r="I78" s="32"/>
      <c r="J78" s="32" t="s">
        <v>92</v>
      </c>
      <c r="K78" s="61" t="s">
        <v>312</v>
      </c>
      <c r="L78" s="32"/>
      <c r="M78" s="48">
        <v>30</v>
      </c>
      <c r="N78" s="81">
        <f t="shared" si="16"/>
        <v>30</v>
      </c>
      <c r="O78" s="73">
        <v>2</v>
      </c>
      <c r="P78" s="26">
        <v>13572</v>
      </c>
      <c r="Q78" s="68">
        <f t="shared" si="17"/>
        <v>407160</v>
      </c>
      <c r="R78" s="68"/>
      <c r="S78" s="68">
        <f>Q78*10</f>
        <v>4071600</v>
      </c>
      <c r="T78" s="133">
        <f t="shared" si="19"/>
        <v>4071600</v>
      </c>
      <c r="U78" s="139"/>
    </row>
    <row r="79" spans="1:21" x14ac:dyDescent="0.25">
      <c r="A79" s="31" t="s">
        <v>304</v>
      </c>
      <c r="B79" s="32" t="s">
        <v>54</v>
      </c>
      <c r="C79" s="33" t="s">
        <v>154</v>
      </c>
      <c r="D79" s="43" t="s">
        <v>155</v>
      </c>
      <c r="E79" s="32" t="s">
        <v>83</v>
      </c>
      <c r="F79" s="35"/>
      <c r="G79" s="35" t="s">
        <v>87</v>
      </c>
      <c r="H79" s="36" t="s">
        <v>87</v>
      </c>
      <c r="I79" s="32"/>
      <c r="J79" s="32" t="s">
        <v>92</v>
      </c>
      <c r="K79" s="61" t="s">
        <v>312</v>
      </c>
      <c r="L79" s="32">
        <v>25</v>
      </c>
      <c r="M79" s="48"/>
      <c r="N79" s="81">
        <f t="shared" si="16"/>
        <v>25</v>
      </c>
      <c r="O79" s="73">
        <v>2</v>
      </c>
      <c r="P79" s="26">
        <v>13572</v>
      </c>
      <c r="Q79" s="68">
        <f t="shared" si="17"/>
        <v>339300</v>
      </c>
      <c r="R79" s="68">
        <f t="shared" ref="R79:R80" si="23">Q79*15</f>
        <v>5089500</v>
      </c>
      <c r="S79" s="68"/>
      <c r="T79" s="133">
        <f t="shared" si="19"/>
        <v>5089500</v>
      </c>
      <c r="U79" s="139"/>
    </row>
    <row r="80" spans="1:21" ht="25.5" x14ac:dyDescent="0.25">
      <c r="A80" s="31" t="s">
        <v>304</v>
      </c>
      <c r="B80" s="32" t="s">
        <v>54</v>
      </c>
      <c r="C80" s="33" t="s">
        <v>154</v>
      </c>
      <c r="D80" s="43" t="s">
        <v>155</v>
      </c>
      <c r="E80" s="32" t="s">
        <v>83</v>
      </c>
      <c r="F80" s="35"/>
      <c r="G80" s="35" t="s">
        <v>87</v>
      </c>
      <c r="H80" s="36" t="s">
        <v>87</v>
      </c>
      <c r="I80" s="32"/>
      <c r="J80" s="32" t="s">
        <v>91</v>
      </c>
      <c r="K80" s="51" t="s">
        <v>199</v>
      </c>
      <c r="L80" s="32">
        <v>25</v>
      </c>
      <c r="M80" s="48"/>
      <c r="N80" s="81">
        <f t="shared" si="16"/>
        <v>25</v>
      </c>
      <c r="O80" s="73">
        <v>1</v>
      </c>
      <c r="P80" s="26">
        <v>6786</v>
      </c>
      <c r="Q80" s="68">
        <f t="shared" si="17"/>
        <v>169650</v>
      </c>
      <c r="R80" s="68">
        <f t="shared" si="23"/>
        <v>2544750</v>
      </c>
      <c r="S80" s="68"/>
      <c r="T80" s="133">
        <f t="shared" si="19"/>
        <v>2544750</v>
      </c>
      <c r="U80" s="139"/>
    </row>
    <row r="81" spans="1:21" x14ac:dyDescent="0.25">
      <c r="A81" s="31" t="s">
        <v>304</v>
      </c>
      <c r="B81" s="32" t="s">
        <v>55</v>
      </c>
      <c r="C81" s="33" t="s">
        <v>156</v>
      </c>
      <c r="D81" s="43" t="s">
        <v>157</v>
      </c>
      <c r="E81" s="32" t="s">
        <v>83</v>
      </c>
      <c r="F81" s="35"/>
      <c r="G81" s="35" t="s">
        <v>87</v>
      </c>
      <c r="H81" s="36" t="s">
        <v>87</v>
      </c>
      <c r="I81" s="32"/>
      <c r="J81" s="32" t="s">
        <v>310</v>
      </c>
      <c r="K81" s="38" t="s">
        <v>312</v>
      </c>
      <c r="L81" s="32"/>
      <c r="M81" s="48">
        <v>29</v>
      </c>
      <c r="N81" s="81">
        <f t="shared" si="16"/>
        <v>29</v>
      </c>
      <c r="O81" s="73">
        <v>2</v>
      </c>
      <c r="P81" s="26">
        <v>13572</v>
      </c>
      <c r="Q81" s="68">
        <f t="shared" si="17"/>
        <v>393588</v>
      </c>
      <c r="R81" s="68"/>
      <c r="S81" s="68">
        <f>Q81*10</f>
        <v>3935880</v>
      </c>
      <c r="T81" s="133">
        <f t="shared" si="19"/>
        <v>3935880</v>
      </c>
      <c r="U81" s="139"/>
    </row>
    <row r="82" spans="1:21" x14ac:dyDescent="0.25">
      <c r="A82" s="31" t="s">
        <v>304</v>
      </c>
      <c r="B82" s="32" t="s">
        <v>55</v>
      </c>
      <c r="C82" s="33" t="s">
        <v>156</v>
      </c>
      <c r="D82" s="43" t="s">
        <v>157</v>
      </c>
      <c r="E82" s="32" t="s">
        <v>83</v>
      </c>
      <c r="F82" s="35"/>
      <c r="G82" s="35" t="s">
        <v>87</v>
      </c>
      <c r="H82" s="36" t="s">
        <v>87</v>
      </c>
      <c r="I82" s="32"/>
      <c r="J82" s="32" t="s">
        <v>96</v>
      </c>
      <c r="K82" s="48" t="s">
        <v>97</v>
      </c>
      <c r="L82" s="32"/>
      <c r="M82" s="48">
        <v>25</v>
      </c>
      <c r="N82" s="81">
        <f t="shared" si="16"/>
        <v>25</v>
      </c>
      <c r="O82" s="73">
        <v>2</v>
      </c>
      <c r="P82" s="26">
        <v>13572</v>
      </c>
      <c r="Q82" s="68">
        <f t="shared" si="17"/>
        <v>339300</v>
      </c>
      <c r="R82" s="68"/>
      <c r="S82" s="68">
        <f>Q82*10</f>
        <v>3393000</v>
      </c>
      <c r="T82" s="133">
        <f t="shared" si="19"/>
        <v>3393000</v>
      </c>
      <c r="U82" s="139"/>
    </row>
    <row r="83" spans="1:21" x14ac:dyDescent="0.25">
      <c r="A83" s="31" t="s">
        <v>304</v>
      </c>
      <c r="B83" s="32" t="s">
        <v>55</v>
      </c>
      <c r="C83" s="33" t="s">
        <v>156</v>
      </c>
      <c r="D83" s="43" t="s">
        <v>157</v>
      </c>
      <c r="E83" s="32" t="s">
        <v>83</v>
      </c>
      <c r="F83" s="35"/>
      <c r="G83" s="35" t="s">
        <v>87</v>
      </c>
      <c r="H83" s="36" t="s">
        <v>87</v>
      </c>
      <c r="I83" s="32"/>
      <c r="J83" s="32" t="s">
        <v>310</v>
      </c>
      <c r="K83" s="38" t="s">
        <v>312</v>
      </c>
      <c r="L83" s="32">
        <v>25</v>
      </c>
      <c r="M83" s="48"/>
      <c r="N83" s="81">
        <f t="shared" si="16"/>
        <v>25</v>
      </c>
      <c r="O83" s="73">
        <v>2</v>
      </c>
      <c r="P83" s="26">
        <v>13572</v>
      </c>
      <c r="Q83" s="68">
        <f t="shared" si="17"/>
        <v>339300</v>
      </c>
      <c r="R83" s="68">
        <f t="shared" ref="R83:R84" si="24">Q83*15</f>
        <v>5089500</v>
      </c>
      <c r="S83" s="68"/>
      <c r="T83" s="133">
        <f t="shared" si="19"/>
        <v>5089500</v>
      </c>
      <c r="U83" s="139"/>
    </row>
    <row r="84" spans="1:21" x14ac:dyDescent="0.25">
      <c r="A84" s="31" t="s">
        <v>304</v>
      </c>
      <c r="B84" s="32" t="s">
        <v>55</v>
      </c>
      <c r="C84" s="33" t="s">
        <v>156</v>
      </c>
      <c r="D84" s="43" t="s">
        <v>157</v>
      </c>
      <c r="E84" s="32" t="s">
        <v>83</v>
      </c>
      <c r="F84" s="35"/>
      <c r="G84" s="35" t="s">
        <v>87</v>
      </c>
      <c r="H84" s="36" t="s">
        <v>87</v>
      </c>
      <c r="I84" s="32"/>
      <c r="J84" s="32" t="s">
        <v>96</v>
      </c>
      <c r="K84" s="48" t="s">
        <v>97</v>
      </c>
      <c r="L84" s="32">
        <v>25</v>
      </c>
      <c r="M84" s="48"/>
      <c r="N84" s="81">
        <f t="shared" si="16"/>
        <v>25</v>
      </c>
      <c r="O84" s="73">
        <v>2</v>
      </c>
      <c r="P84" s="26">
        <v>13572</v>
      </c>
      <c r="Q84" s="68">
        <f t="shared" si="17"/>
        <v>339300</v>
      </c>
      <c r="R84" s="68">
        <f t="shared" si="24"/>
        <v>5089500</v>
      </c>
      <c r="S84" s="68"/>
      <c r="T84" s="133">
        <f t="shared" si="19"/>
        <v>5089500</v>
      </c>
      <c r="U84" s="139"/>
    </row>
    <row r="85" spans="1:21" x14ac:dyDescent="0.25">
      <c r="A85" s="31" t="s">
        <v>304</v>
      </c>
      <c r="B85" s="32" t="s">
        <v>56</v>
      </c>
      <c r="C85" s="33" t="s">
        <v>158</v>
      </c>
      <c r="D85" s="43" t="s">
        <v>159</v>
      </c>
      <c r="E85" s="32" t="s">
        <v>83</v>
      </c>
      <c r="F85" s="35" t="s">
        <v>87</v>
      </c>
      <c r="G85" s="32"/>
      <c r="H85" s="36" t="s">
        <v>87</v>
      </c>
      <c r="I85" s="32"/>
      <c r="J85" s="32" t="s">
        <v>89</v>
      </c>
      <c r="K85" s="38" t="s">
        <v>312</v>
      </c>
      <c r="L85" s="32"/>
      <c r="M85" s="48">
        <v>22</v>
      </c>
      <c r="N85" s="81">
        <f t="shared" si="16"/>
        <v>22</v>
      </c>
      <c r="O85" s="73">
        <v>2</v>
      </c>
      <c r="P85" s="26">
        <v>13572</v>
      </c>
      <c r="Q85" s="68">
        <f t="shared" si="17"/>
        <v>298584</v>
      </c>
      <c r="R85" s="68"/>
      <c r="S85" s="68">
        <f t="shared" ref="S85:S86" si="25">Q85*10</f>
        <v>2985840</v>
      </c>
      <c r="T85" s="133">
        <f t="shared" si="19"/>
        <v>2985840</v>
      </c>
      <c r="U85" s="139"/>
    </row>
    <row r="86" spans="1:21" x14ac:dyDescent="0.25">
      <c r="A86" s="31" t="s">
        <v>304</v>
      </c>
      <c r="B86" s="32" t="s">
        <v>56</v>
      </c>
      <c r="C86" s="33" t="s">
        <v>158</v>
      </c>
      <c r="D86" s="43" t="s">
        <v>159</v>
      </c>
      <c r="E86" s="32" t="s">
        <v>83</v>
      </c>
      <c r="F86" s="35" t="s">
        <v>87</v>
      </c>
      <c r="G86" s="32"/>
      <c r="H86" s="36" t="s">
        <v>87</v>
      </c>
      <c r="I86" s="32"/>
      <c r="J86" s="32" t="s">
        <v>89</v>
      </c>
      <c r="K86" s="38" t="s">
        <v>312</v>
      </c>
      <c r="L86" s="32"/>
      <c r="M86" s="48">
        <v>21</v>
      </c>
      <c r="N86" s="81">
        <f t="shared" si="16"/>
        <v>21</v>
      </c>
      <c r="O86" s="73">
        <v>2</v>
      </c>
      <c r="P86" s="26">
        <v>13572</v>
      </c>
      <c r="Q86" s="68">
        <f t="shared" si="17"/>
        <v>285012</v>
      </c>
      <c r="R86" s="68"/>
      <c r="S86" s="68">
        <f t="shared" si="25"/>
        <v>2850120</v>
      </c>
      <c r="T86" s="133">
        <f t="shared" si="19"/>
        <v>2850120</v>
      </c>
      <c r="U86" s="139"/>
    </row>
    <row r="87" spans="1:21" x14ac:dyDescent="0.25">
      <c r="A87" s="31" t="s">
        <v>304</v>
      </c>
      <c r="B87" s="32" t="s">
        <v>56</v>
      </c>
      <c r="C87" s="33" t="s">
        <v>158</v>
      </c>
      <c r="D87" s="43" t="s">
        <v>159</v>
      </c>
      <c r="E87" s="32" t="s">
        <v>83</v>
      </c>
      <c r="F87" s="35" t="s">
        <v>87</v>
      </c>
      <c r="G87" s="32"/>
      <c r="H87" s="36" t="s">
        <v>87</v>
      </c>
      <c r="I87" s="32"/>
      <c r="J87" s="32" t="s">
        <v>89</v>
      </c>
      <c r="K87" s="38" t="s">
        <v>312</v>
      </c>
      <c r="L87" s="32">
        <v>25</v>
      </c>
      <c r="M87" s="48"/>
      <c r="N87" s="81">
        <f t="shared" si="16"/>
        <v>25</v>
      </c>
      <c r="O87" s="73">
        <v>2</v>
      </c>
      <c r="P87" s="26">
        <v>13572</v>
      </c>
      <c r="Q87" s="68">
        <f t="shared" si="17"/>
        <v>339300</v>
      </c>
      <c r="R87" s="68">
        <f t="shared" ref="R87:R88" si="26">Q87*15</f>
        <v>5089500</v>
      </c>
      <c r="S87" s="68"/>
      <c r="T87" s="133">
        <f t="shared" si="19"/>
        <v>5089500</v>
      </c>
      <c r="U87" s="139"/>
    </row>
    <row r="88" spans="1:21" x14ac:dyDescent="0.25">
      <c r="A88" s="31" t="s">
        <v>304</v>
      </c>
      <c r="B88" s="32" t="s">
        <v>56</v>
      </c>
      <c r="C88" s="33" t="s">
        <v>158</v>
      </c>
      <c r="D88" s="43" t="s">
        <v>159</v>
      </c>
      <c r="E88" s="32" t="s">
        <v>83</v>
      </c>
      <c r="F88" s="35" t="s">
        <v>87</v>
      </c>
      <c r="G88" s="32"/>
      <c r="H88" s="36" t="s">
        <v>87</v>
      </c>
      <c r="I88" s="32"/>
      <c r="J88" s="32" t="s">
        <v>89</v>
      </c>
      <c r="K88" s="38" t="s">
        <v>312</v>
      </c>
      <c r="L88" s="32">
        <v>25</v>
      </c>
      <c r="M88" s="48"/>
      <c r="N88" s="81">
        <f t="shared" si="16"/>
        <v>25</v>
      </c>
      <c r="O88" s="73">
        <v>2</v>
      </c>
      <c r="P88" s="26">
        <v>13572</v>
      </c>
      <c r="Q88" s="68">
        <f t="shared" si="17"/>
        <v>339300</v>
      </c>
      <c r="R88" s="68">
        <f t="shared" si="26"/>
        <v>5089500</v>
      </c>
      <c r="S88" s="68"/>
      <c r="T88" s="133">
        <f t="shared" si="19"/>
        <v>5089500</v>
      </c>
      <c r="U88" s="139"/>
    </row>
    <row r="89" spans="1:21" x14ac:dyDescent="0.25">
      <c r="A89" s="31" t="s">
        <v>304</v>
      </c>
      <c r="B89" s="32" t="s">
        <v>57</v>
      </c>
      <c r="C89" s="33" t="s">
        <v>160</v>
      </c>
      <c r="D89" s="43" t="s">
        <v>161</v>
      </c>
      <c r="E89" s="32" t="s">
        <v>83</v>
      </c>
      <c r="F89" s="35"/>
      <c r="G89" s="35" t="s">
        <v>87</v>
      </c>
      <c r="H89" s="36" t="s">
        <v>87</v>
      </c>
      <c r="I89" s="32"/>
      <c r="J89" s="32" t="s">
        <v>93</v>
      </c>
      <c r="K89" s="38" t="s">
        <v>312</v>
      </c>
      <c r="L89" s="32"/>
      <c r="M89" s="48">
        <v>32</v>
      </c>
      <c r="N89" s="81">
        <f t="shared" si="16"/>
        <v>32</v>
      </c>
      <c r="O89" s="73">
        <v>2</v>
      </c>
      <c r="P89" s="26">
        <v>13572</v>
      </c>
      <c r="Q89" s="68">
        <f t="shared" si="17"/>
        <v>434304</v>
      </c>
      <c r="R89" s="68"/>
      <c r="S89" s="68">
        <f>Q89*10</f>
        <v>4343040</v>
      </c>
      <c r="T89" s="133">
        <f t="shared" si="19"/>
        <v>4343040</v>
      </c>
      <c r="U89" s="139"/>
    </row>
    <row r="90" spans="1:21" x14ac:dyDescent="0.25">
      <c r="A90" s="31" t="s">
        <v>304</v>
      </c>
      <c r="B90" s="32" t="s">
        <v>57</v>
      </c>
      <c r="C90" s="33" t="s">
        <v>160</v>
      </c>
      <c r="D90" s="43" t="s">
        <v>161</v>
      </c>
      <c r="E90" s="32" t="s">
        <v>83</v>
      </c>
      <c r="F90" s="35"/>
      <c r="G90" s="35" t="s">
        <v>87</v>
      </c>
      <c r="H90" s="36" t="s">
        <v>87</v>
      </c>
      <c r="I90" s="32"/>
      <c r="J90" s="32" t="s">
        <v>93</v>
      </c>
      <c r="K90" s="38" t="s">
        <v>312</v>
      </c>
      <c r="L90" s="32">
        <v>25</v>
      </c>
      <c r="M90" s="48"/>
      <c r="N90" s="81">
        <f t="shared" si="16"/>
        <v>25</v>
      </c>
      <c r="O90" s="73">
        <v>2</v>
      </c>
      <c r="P90" s="26">
        <v>13572</v>
      </c>
      <c r="Q90" s="68">
        <f t="shared" si="17"/>
        <v>339300</v>
      </c>
      <c r="R90" s="68">
        <f>Q90*15</f>
        <v>5089500</v>
      </c>
      <c r="S90" s="68"/>
      <c r="T90" s="133">
        <f t="shared" si="19"/>
        <v>5089500</v>
      </c>
      <c r="U90" s="139"/>
    </row>
    <row r="91" spans="1:21" ht="25.5" x14ac:dyDescent="0.25">
      <c r="A91" s="31" t="s">
        <v>304</v>
      </c>
      <c r="B91" s="32" t="s">
        <v>72</v>
      </c>
      <c r="C91" s="33" t="s">
        <v>186</v>
      </c>
      <c r="D91" s="43" t="s">
        <v>187</v>
      </c>
      <c r="E91" s="32" t="s">
        <v>85</v>
      </c>
      <c r="F91" s="35" t="s">
        <v>87</v>
      </c>
      <c r="G91" s="32"/>
      <c r="H91" s="36" t="s">
        <v>87</v>
      </c>
      <c r="I91" s="32"/>
      <c r="J91" s="32" t="s">
        <v>91</v>
      </c>
      <c r="K91" s="51" t="s">
        <v>199</v>
      </c>
      <c r="L91" s="32"/>
      <c r="M91" s="48">
        <v>22</v>
      </c>
      <c r="N91" s="81">
        <f t="shared" ref="N91:N101" si="27">L91+M91</f>
        <v>22</v>
      </c>
      <c r="O91" s="73">
        <v>1</v>
      </c>
      <c r="P91" s="26">
        <v>6786</v>
      </c>
      <c r="Q91" s="68">
        <f t="shared" ref="Q91:Q101" si="28">N91*P91</f>
        <v>149292</v>
      </c>
      <c r="R91" s="68"/>
      <c r="S91" s="68">
        <f t="shared" ref="S91:S92" si="29">Q91*10</f>
        <v>1492920</v>
      </c>
      <c r="T91" s="133">
        <f t="shared" ref="T91:T101" si="30">IF(L91="",M91*P91*10,L91*P91*15)</f>
        <v>1492920</v>
      </c>
      <c r="U91" s="139"/>
    </row>
    <row r="92" spans="1:21" x14ac:dyDescent="0.25">
      <c r="A92" s="31" t="s">
        <v>304</v>
      </c>
      <c r="B92" s="32" t="s">
        <v>72</v>
      </c>
      <c r="C92" s="33" t="s">
        <v>186</v>
      </c>
      <c r="D92" s="43" t="s">
        <v>187</v>
      </c>
      <c r="E92" s="32" t="s">
        <v>85</v>
      </c>
      <c r="F92" s="35" t="s">
        <v>87</v>
      </c>
      <c r="G92" s="32"/>
      <c r="H92" s="36" t="s">
        <v>87</v>
      </c>
      <c r="I92" s="32"/>
      <c r="J92" s="59" t="s">
        <v>232</v>
      </c>
      <c r="K92" s="55" t="s">
        <v>197</v>
      </c>
      <c r="L92" s="32"/>
      <c r="M92" s="48">
        <v>20</v>
      </c>
      <c r="N92" s="81">
        <f t="shared" si="27"/>
        <v>20</v>
      </c>
      <c r="O92" s="73">
        <v>1</v>
      </c>
      <c r="P92" s="26">
        <v>6786</v>
      </c>
      <c r="Q92" s="68">
        <f t="shared" si="28"/>
        <v>135720</v>
      </c>
      <c r="R92" s="68"/>
      <c r="S92" s="68">
        <f t="shared" si="29"/>
        <v>1357200</v>
      </c>
      <c r="T92" s="133">
        <f t="shared" si="30"/>
        <v>1357200</v>
      </c>
      <c r="U92" s="139"/>
    </row>
    <row r="93" spans="1:21" ht="25.5" x14ac:dyDescent="0.25">
      <c r="A93" s="31" t="s">
        <v>304</v>
      </c>
      <c r="B93" s="32" t="s">
        <v>72</v>
      </c>
      <c r="C93" s="33" t="s">
        <v>186</v>
      </c>
      <c r="D93" s="43" t="s">
        <v>187</v>
      </c>
      <c r="E93" s="32" t="s">
        <v>85</v>
      </c>
      <c r="F93" s="35" t="s">
        <v>87</v>
      </c>
      <c r="G93" s="32"/>
      <c r="H93" s="36" t="s">
        <v>87</v>
      </c>
      <c r="I93" s="32"/>
      <c r="J93" s="32" t="s">
        <v>91</v>
      </c>
      <c r="K93" s="51" t="s">
        <v>199</v>
      </c>
      <c r="L93" s="32">
        <v>25</v>
      </c>
      <c r="M93" s="48"/>
      <c r="N93" s="81">
        <f t="shared" si="27"/>
        <v>25</v>
      </c>
      <c r="O93" s="73">
        <v>1</v>
      </c>
      <c r="P93" s="26">
        <v>6786</v>
      </c>
      <c r="Q93" s="68">
        <f t="shared" si="28"/>
        <v>169650</v>
      </c>
      <c r="R93" s="68">
        <f t="shared" ref="R93" si="31">Q93*15</f>
        <v>2544750</v>
      </c>
      <c r="S93" s="68"/>
      <c r="T93" s="133">
        <f t="shared" si="30"/>
        <v>2544750</v>
      </c>
      <c r="U93" s="139"/>
    </row>
    <row r="94" spans="1:21" ht="25.5" x14ac:dyDescent="0.25">
      <c r="A94" s="31" t="s">
        <v>304</v>
      </c>
      <c r="B94" s="32" t="s">
        <v>73</v>
      </c>
      <c r="C94" s="33" t="s">
        <v>188</v>
      </c>
      <c r="D94" s="43" t="s">
        <v>189</v>
      </c>
      <c r="E94" s="32" t="s">
        <v>86</v>
      </c>
      <c r="F94" s="35" t="s">
        <v>87</v>
      </c>
      <c r="G94" s="32"/>
      <c r="H94" s="36" t="s">
        <v>87</v>
      </c>
      <c r="I94" s="32"/>
      <c r="J94" s="32" t="s">
        <v>91</v>
      </c>
      <c r="K94" s="51" t="s">
        <v>199</v>
      </c>
      <c r="L94" s="32"/>
      <c r="M94" s="48">
        <v>31</v>
      </c>
      <c r="N94" s="81">
        <f t="shared" si="27"/>
        <v>31</v>
      </c>
      <c r="O94" s="73">
        <v>1</v>
      </c>
      <c r="P94" s="26">
        <v>6786</v>
      </c>
      <c r="Q94" s="68">
        <f t="shared" si="28"/>
        <v>210366</v>
      </c>
      <c r="R94" s="68"/>
      <c r="S94" s="68">
        <f>Q94*10</f>
        <v>2103660</v>
      </c>
      <c r="T94" s="133">
        <f t="shared" si="30"/>
        <v>2103660</v>
      </c>
      <c r="U94" s="139"/>
    </row>
    <row r="95" spans="1:21" x14ac:dyDescent="0.25">
      <c r="A95" s="31" t="s">
        <v>304</v>
      </c>
      <c r="B95" s="32" t="s">
        <v>73</v>
      </c>
      <c r="C95" s="33" t="s">
        <v>188</v>
      </c>
      <c r="D95" s="43" t="s">
        <v>189</v>
      </c>
      <c r="E95" s="32" t="s">
        <v>86</v>
      </c>
      <c r="F95" s="35" t="s">
        <v>87</v>
      </c>
      <c r="G95" s="32"/>
      <c r="H95" s="36" t="s">
        <v>87</v>
      </c>
      <c r="I95" s="32"/>
      <c r="J95" s="32" t="s">
        <v>90</v>
      </c>
      <c r="K95" s="51" t="s">
        <v>222</v>
      </c>
      <c r="L95" s="32"/>
      <c r="M95" s="48">
        <v>24</v>
      </c>
      <c r="N95" s="81">
        <f t="shared" si="27"/>
        <v>24</v>
      </c>
      <c r="O95" s="73">
        <v>2</v>
      </c>
      <c r="P95" s="26">
        <v>13572</v>
      </c>
      <c r="Q95" s="68">
        <f t="shared" si="28"/>
        <v>325728</v>
      </c>
      <c r="R95" s="68"/>
      <c r="S95" s="68">
        <f>Q95*10</f>
        <v>3257280</v>
      </c>
      <c r="T95" s="133">
        <f t="shared" si="30"/>
        <v>3257280</v>
      </c>
      <c r="U95" s="139"/>
    </row>
    <row r="96" spans="1:21" x14ac:dyDescent="0.25">
      <c r="A96" s="31" t="s">
        <v>304</v>
      </c>
      <c r="B96" s="32" t="s">
        <v>73</v>
      </c>
      <c r="C96" s="33" t="s">
        <v>188</v>
      </c>
      <c r="D96" s="43" t="s">
        <v>189</v>
      </c>
      <c r="E96" s="32" t="s">
        <v>86</v>
      </c>
      <c r="F96" s="35" t="s">
        <v>87</v>
      </c>
      <c r="G96" s="32"/>
      <c r="H96" s="36" t="s">
        <v>87</v>
      </c>
      <c r="I96" s="32"/>
      <c r="J96" s="32" t="s">
        <v>90</v>
      </c>
      <c r="K96" s="51" t="s">
        <v>222</v>
      </c>
      <c r="L96" s="32">
        <v>24</v>
      </c>
      <c r="M96" s="48"/>
      <c r="N96" s="81">
        <f t="shared" si="27"/>
        <v>24</v>
      </c>
      <c r="O96" s="73">
        <v>2</v>
      </c>
      <c r="P96" s="26">
        <v>13572</v>
      </c>
      <c r="Q96" s="68">
        <f t="shared" si="28"/>
        <v>325728</v>
      </c>
      <c r="R96" s="68">
        <f t="shared" ref="R96:R97" si="32">Q96*15</f>
        <v>4885920</v>
      </c>
      <c r="S96" s="68"/>
      <c r="T96" s="133">
        <f t="shared" si="30"/>
        <v>4885920</v>
      </c>
      <c r="U96" s="139"/>
    </row>
    <row r="97" spans="1:21" ht="25.5" x14ac:dyDescent="0.25">
      <c r="A97" s="31" t="s">
        <v>304</v>
      </c>
      <c r="B97" s="32" t="s">
        <v>73</v>
      </c>
      <c r="C97" s="33" t="s">
        <v>188</v>
      </c>
      <c r="D97" s="43" t="s">
        <v>189</v>
      </c>
      <c r="E97" s="32" t="s">
        <v>86</v>
      </c>
      <c r="F97" s="35" t="s">
        <v>87</v>
      </c>
      <c r="G97" s="32"/>
      <c r="H97" s="36" t="s">
        <v>87</v>
      </c>
      <c r="I97" s="32"/>
      <c r="J97" s="32" t="s">
        <v>91</v>
      </c>
      <c r="K97" s="51" t="s">
        <v>199</v>
      </c>
      <c r="L97" s="32">
        <v>25</v>
      </c>
      <c r="M97" s="48"/>
      <c r="N97" s="81">
        <f t="shared" si="27"/>
        <v>25</v>
      </c>
      <c r="O97" s="73">
        <v>1</v>
      </c>
      <c r="P97" s="26">
        <v>6786</v>
      </c>
      <c r="Q97" s="68">
        <f t="shared" si="28"/>
        <v>169650</v>
      </c>
      <c r="R97" s="68">
        <f t="shared" si="32"/>
        <v>2544750</v>
      </c>
      <c r="S97" s="68"/>
      <c r="T97" s="133">
        <f t="shared" si="30"/>
        <v>2544750</v>
      </c>
      <c r="U97" s="139"/>
    </row>
    <row r="98" spans="1:21" ht="25.5" x14ac:dyDescent="0.25">
      <c r="A98" s="31" t="s">
        <v>304</v>
      </c>
      <c r="B98" s="32" t="s">
        <v>74</v>
      </c>
      <c r="C98" s="33" t="s">
        <v>190</v>
      </c>
      <c r="D98" s="43" t="s">
        <v>191</v>
      </c>
      <c r="E98" s="32" t="s">
        <v>86</v>
      </c>
      <c r="F98" s="35"/>
      <c r="G98" s="35" t="s">
        <v>87</v>
      </c>
      <c r="H98" s="36" t="s">
        <v>87</v>
      </c>
      <c r="I98" s="32"/>
      <c r="J98" s="32" t="s">
        <v>91</v>
      </c>
      <c r="K98" s="51" t="s">
        <v>199</v>
      </c>
      <c r="L98" s="32"/>
      <c r="M98" s="48">
        <v>30</v>
      </c>
      <c r="N98" s="81">
        <f t="shared" si="27"/>
        <v>30</v>
      </c>
      <c r="O98" s="73">
        <v>1</v>
      </c>
      <c r="P98" s="26">
        <v>6786</v>
      </c>
      <c r="Q98" s="68">
        <f t="shared" si="28"/>
        <v>203580</v>
      </c>
      <c r="R98" s="68"/>
      <c r="S98" s="68">
        <f>Q98*10</f>
        <v>2035800</v>
      </c>
      <c r="T98" s="133">
        <f t="shared" si="30"/>
        <v>2035800</v>
      </c>
      <c r="U98" s="139"/>
    </row>
    <row r="99" spans="1:21" x14ac:dyDescent="0.25">
      <c r="A99" s="31" t="s">
        <v>304</v>
      </c>
      <c r="B99" s="32" t="s">
        <v>74</v>
      </c>
      <c r="C99" s="33" t="s">
        <v>190</v>
      </c>
      <c r="D99" s="43" t="s">
        <v>191</v>
      </c>
      <c r="E99" s="32" t="s">
        <v>86</v>
      </c>
      <c r="F99" s="35"/>
      <c r="G99" s="35" t="s">
        <v>87</v>
      </c>
      <c r="H99" s="36" t="s">
        <v>87</v>
      </c>
      <c r="I99" s="32"/>
      <c r="J99" s="32" t="s">
        <v>96</v>
      </c>
      <c r="K99" s="82" t="s">
        <v>97</v>
      </c>
      <c r="L99" s="32"/>
      <c r="M99" s="48">
        <v>23</v>
      </c>
      <c r="N99" s="81">
        <f t="shared" si="27"/>
        <v>23</v>
      </c>
      <c r="O99" s="73">
        <v>2</v>
      </c>
      <c r="P99" s="26">
        <v>13572</v>
      </c>
      <c r="Q99" s="68">
        <f t="shared" si="28"/>
        <v>312156</v>
      </c>
      <c r="R99" s="68"/>
      <c r="S99" s="68">
        <f>Q99*10</f>
        <v>3121560</v>
      </c>
      <c r="T99" s="133">
        <f t="shared" si="30"/>
        <v>3121560</v>
      </c>
      <c r="U99" s="139"/>
    </row>
    <row r="100" spans="1:21" ht="25.5" x14ac:dyDescent="0.25">
      <c r="A100" s="31" t="s">
        <v>304</v>
      </c>
      <c r="B100" s="32" t="s">
        <v>74</v>
      </c>
      <c r="C100" s="33" t="s">
        <v>190</v>
      </c>
      <c r="D100" s="43" t="s">
        <v>191</v>
      </c>
      <c r="E100" s="32" t="s">
        <v>86</v>
      </c>
      <c r="F100" s="35"/>
      <c r="G100" s="35" t="s">
        <v>87</v>
      </c>
      <c r="H100" s="36" t="s">
        <v>87</v>
      </c>
      <c r="I100" s="32"/>
      <c r="J100" s="32" t="s">
        <v>91</v>
      </c>
      <c r="K100" s="51" t="s">
        <v>199</v>
      </c>
      <c r="L100" s="32">
        <v>25</v>
      </c>
      <c r="M100" s="48"/>
      <c r="N100" s="81">
        <f t="shared" si="27"/>
        <v>25</v>
      </c>
      <c r="O100" s="73">
        <v>1</v>
      </c>
      <c r="P100" s="26">
        <v>6786</v>
      </c>
      <c r="Q100" s="68">
        <f t="shared" si="28"/>
        <v>169650</v>
      </c>
      <c r="R100" s="68">
        <f t="shared" ref="R100:R101" si="33">Q100*15</f>
        <v>2544750</v>
      </c>
      <c r="S100" s="68"/>
      <c r="T100" s="133">
        <f t="shared" si="30"/>
        <v>2544750</v>
      </c>
      <c r="U100" s="139"/>
    </row>
    <row r="101" spans="1:21" ht="25.5" x14ac:dyDescent="0.25">
      <c r="A101" s="31" t="s">
        <v>304</v>
      </c>
      <c r="B101" s="32" t="s">
        <v>74</v>
      </c>
      <c r="C101" s="33" t="s">
        <v>190</v>
      </c>
      <c r="D101" s="43" t="s">
        <v>191</v>
      </c>
      <c r="E101" s="32" t="s">
        <v>86</v>
      </c>
      <c r="F101" s="35"/>
      <c r="G101" s="35" t="s">
        <v>87</v>
      </c>
      <c r="H101" s="36" t="s">
        <v>87</v>
      </c>
      <c r="I101" s="32"/>
      <c r="J101" s="32" t="s">
        <v>91</v>
      </c>
      <c r="K101" s="51" t="s">
        <v>199</v>
      </c>
      <c r="L101" s="32">
        <v>25</v>
      </c>
      <c r="M101" s="48"/>
      <c r="N101" s="81">
        <f t="shared" si="27"/>
        <v>25</v>
      </c>
      <c r="O101" s="73">
        <v>1</v>
      </c>
      <c r="P101" s="26">
        <v>6786</v>
      </c>
      <c r="Q101" s="68">
        <f t="shared" si="28"/>
        <v>169650</v>
      </c>
      <c r="R101" s="68">
        <f t="shared" si="33"/>
        <v>2544750</v>
      </c>
      <c r="S101" s="68"/>
      <c r="T101" s="133">
        <f t="shared" si="30"/>
        <v>2544750</v>
      </c>
      <c r="U101" s="139"/>
    </row>
    <row r="102" spans="1:21" hidden="1" x14ac:dyDescent="0.25">
      <c r="A102" s="142" t="s">
        <v>196</v>
      </c>
      <c r="B102" s="40" t="s">
        <v>270</v>
      </c>
      <c r="C102" s="50">
        <v>244560001572</v>
      </c>
      <c r="D102" s="51" t="s">
        <v>271</v>
      </c>
      <c r="E102" s="51" t="s">
        <v>81</v>
      </c>
      <c r="F102" s="51"/>
      <c r="G102" s="53" t="s">
        <v>87</v>
      </c>
      <c r="H102" s="53" t="s">
        <v>87</v>
      </c>
      <c r="I102" s="51"/>
      <c r="J102" s="54" t="s">
        <v>90</v>
      </c>
      <c r="K102" s="51" t="s">
        <v>222</v>
      </c>
      <c r="L102" s="121"/>
      <c r="M102" s="121">
        <v>28</v>
      </c>
      <c r="N102" s="81">
        <f t="shared" ref="N102:N136" si="34">L102+M102</f>
        <v>28</v>
      </c>
      <c r="O102" s="73">
        <v>2</v>
      </c>
      <c r="P102" s="26">
        <v>13572</v>
      </c>
      <c r="Q102" s="68">
        <f t="shared" ref="Q102:Q136" si="35">N102*P102</f>
        <v>380016</v>
      </c>
      <c r="R102" s="68"/>
      <c r="S102" s="68">
        <f t="shared" ref="S102" si="36">Q102*10</f>
        <v>3800160</v>
      </c>
      <c r="T102" s="133">
        <f t="shared" ref="T102:T136" si="37">IF(L102="",M102*P102*10,L102*P102*15)</f>
        <v>3800160</v>
      </c>
      <c r="U102" s="139"/>
    </row>
    <row r="103" spans="1:21" ht="25.5" hidden="1" x14ac:dyDescent="0.25">
      <c r="A103" s="142" t="s">
        <v>196</v>
      </c>
      <c r="B103" s="40" t="s">
        <v>272</v>
      </c>
      <c r="C103" s="57">
        <v>144279000392</v>
      </c>
      <c r="D103" s="51" t="s">
        <v>273</v>
      </c>
      <c r="E103" s="51" t="s">
        <v>77</v>
      </c>
      <c r="F103" s="51"/>
      <c r="G103" s="53" t="s">
        <v>87</v>
      </c>
      <c r="H103" s="53" t="s">
        <v>87</v>
      </c>
      <c r="I103" s="51"/>
      <c r="J103" s="54" t="s">
        <v>219</v>
      </c>
      <c r="K103" s="51" t="s">
        <v>220</v>
      </c>
      <c r="L103" s="121">
        <v>30</v>
      </c>
      <c r="M103" s="121"/>
      <c r="N103" s="81">
        <f t="shared" si="34"/>
        <v>30</v>
      </c>
      <c r="O103" s="74">
        <v>3</v>
      </c>
      <c r="P103" s="26">
        <v>31668</v>
      </c>
      <c r="Q103" s="68">
        <f t="shared" si="35"/>
        <v>950040</v>
      </c>
      <c r="R103" s="68">
        <f t="shared" ref="R103:R105" si="38">Q103*15</f>
        <v>14250600</v>
      </c>
      <c r="S103" s="68"/>
      <c r="T103" s="133">
        <f t="shared" si="37"/>
        <v>14250600</v>
      </c>
      <c r="U103" s="139"/>
    </row>
    <row r="104" spans="1:21" ht="25.5" hidden="1" x14ac:dyDescent="0.25">
      <c r="A104" s="142" t="s">
        <v>196</v>
      </c>
      <c r="B104" s="40" t="s">
        <v>272</v>
      </c>
      <c r="C104" s="57">
        <v>144279000392</v>
      </c>
      <c r="D104" s="51" t="s">
        <v>273</v>
      </c>
      <c r="E104" s="51" t="s">
        <v>77</v>
      </c>
      <c r="F104" s="51"/>
      <c r="G104" s="53" t="s">
        <v>87</v>
      </c>
      <c r="H104" s="53" t="s">
        <v>87</v>
      </c>
      <c r="I104" s="51"/>
      <c r="J104" s="54" t="s">
        <v>212</v>
      </c>
      <c r="K104" s="51" t="s">
        <v>199</v>
      </c>
      <c r="L104" s="121">
        <v>30</v>
      </c>
      <c r="M104" s="121"/>
      <c r="N104" s="81">
        <f t="shared" si="34"/>
        <v>30</v>
      </c>
      <c r="O104" s="73">
        <v>1</v>
      </c>
      <c r="P104" s="26">
        <v>6786</v>
      </c>
      <c r="Q104" s="68">
        <f t="shared" si="35"/>
        <v>203580</v>
      </c>
      <c r="R104" s="68">
        <f t="shared" si="38"/>
        <v>3053700</v>
      </c>
      <c r="S104" s="68"/>
      <c r="T104" s="133">
        <f t="shared" si="37"/>
        <v>3053700</v>
      </c>
      <c r="U104" s="139"/>
    </row>
    <row r="105" spans="1:21" ht="25.5" hidden="1" x14ac:dyDescent="0.25">
      <c r="A105" s="142" t="s">
        <v>196</v>
      </c>
      <c r="B105" s="40" t="s">
        <v>272</v>
      </c>
      <c r="C105" s="57">
        <v>144279000392</v>
      </c>
      <c r="D105" s="51" t="s">
        <v>273</v>
      </c>
      <c r="E105" s="51" t="s">
        <v>77</v>
      </c>
      <c r="F105" s="51"/>
      <c r="G105" s="53" t="s">
        <v>87</v>
      </c>
      <c r="H105" s="53" t="s">
        <v>87</v>
      </c>
      <c r="I105" s="51"/>
      <c r="J105" s="51" t="s">
        <v>203</v>
      </c>
      <c r="K105" s="51" t="s">
        <v>199</v>
      </c>
      <c r="L105" s="122">
        <v>30</v>
      </c>
      <c r="M105" s="122"/>
      <c r="N105" s="81">
        <f t="shared" si="34"/>
        <v>30</v>
      </c>
      <c r="O105" s="73">
        <v>1</v>
      </c>
      <c r="P105" s="26">
        <v>6786</v>
      </c>
      <c r="Q105" s="68">
        <f t="shared" si="35"/>
        <v>203580</v>
      </c>
      <c r="R105" s="68">
        <f t="shared" si="38"/>
        <v>3053700</v>
      </c>
      <c r="S105" s="68"/>
      <c r="T105" s="133">
        <f t="shared" si="37"/>
        <v>3053700</v>
      </c>
      <c r="U105" s="139"/>
    </row>
    <row r="106" spans="1:21" ht="25.5" hidden="1" x14ac:dyDescent="0.25">
      <c r="A106" s="142" t="s">
        <v>196</v>
      </c>
      <c r="B106" s="40" t="s">
        <v>272</v>
      </c>
      <c r="C106" s="57">
        <v>144279000392</v>
      </c>
      <c r="D106" s="51" t="s">
        <v>273</v>
      </c>
      <c r="E106" s="51" t="s">
        <v>77</v>
      </c>
      <c r="F106" s="51"/>
      <c r="G106" s="53" t="s">
        <v>87</v>
      </c>
      <c r="H106" s="53" t="s">
        <v>87</v>
      </c>
      <c r="I106" s="51"/>
      <c r="J106" s="54" t="s">
        <v>219</v>
      </c>
      <c r="K106" s="51" t="s">
        <v>220</v>
      </c>
      <c r="L106" s="121"/>
      <c r="M106" s="121">
        <v>35</v>
      </c>
      <c r="N106" s="81">
        <f t="shared" si="34"/>
        <v>35</v>
      </c>
      <c r="O106" s="74">
        <v>3</v>
      </c>
      <c r="P106" s="26">
        <v>31668</v>
      </c>
      <c r="Q106" s="68">
        <f t="shared" si="35"/>
        <v>1108380</v>
      </c>
      <c r="R106" s="68"/>
      <c r="S106" s="68">
        <f t="shared" ref="S106:S110" si="39">Q106*10</f>
        <v>11083800</v>
      </c>
      <c r="T106" s="133">
        <f t="shared" si="37"/>
        <v>11083800</v>
      </c>
      <c r="U106" s="139"/>
    </row>
    <row r="107" spans="1:21" ht="25.5" hidden="1" x14ac:dyDescent="0.25">
      <c r="A107" s="142" t="s">
        <v>196</v>
      </c>
      <c r="B107" s="40" t="s">
        <v>274</v>
      </c>
      <c r="C107" s="57" t="s">
        <v>186</v>
      </c>
      <c r="D107" s="51" t="s">
        <v>275</v>
      </c>
      <c r="E107" s="51" t="s">
        <v>85</v>
      </c>
      <c r="F107" s="53" t="s">
        <v>87</v>
      </c>
      <c r="G107" s="53"/>
      <c r="H107" s="53" t="s">
        <v>87</v>
      </c>
      <c r="I107" s="51"/>
      <c r="J107" s="54" t="s">
        <v>219</v>
      </c>
      <c r="K107" s="51" t="s">
        <v>220</v>
      </c>
      <c r="L107" s="121">
        <v>30</v>
      </c>
      <c r="M107" s="121"/>
      <c r="N107" s="81">
        <f t="shared" si="34"/>
        <v>30</v>
      </c>
      <c r="O107" s="74">
        <v>3</v>
      </c>
      <c r="P107" s="26">
        <v>31668</v>
      </c>
      <c r="Q107" s="68">
        <f t="shared" si="35"/>
        <v>950040</v>
      </c>
      <c r="R107" s="68">
        <f t="shared" ref="R107:R112" si="40">Q107*15</f>
        <v>14250600</v>
      </c>
      <c r="S107" s="68"/>
      <c r="T107" s="133">
        <f t="shared" si="37"/>
        <v>14250600</v>
      </c>
      <c r="U107" s="139"/>
    </row>
    <row r="108" spans="1:21" ht="25.5" hidden="1" x14ac:dyDescent="0.25">
      <c r="A108" s="142" t="s">
        <v>196</v>
      </c>
      <c r="B108" s="40" t="s">
        <v>274</v>
      </c>
      <c r="C108" s="57" t="s">
        <v>186</v>
      </c>
      <c r="D108" s="51" t="s">
        <v>275</v>
      </c>
      <c r="E108" s="51" t="s">
        <v>85</v>
      </c>
      <c r="F108" s="53" t="s">
        <v>87</v>
      </c>
      <c r="G108" s="53"/>
      <c r="H108" s="53" t="s">
        <v>87</v>
      </c>
      <c r="I108" s="51"/>
      <c r="J108" s="54" t="s">
        <v>219</v>
      </c>
      <c r="K108" s="51" t="s">
        <v>220</v>
      </c>
      <c r="L108" s="121"/>
      <c r="M108" s="121">
        <v>23</v>
      </c>
      <c r="N108" s="81">
        <f t="shared" si="34"/>
        <v>23</v>
      </c>
      <c r="O108" s="74">
        <v>3</v>
      </c>
      <c r="P108" s="26">
        <v>31668</v>
      </c>
      <c r="Q108" s="68">
        <f t="shared" si="35"/>
        <v>728364</v>
      </c>
      <c r="R108" s="68"/>
      <c r="S108" s="68">
        <f t="shared" si="39"/>
        <v>7283640</v>
      </c>
      <c r="T108" s="133">
        <f t="shared" si="37"/>
        <v>7283640</v>
      </c>
      <c r="U108" s="139"/>
    </row>
    <row r="109" spans="1:21" ht="25.5" hidden="1" x14ac:dyDescent="0.25">
      <c r="A109" s="142" t="s">
        <v>196</v>
      </c>
      <c r="B109" s="40" t="s">
        <v>276</v>
      </c>
      <c r="C109" s="50">
        <v>144078000033</v>
      </c>
      <c r="D109" s="51" t="s">
        <v>277</v>
      </c>
      <c r="E109" s="51" t="s">
        <v>76</v>
      </c>
      <c r="F109" s="51"/>
      <c r="G109" s="53" t="s">
        <v>87</v>
      </c>
      <c r="H109" s="53" t="s">
        <v>87</v>
      </c>
      <c r="I109" s="51"/>
      <c r="J109" s="54" t="s">
        <v>244</v>
      </c>
      <c r="K109" s="55" t="s">
        <v>197</v>
      </c>
      <c r="L109" s="121">
        <v>30</v>
      </c>
      <c r="M109" s="121"/>
      <c r="N109" s="81">
        <f t="shared" si="34"/>
        <v>30</v>
      </c>
      <c r="O109" s="73">
        <v>1</v>
      </c>
      <c r="P109" s="26">
        <v>6786</v>
      </c>
      <c r="Q109" s="68">
        <f t="shared" si="35"/>
        <v>203580</v>
      </c>
      <c r="R109" s="68">
        <f t="shared" si="40"/>
        <v>3053700</v>
      </c>
      <c r="S109" s="68"/>
      <c r="T109" s="133">
        <f t="shared" si="37"/>
        <v>3053700</v>
      </c>
      <c r="U109" s="139"/>
    </row>
    <row r="110" spans="1:21" ht="25.5" hidden="1" x14ac:dyDescent="0.25">
      <c r="A110" s="142" t="s">
        <v>196</v>
      </c>
      <c r="B110" s="40" t="s">
        <v>276</v>
      </c>
      <c r="C110" s="50">
        <v>144078000033</v>
      </c>
      <c r="D110" s="51" t="s">
        <v>277</v>
      </c>
      <c r="E110" s="51" t="s">
        <v>76</v>
      </c>
      <c r="F110" s="51"/>
      <c r="G110" s="53" t="s">
        <v>87</v>
      </c>
      <c r="H110" s="53" t="s">
        <v>87</v>
      </c>
      <c r="I110" s="51"/>
      <c r="J110" s="54" t="s">
        <v>244</v>
      </c>
      <c r="K110" s="55" t="s">
        <v>197</v>
      </c>
      <c r="L110" s="121"/>
      <c r="M110" s="121">
        <v>25</v>
      </c>
      <c r="N110" s="81">
        <f t="shared" si="34"/>
        <v>25</v>
      </c>
      <c r="O110" s="73">
        <v>1</v>
      </c>
      <c r="P110" s="26">
        <v>6786</v>
      </c>
      <c r="Q110" s="68">
        <f t="shared" si="35"/>
        <v>169650</v>
      </c>
      <c r="R110" s="68"/>
      <c r="S110" s="68">
        <f t="shared" si="39"/>
        <v>1696500</v>
      </c>
      <c r="T110" s="133">
        <f t="shared" si="37"/>
        <v>1696500</v>
      </c>
      <c r="U110" s="139"/>
    </row>
    <row r="111" spans="1:21" ht="25.5" hidden="1" x14ac:dyDescent="0.25">
      <c r="A111" s="142" t="s">
        <v>196</v>
      </c>
      <c r="B111" s="40" t="s">
        <v>278</v>
      </c>
      <c r="C111" s="57">
        <v>144078000599</v>
      </c>
      <c r="D111" s="51" t="s">
        <v>279</v>
      </c>
      <c r="E111" s="51" t="s">
        <v>76</v>
      </c>
      <c r="F111" s="51"/>
      <c r="G111" s="53" t="s">
        <v>87</v>
      </c>
      <c r="H111" s="53" t="s">
        <v>87</v>
      </c>
      <c r="I111" s="51"/>
      <c r="J111" s="29" t="s">
        <v>334</v>
      </c>
      <c r="K111" s="51" t="s">
        <v>311</v>
      </c>
      <c r="L111" s="122">
        <v>30</v>
      </c>
      <c r="M111" s="122"/>
      <c r="N111" s="81">
        <f t="shared" si="34"/>
        <v>30</v>
      </c>
      <c r="O111" s="73">
        <v>2</v>
      </c>
      <c r="P111" s="26">
        <v>13572</v>
      </c>
      <c r="Q111" s="68">
        <f t="shared" si="35"/>
        <v>407160</v>
      </c>
      <c r="R111" s="68">
        <f t="shared" si="40"/>
        <v>6107400</v>
      </c>
      <c r="S111" s="68"/>
      <c r="T111" s="133">
        <f t="shared" si="37"/>
        <v>6107400</v>
      </c>
      <c r="U111" s="139"/>
    </row>
    <row r="112" spans="1:21" ht="25.5" hidden="1" x14ac:dyDescent="0.25">
      <c r="A112" s="142" t="s">
        <v>196</v>
      </c>
      <c r="B112" s="40" t="s">
        <v>278</v>
      </c>
      <c r="C112" s="57">
        <v>144078000599</v>
      </c>
      <c r="D112" s="51" t="s">
        <v>279</v>
      </c>
      <c r="E112" s="51" t="s">
        <v>76</v>
      </c>
      <c r="F112" s="51"/>
      <c r="G112" s="53" t="s">
        <v>87</v>
      </c>
      <c r="H112" s="53" t="s">
        <v>87</v>
      </c>
      <c r="I112" s="51"/>
      <c r="J112" s="29" t="s">
        <v>334</v>
      </c>
      <c r="K112" s="51" t="s">
        <v>311</v>
      </c>
      <c r="L112" s="122">
        <v>30</v>
      </c>
      <c r="M112" s="122"/>
      <c r="N112" s="81">
        <f t="shared" si="34"/>
        <v>30</v>
      </c>
      <c r="O112" s="73">
        <v>2</v>
      </c>
      <c r="P112" s="26">
        <v>13572</v>
      </c>
      <c r="Q112" s="68">
        <f t="shared" si="35"/>
        <v>407160</v>
      </c>
      <c r="R112" s="68">
        <f t="shared" si="40"/>
        <v>6107400</v>
      </c>
      <c r="S112" s="68"/>
      <c r="T112" s="133">
        <f t="shared" si="37"/>
        <v>6107400</v>
      </c>
      <c r="U112" s="139"/>
    </row>
    <row r="113" spans="1:21" ht="25.5" hidden="1" x14ac:dyDescent="0.25">
      <c r="A113" s="142" t="s">
        <v>196</v>
      </c>
      <c r="B113" s="40" t="s">
        <v>278</v>
      </c>
      <c r="C113" s="57">
        <v>144078000599</v>
      </c>
      <c r="D113" s="51" t="s">
        <v>279</v>
      </c>
      <c r="E113" s="51" t="s">
        <v>76</v>
      </c>
      <c r="F113" s="51"/>
      <c r="G113" s="53" t="s">
        <v>87</v>
      </c>
      <c r="H113" s="53" t="s">
        <v>87</v>
      </c>
      <c r="I113" s="51"/>
      <c r="J113" s="54" t="s">
        <v>221</v>
      </c>
      <c r="K113" s="51" t="s">
        <v>199</v>
      </c>
      <c r="L113" s="122">
        <v>30</v>
      </c>
      <c r="M113" s="122"/>
      <c r="N113" s="81">
        <f t="shared" si="34"/>
        <v>30</v>
      </c>
      <c r="O113" s="73">
        <v>1</v>
      </c>
      <c r="P113" s="26">
        <v>6786</v>
      </c>
      <c r="Q113" s="68">
        <f t="shared" si="35"/>
        <v>203580</v>
      </c>
      <c r="R113" s="68">
        <f>Q113*15</f>
        <v>3053700</v>
      </c>
      <c r="S113" s="68"/>
      <c r="T113" s="133">
        <f t="shared" si="37"/>
        <v>3053700</v>
      </c>
      <c r="U113" s="139"/>
    </row>
    <row r="114" spans="1:21" ht="25.5" hidden="1" x14ac:dyDescent="0.25">
      <c r="A114" s="142" t="s">
        <v>196</v>
      </c>
      <c r="B114" s="40" t="s">
        <v>278</v>
      </c>
      <c r="C114" s="57">
        <v>144078000599</v>
      </c>
      <c r="D114" s="51" t="s">
        <v>279</v>
      </c>
      <c r="E114" s="51" t="s">
        <v>76</v>
      </c>
      <c r="F114" s="51"/>
      <c r="G114" s="53" t="s">
        <v>87</v>
      </c>
      <c r="H114" s="53" t="s">
        <v>87</v>
      </c>
      <c r="I114" s="51"/>
      <c r="J114" s="51" t="s">
        <v>203</v>
      </c>
      <c r="K114" s="51" t="s">
        <v>199</v>
      </c>
      <c r="L114" s="122">
        <v>30</v>
      </c>
      <c r="M114" s="122"/>
      <c r="N114" s="81">
        <f t="shared" si="34"/>
        <v>30</v>
      </c>
      <c r="O114" s="73">
        <v>1</v>
      </c>
      <c r="P114" s="26">
        <v>6786</v>
      </c>
      <c r="Q114" s="68">
        <f t="shared" si="35"/>
        <v>203580</v>
      </c>
      <c r="R114" s="68">
        <f>Q114*15</f>
        <v>3053700</v>
      </c>
      <c r="S114" s="68"/>
      <c r="T114" s="133">
        <f t="shared" si="37"/>
        <v>3053700</v>
      </c>
      <c r="U114" s="139"/>
    </row>
    <row r="115" spans="1:21" hidden="1" x14ac:dyDescent="0.25">
      <c r="A115" s="142" t="s">
        <v>196</v>
      </c>
      <c r="B115" s="40" t="s">
        <v>278</v>
      </c>
      <c r="C115" s="57">
        <v>144078000599</v>
      </c>
      <c r="D115" s="51" t="s">
        <v>279</v>
      </c>
      <c r="E115" s="51" t="s">
        <v>76</v>
      </c>
      <c r="F115" s="51"/>
      <c r="G115" s="53" t="s">
        <v>87</v>
      </c>
      <c r="H115" s="53" t="s">
        <v>87</v>
      </c>
      <c r="I115" s="51"/>
      <c r="J115" s="54" t="s">
        <v>90</v>
      </c>
      <c r="K115" s="51" t="s">
        <v>222</v>
      </c>
      <c r="L115" s="122">
        <v>30</v>
      </c>
      <c r="M115" s="122"/>
      <c r="N115" s="81">
        <f t="shared" si="34"/>
        <v>30</v>
      </c>
      <c r="O115" s="73">
        <v>2</v>
      </c>
      <c r="P115" s="26">
        <v>13572</v>
      </c>
      <c r="Q115" s="68">
        <f t="shared" si="35"/>
        <v>407160</v>
      </c>
      <c r="R115" s="68">
        <f>Q115*15</f>
        <v>6107400</v>
      </c>
      <c r="S115" s="68"/>
      <c r="T115" s="133">
        <f t="shared" si="37"/>
        <v>6107400</v>
      </c>
      <c r="U115" s="139"/>
    </row>
    <row r="116" spans="1:21" ht="25.5" hidden="1" x14ac:dyDescent="0.25">
      <c r="A116" s="142" t="s">
        <v>196</v>
      </c>
      <c r="B116" s="40" t="s">
        <v>280</v>
      </c>
      <c r="C116" s="50">
        <v>144650000651</v>
      </c>
      <c r="D116" s="51" t="s">
        <v>281</v>
      </c>
      <c r="E116" s="51" t="s">
        <v>282</v>
      </c>
      <c r="F116" s="51"/>
      <c r="G116" s="53" t="s">
        <v>87</v>
      </c>
      <c r="H116" s="53" t="s">
        <v>87</v>
      </c>
      <c r="I116" s="51"/>
      <c r="J116" s="29" t="s">
        <v>334</v>
      </c>
      <c r="K116" s="51" t="s">
        <v>311</v>
      </c>
      <c r="L116" s="122">
        <v>30</v>
      </c>
      <c r="M116" s="122"/>
      <c r="N116" s="81">
        <f t="shared" si="34"/>
        <v>30</v>
      </c>
      <c r="O116" s="73">
        <v>2</v>
      </c>
      <c r="P116" s="26">
        <v>13572</v>
      </c>
      <c r="Q116" s="68">
        <f t="shared" si="35"/>
        <v>407160</v>
      </c>
      <c r="R116" s="68">
        <f>Q116*15</f>
        <v>6107400</v>
      </c>
      <c r="S116" s="68"/>
      <c r="T116" s="133">
        <f t="shared" si="37"/>
        <v>6107400</v>
      </c>
      <c r="U116" s="139"/>
    </row>
    <row r="117" spans="1:21" ht="25.5" hidden="1" x14ac:dyDescent="0.25">
      <c r="A117" s="142" t="s">
        <v>196</v>
      </c>
      <c r="B117" s="40" t="s">
        <v>280</v>
      </c>
      <c r="C117" s="50">
        <v>144650000651</v>
      </c>
      <c r="D117" s="51" t="s">
        <v>281</v>
      </c>
      <c r="E117" s="51" t="s">
        <v>282</v>
      </c>
      <c r="F117" s="51"/>
      <c r="G117" s="53" t="s">
        <v>87</v>
      </c>
      <c r="H117" s="53" t="s">
        <v>87</v>
      </c>
      <c r="I117" s="51"/>
      <c r="J117" s="59" t="s">
        <v>215</v>
      </c>
      <c r="K117" s="51" t="s">
        <v>311</v>
      </c>
      <c r="L117" s="122"/>
      <c r="M117" s="122">
        <v>35</v>
      </c>
      <c r="N117" s="81">
        <f t="shared" si="34"/>
        <v>35</v>
      </c>
      <c r="O117" s="73">
        <v>2</v>
      </c>
      <c r="P117" s="26">
        <v>13572</v>
      </c>
      <c r="Q117" s="68">
        <f t="shared" si="35"/>
        <v>475020</v>
      </c>
      <c r="R117" s="102"/>
      <c r="S117" s="68">
        <f t="shared" ref="S117:S120" si="41">Q117*10</f>
        <v>4750200</v>
      </c>
      <c r="T117" s="134">
        <f t="shared" si="37"/>
        <v>4750200</v>
      </c>
      <c r="U117" s="139"/>
    </row>
    <row r="118" spans="1:21" ht="25.5" hidden="1" x14ac:dyDescent="0.25">
      <c r="A118" s="142" t="s">
        <v>196</v>
      </c>
      <c r="B118" s="40" t="s">
        <v>280</v>
      </c>
      <c r="C118" s="50">
        <v>144650000651</v>
      </c>
      <c r="D118" s="51" t="s">
        <v>281</v>
      </c>
      <c r="E118" s="51" t="s">
        <v>282</v>
      </c>
      <c r="F118" s="51"/>
      <c r="G118" s="53" t="s">
        <v>87</v>
      </c>
      <c r="H118" s="53" t="s">
        <v>87</v>
      </c>
      <c r="I118" s="51"/>
      <c r="J118" s="51" t="s">
        <v>203</v>
      </c>
      <c r="K118" s="51" t="s">
        <v>199</v>
      </c>
      <c r="L118" s="122"/>
      <c r="M118" s="122">
        <v>32</v>
      </c>
      <c r="N118" s="81">
        <f t="shared" si="34"/>
        <v>32</v>
      </c>
      <c r="O118" s="73">
        <v>1</v>
      </c>
      <c r="P118" s="26">
        <v>6786</v>
      </c>
      <c r="Q118" s="68">
        <f t="shared" si="35"/>
        <v>217152</v>
      </c>
      <c r="R118" s="68"/>
      <c r="S118" s="68">
        <f t="shared" si="41"/>
        <v>2171520</v>
      </c>
      <c r="T118" s="133">
        <f t="shared" si="37"/>
        <v>2171520</v>
      </c>
      <c r="U118" s="139"/>
    </row>
    <row r="119" spans="1:21" hidden="1" x14ac:dyDescent="0.25">
      <c r="A119" s="142" t="s">
        <v>196</v>
      </c>
      <c r="B119" s="40" t="s">
        <v>283</v>
      </c>
      <c r="C119" s="50">
        <v>244078000861</v>
      </c>
      <c r="D119" s="51" t="s">
        <v>284</v>
      </c>
      <c r="E119" s="51" t="s">
        <v>78</v>
      </c>
      <c r="F119" s="51"/>
      <c r="G119" s="53" t="s">
        <v>87</v>
      </c>
      <c r="H119" s="53" t="s">
        <v>87</v>
      </c>
      <c r="I119" s="51"/>
      <c r="J119" s="59" t="s">
        <v>264</v>
      </c>
      <c r="K119" s="55" t="s">
        <v>197</v>
      </c>
      <c r="L119" s="122"/>
      <c r="M119" s="122">
        <v>31</v>
      </c>
      <c r="N119" s="81">
        <f t="shared" si="34"/>
        <v>31</v>
      </c>
      <c r="O119" s="73">
        <v>1</v>
      </c>
      <c r="P119" s="26">
        <v>6786</v>
      </c>
      <c r="Q119" s="68">
        <f t="shared" si="35"/>
        <v>210366</v>
      </c>
      <c r="R119" s="68"/>
      <c r="S119" s="68">
        <f t="shared" si="41"/>
        <v>2103660</v>
      </c>
      <c r="T119" s="133">
        <f t="shared" si="37"/>
        <v>2103660</v>
      </c>
      <c r="U119" s="139"/>
    </row>
    <row r="120" spans="1:21" hidden="1" x14ac:dyDescent="0.25">
      <c r="A120" s="142" t="s">
        <v>196</v>
      </c>
      <c r="B120" s="40" t="s">
        <v>283</v>
      </c>
      <c r="C120" s="50">
        <v>244078000861</v>
      </c>
      <c r="D120" s="51" t="s">
        <v>284</v>
      </c>
      <c r="E120" s="51" t="s">
        <v>78</v>
      </c>
      <c r="F120" s="51"/>
      <c r="G120" s="53" t="s">
        <v>87</v>
      </c>
      <c r="H120" s="53" t="s">
        <v>87</v>
      </c>
      <c r="I120" s="51"/>
      <c r="J120" s="59" t="s">
        <v>232</v>
      </c>
      <c r="K120" s="55" t="s">
        <v>197</v>
      </c>
      <c r="L120" s="122"/>
      <c r="M120" s="122">
        <v>32</v>
      </c>
      <c r="N120" s="81">
        <f t="shared" si="34"/>
        <v>32</v>
      </c>
      <c r="O120" s="73">
        <v>1</v>
      </c>
      <c r="P120" s="26">
        <v>6786</v>
      </c>
      <c r="Q120" s="68">
        <f t="shared" si="35"/>
        <v>217152</v>
      </c>
      <c r="R120" s="68"/>
      <c r="S120" s="68">
        <f t="shared" si="41"/>
        <v>2171520</v>
      </c>
      <c r="T120" s="133">
        <f t="shared" si="37"/>
        <v>2171520</v>
      </c>
      <c r="U120" s="139"/>
    </row>
    <row r="121" spans="1:21" hidden="1" x14ac:dyDescent="0.25">
      <c r="A121" s="142" t="s">
        <v>196</v>
      </c>
      <c r="B121" s="40" t="s">
        <v>285</v>
      </c>
      <c r="C121" s="50">
        <v>244430002097</v>
      </c>
      <c r="D121" s="51" t="s">
        <v>286</v>
      </c>
      <c r="E121" s="51" t="s">
        <v>75</v>
      </c>
      <c r="F121" s="51"/>
      <c r="G121" s="53" t="s">
        <v>87</v>
      </c>
      <c r="H121" s="53" t="s">
        <v>87</v>
      </c>
      <c r="I121" s="51"/>
      <c r="J121" s="54" t="s">
        <v>216</v>
      </c>
      <c r="K121" s="51" t="s">
        <v>214</v>
      </c>
      <c r="L121" s="122"/>
      <c r="M121" s="122">
        <v>30</v>
      </c>
      <c r="N121" s="81">
        <f t="shared" si="34"/>
        <v>30</v>
      </c>
      <c r="O121" s="73">
        <v>2</v>
      </c>
      <c r="P121" s="26">
        <v>13572</v>
      </c>
      <c r="Q121" s="68">
        <f t="shared" si="35"/>
        <v>407160</v>
      </c>
      <c r="R121" s="102"/>
      <c r="S121" s="68">
        <f>Q121*10</f>
        <v>4071600</v>
      </c>
      <c r="T121" s="133">
        <f t="shared" si="37"/>
        <v>4071600</v>
      </c>
      <c r="U121" s="139"/>
    </row>
    <row r="122" spans="1:21" hidden="1" x14ac:dyDescent="0.25">
      <c r="A122" s="142" t="s">
        <v>196</v>
      </c>
      <c r="B122" s="40" t="s">
        <v>287</v>
      </c>
      <c r="C122" s="57" t="s">
        <v>288</v>
      </c>
      <c r="D122" s="51" t="s">
        <v>289</v>
      </c>
      <c r="E122" s="51" t="s">
        <v>290</v>
      </c>
      <c r="F122" s="51"/>
      <c r="G122" s="53" t="s">
        <v>87</v>
      </c>
      <c r="H122" s="53" t="s">
        <v>87</v>
      </c>
      <c r="I122" s="51"/>
      <c r="J122" s="51" t="s">
        <v>90</v>
      </c>
      <c r="K122" s="51" t="s">
        <v>222</v>
      </c>
      <c r="L122" s="122">
        <v>30</v>
      </c>
      <c r="M122" s="122"/>
      <c r="N122" s="81">
        <f t="shared" si="34"/>
        <v>30</v>
      </c>
      <c r="O122" s="73">
        <v>2</v>
      </c>
      <c r="P122" s="26">
        <v>13572</v>
      </c>
      <c r="Q122" s="68">
        <f t="shared" si="35"/>
        <v>407160</v>
      </c>
      <c r="R122" s="68">
        <f>Q122*15</f>
        <v>6107400</v>
      </c>
      <c r="S122" s="68"/>
      <c r="T122" s="133">
        <f t="shared" si="37"/>
        <v>6107400</v>
      </c>
      <c r="U122" s="139"/>
    </row>
    <row r="123" spans="1:21" hidden="1" x14ac:dyDescent="0.25">
      <c r="A123" s="142" t="s">
        <v>196</v>
      </c>
      <c r="B123" s="40" t="s">
        <v>287</v>
      </c>
      <c r="C123" s="57" t="s">
        <v>288</v>
      </c>
      <c r="D123" s="51" t="s">
        <v>289</v>
      </c>
      <c r="E123" s="51" t="s">
        <v>290</v>
      </c>
      <c r="F123" s="51"/>
      <c r="G123" s="53" t="s">
        <v>87</v>
      </c>
      <c r="H123" s="53" t="s">
        <v>87</v>
      </c>
      <c r="I123" s="51"/>
      <c r="J123" s="54" t="s">
        <v>216</v>
      </c>
      <c r="K123" s="51" t="s">
        <v>214</v>
      </c>
      <c r="L123" s="122">
        <v>30</v>
      </c>
      <c r="M123" s="122"/>
      <c r="N123" s="81">
        <f t="shared" si="34"/>
        <v>30</v>
      </c>
      <c r="O123" s="73">
        <v>2</v>
      </c>
      <c r="P123" s="26">
        <v>13572</v>
      </c>
      <c r="Q123" s="68">
        <f t="shared" si="35"/>
        <v>407160</v>
      </c>
      <c r="R123" s="68">
        <f>Q123*15</f>
        <v>6107400</v>
      </c>
      <c r="S123" s="68"/>
      <c r="T123" s="133">
        <f t="shared" si="37"/>
        <v>6107400</v>
      </c>
      <c r="U123" s="139"/>
    </row>
    <row r="124" spans="1:21" hidden="1" x14ac:dyDescent="0.25">
      <c r="A124" s="142" t="s">
        <v>196</v>
      </c>
      <c r="B124" s="40" t="s">
        <v>287</v>
      </c>
      <c r="C124" s="57" t="s">
        <v>288</v>
      </c>
      <c r="D124" s="51" t="s">
        <v>289</v>
      </c>
      <c r="E124" s="51" t="s">
        <v>290</v>
      </c>
      <c r="F124" s="51"/>
      <c r="G124" s="53" t="s">
        <v>87</v>
      </c>
      <c r="H124" s="53" t="s">
        <v>87</v>
      </c>
      <c r="I124" s="51"/>
      <c r="J124" s="59" t="s">
        <v>90</v>
      </c>
      <c r="K124" s="51" t="s">
        <v>222</v>
      </c>
      <c r="L124" s="122"/>
      <c r="M124" s="122">
        <v>25</v>
      </c>
      <c r="N124" s="81">
        <f t="shared" si="34"/>
        <v>25</v>
      </c>
      <c r="O124" s="73">
        <v>2</v>
      </c>
      <c r="P124" s="26">
        <v>13572</v>
      </c>
      <c r="Q124" s="68">
        <f t="shared" si="35"/>
        <v>339300</v>
      </c>
      <c r="R124" s="68"/>
      <c r="S124" s="68">
        <f t="shared" ref="S124:S125" si="42">Q124*10</f>
        <v>3393000</v>
      </c>
      <c r="T124" s="133">
        <f t="shared" si="37"/>
        <v>3393000</v>
      </c>
      <c r="U124" s="139"/>
    </row>
    <row r="125" spans="1:21" hidden="1" x14ac:dyDescent="0.25">
      <c r="A125" s="142" t="s">
        <v>196</v>
      </c>
      <c r="B125" s="40" t="s">
        <v>287</v>
      </c>
      <c r="C125" s="57" t="s">
        <v>288</v>
      </c>
      <c r="D125" s="51" t="s">
        <v>289</v>
      </c>
      <c r="E125" s="51" t="s">
        <v>290</v>
      </c>
      <c r="F125" s="51"/>
      <c r="G125" s="53" t="s">
        <v>87</v>
      </c>
      <c r="H125" s="53" t="s">
        <v>87</v>
      </c>
      <c r="I125" s="51"/>
      <c r="J125" s="54" t="s">
        <v>216</v>
      </c>
      <c r="K125" s="51" t="s">
        <v>214</v>
      </c>
      <c r="L125" s="122"/>
      <c r="M125" s="122">
        <v>28</v>
      </c>
      <c r="N125" s="81">
        <f t="shared" si="34"/>
        <v>28</v>
      </c>
      <c r="O125" s="73">
        <v>2</v>
      </c>
      <c r="P125" s="26">
        <v>13572</v>
      </c>
      <c r="Q125" s="68">
        <f t="shared" si="35"/>
        <v>380016</v>
      </c>
      <c r="R125" s="68"/>
      <c r="S125" s="68">
        <f t="shared" si="42"/>
        <v>3800160</v>
      </c>
      <c r="T125" s="133">
        <f t="shared" si="37"/>
        <v>3800160</v>
      </c>
      <c r="U125" s="139"/>
    </row>
    <row r="126" spans="1:21" hidden="1" x14ac:dyDescent="0.25">
      <c r="A126" s="142" t="s">
        <v>196</v>
      </c>
      <c r="B126" s="40" t="s">
        <v>291</v>
      </c>
      <c r="C126" s="50">
        <v>244001000418</v>
      </c>
      <c r="D126" s="51" t="s">
        <v>292</v>
      </c>
      <c r="E126" s="51" t="s">
        <v>290</v>
      </c>
      <c r="F126" s="51"/>
      <c r="G126" s="53" t="s">
        <v>87</v>
      </c>
      <c r="H126" s="53" t="s">
        <v>87</v>
      </c>
      <c r="I126" s="51"/>
      <c r="J126" s="54" t="s">
        <v>216</v>
      </c>
      <c r="K126" s="51" t="s">
        <v>214</v>
      </c>
      <c r="L126" s="122">
        <v>30</v>
      </c>
      <c r="M126" s="122"/>
      <c r="N126" s="81">
        <f t="shared" si="34"/>
        <v>30</v>
      </c>
      <c r="O126" s="73">
        <v>2</v>
      </c>
      <c r="P126" s="26">
        <v>13572</v>
      </c>
      <c r="Q126" s="68">
        <f t="shared" si="35"/>
        <v>407160</v>
      </c>
      <c r="R126" s="68">
        <f t="shared" ref="R126:R129" si="43">Q126*15</f>
        <v>6107400</v>
      </c>
      <c r="S126" s="68"/>
      <c r="T126" s="133">
        <f t="shared" si="37"/>
        <v>6107400</v>
      </c>
      <c r="U126" s="139"/>
    </row>
    <row r="127" spans="1:21" hidden="1" x14ac:dyDescent="0.25">
      <c r="A127" s="142" t="s">
        <v>196</v>
      </c>
      <c r="B127" s="40" t="s">
        <v>291</v>
      </c>
      <c r="C127" s="50">
        <v>244001000418</v>
      </c>
      <c r="D127" s="51" t="s">
        <v>292</v>
      </c>
      <c r="E127" s="51" t="s">
        <v>290</v>
      </c>
      <c r="F127" s="51"/>
      <c r="G127" s="53" t="s">
        <v>87</v>
      </c>
      <c r="H127" s="53" t="s">
        <v>87</v>
      </c>
      <c r="I127" s="51"/>
      <c r="J127" s="54" t="s">
        <v>216</v>
      </c>
      <c r="K127" s="51" t="s">
        <v>214</v>
      </c>
      <c r="L127" s="122"/>
      <c r="M127" s="122">
        <v>30</v>
      </c>
      <c r="N127" s="81">
        <f t="shared" si="34"/>
        <v>30</v>
      </c>
      <c r="O127" s="73">
        <v>2</v>
      </c>
      <c r="P127" s="26">
        <v>13572</v>
      </c>
      <c r="Q127" s="68">
        <f t="shared" si="35"/>
        <v>407160</v>
      </c>
      <c r="R127" s="68"/>
      <c r="S127" s="68">
        <f>Q127*10</f>
        <v>4071600</v>
      </c>
      <c r="T127" s="133">
        <f t="shared" si="37"/>
        <v>4071600</v>
      </c>
      <c r="U127" s="139"/>
    </row>
    <row r="128" spans="1:21" hidden="1" x14ac:dyDescent="0.25">
      <c r="A128" s="142" t="s">
        <v>196</v>
      </c>
      <c r="B128" s="40" t="s">
        <v>293</v>
      </c>
      <c r="C128" s="50">
        <v>244090000124</v>
      </c>
      <c r="D128" s="51" t="s">
        <v>294</v>
      </c>
      <c r="E128" s="51" t="s">
        <v>290</v>
      </c>
      <c r="F128" s="51"/>
      <c r="G128" s="53" t="s">
        <v>87</v>
      </c>
      <c r="H128" s="53" t="s">
        <v>87</v>
      </c>
      <c r="I128" s="51"/>
      <c r="J128" s="54" t="s">
        <v>216</v>
      </c>
      <c r="K128" s="51" t="s">
        <v>214</v>
      </c>
      <c r="L128" s="122">
        <v>30</v>
      </c>
      <c r="M128" s="122"/>
      <c r="N128" s="81">
        <f t="shared" si="34"/>
        <v>30</v>
      </c>
      <c r="O128" s="73">
        <v>2</v>
      </c>
      <c r="P128" s="26">
        <v>13572</v>
      </c>
      <c r="Q128" s="68">
        <f t="shared" si="35"/>
        <v>407160</v>
      </c>
      <c r="R128" s="68">
        <f t="shared" si="43"/>
        <v>6107400</v>
      </c>
      <c r="S128" s="68"/>
      <c r="T128" s="133">
        <f t="shared" si="37"/>
        <v>6107400</v>
      </c>
      <c r="U128" s="139"/>
    </row>
    <row r="129" spans="1:21" ht="25.5" hidden="1" x14ac:dyDescent="0.25">
      <c r="A129" s="142" t="s">
        <v>196</v>
      </c>
      <c r="B129" s="40" t="s">
        <v>295</v>
      </c>
      <c r="C129" s="57" t="s">
        <v>133</v>
      </c>
      <c r="D129" s="51" t="s">
        <v>296</v>
      </c>
      <c r="E129" s="51" t="s">
        <v>81</v>
      </c>
      <c r="F129" s="53" t="s">
        <v>87</v>
      </c>
      <c r="G129" s="53"/>
      <c r="H129" s="53" t="s">
        <v>87</v>
      </c>
      <c r="I129" s="51"/>
      <c r="J129" s="54" t="s">
        <v>216</v>
      </c>
      <c r="K129" s="51" t="s">
        <v>214</v>
      </c>
      <c r="L129" s="121">
        <v>33</v>
      </c>
      <c r="M129" s="121"/>
      <c r="N129" s="81">
        <f t="shared" si="34"/>
        <v>33</v>
      </c>
      <c r="O129" s="73">
        <v>2</v>
      </c>
      <c r="P129" s="26">
        <v>13572</v>
      </c>
      <c r="Q129" s="68">
        <f t="shared" si="35"/>
        <v>447876</v>
      </c>
      <c r="R129" s="68">
        <f t="shared" si="43"/>
        <v>6718140</v>
      </c>
      <c r="S129" s="68"/>
      <c r="T129" s="133">
        <f t="shared" si="37"/>
        <v>6718140</v>
      </c>
      <c r="U129" s="139"/>
    </row>
    <row r="130" spans="1:21" ht="25.5" hidden="1" x14ac:dyDescent="0.25">
      <c r="A130" s="142" t="s">
        <v>196</v>
      </c>
      <c r="B130" s="40" t="s">
        <v>295</v>
      </c>
      <c r="C130" s="57" t="s">
        <v>133</v>
      </c>
      <c r="D130" s="51" t="s">
        <v>296</v>
      </c>
      <c r="E130" s="51" t="s">
        <v>81</v>
      </c>
      <c r="F130" s="53" t="s">
        <v>87</v>
      </c>
      <c r="G130" s="53"/>
      <c r="H130" s="53" t="s">
        <v>87</v>
      </c>
      <c r="I130" s="51"/>
      <c r="J130" s="59" t="s">
        <v>198</v>
      </c>
      <c r="K130" s="51" t="s">
        <v>199</v>
      </c>
      <c r="L130" s="121"/>
      <c r="M130" s="121">
        <v>28</v>
      </c>
      <c r="N130" s="81">
        <f t="shared" si="34"/>
        <v>28</v>
      </c>
      <c r="O130" s="73">
        <v>2</v>
      </c>
      <c r="P130" s="26">
        <v>13572</v>
      </c>
      <c r="Q130" s="68">
        <f t="shared" si="35"/>
        <v>380016</v>
      </c>
      <c r="R130" s="68"/>
      <c r="S130" s="68">
        <f>Q130*10</f>
        <v>3800160</v>
      </c>
      <c r="T130" s="133">
        <f t="shared" si="37"/>
        <v>3800160</v>
      </c>
      <c r="U130" s="139"/>
    </row>
    <row r="131" spans="1:21" ht="25.5" hidden="1" x14ac:dyDescent="0.25">
      <c r="A131" s="142" t="s">
        <v>196</v>
      </c>
      <c r="B131" s="40" t="s">
        <v>295</v>
      </c>
      <c r="C131" s="57" t="s">
        <v>133</v>
      </c>
      <c r="D131" s="51" t="s">
        <v>296</v>
      </c>
      <c r="E131" s="51" t="s">
        <v>81</v>
      </c>
      <c r="F131" s="53" t="s">
        <v>87</v>
      </c>
      <c r="G131" s="53"/>
      <c r="H131" s="53" t="s">
        <v>87</v>
      </c>
      <c r="I131" s="51"/>
      <c r="J131" s="59" t="s">
        <v>213</v>
      </c>
      <c r="K131" s="51" t="s">
        <v>214</v>
      </c>
      <c r="L131" s="121"/>
      <c r="M131" s="121">
        <v>30</v>
      </c>
      <c r="N131" s="81">
        <f t="shared" si="34"/>
        <v>30</v>
      </c>
      <c r="O131" s="74">
        <v>2</v>
      </c>
      <c r="P131" s="26">
        <v>13572</v>
      </c>
      <c r="Q131" s="68">
        <f t="shared" si="35"/>
        <v>407160</v>
      </c>
      <c r="R131" s="68"/>
      <c r="S131" s="68">
        <f>Q131*10</f>
        <v>4071600</v>
      </c>
      <c r="T131" s="133">
        <f t="shared" si="37"/>
        <v>4071600</v>
      </c>
      <c r="U131" s="139"/>
    </row>
    <row r="132" spans="1:21" hidden="1" x14ac:dyDescent="0.25">
      <c r="A132" s="142" t="s">
        <v>196</v>
      </c>
      <c r="B132" s="40" t="s">
        <v>297</v>
      </c>
      <c r="C132" s="57" t="s">
        <v>298</v>
      </c>
      <c r="D132" s="51" t="s">
        <v>299</v>
      </c>
      <c r="E132" s="51" t="s">
        <v>81</v>
      </c>
      <c r="F132" s="51"/>
      <c r="G132" s="53" t="s">
        <v>87</v>
      </c>
      <c r="H132" s="53" t="s">
        <v>87</v>
      </c>
      <c r="I132" s="51"/>
      <c r="J132" s="54" t="s">
        <v>90</v>
      </c>
      <c r="K132" s="51" t="s">
        <v>222</v>
      </c>
      <c r="L132" s="122"/>
      <c r="M132" s="122">
        <v>24</v>
      </c>
      <c r="N132" s="81">
        <f t="shared" si="34"/>
        <v>24</v>
      </c>
      <c r="O132" s="73">
        <v>2</v>
      </c>
      <c r="P132" s="26">
        <v>13572</v>
      </c>
      <c r="Q132" s="68">
        <f t="shared" si="35"/>
        <v>325728</v>
      </c>
      <c r="R132" s="68"/>
      <c r="S132" s="68">
        <f>Q132*10</f>
        <v>3257280</v>
      </c>
      <c r="T132" s="133">
        <f t="shared" si="37"/>
        <v>3257280</v>
      </c>
      <c r="U132" s="139"/>
    </row>
    <row r="133" spans="1:21" ht="25.5" hidden="1" x14ac:dyDescent="0.25">
      <c r="A133" s="142" t="s">
        <v>196</v>
      </c>
      <c r="B133" s="40" t="s">
        <v>300</v>
      </c>
      <c r="C133" s="50">
        <v>244560000223</v>
      </c>
      <c r="D133" s="51" t="s">
        <v>301</v>
      </c>
      <c r="E133" s="51" t="s">
        <v>81</v>
      </c>
      <c r="F133" s="51"/>
      <c r="G133" s="53" t="s">
        <v>87</v>
      </c>
      <c r="H133" s="53" t="s">
        <v>87</v>
      </c>
      <c r="I133" s="51"/>
      <c r="J133" s="29" t="s">
        <v>334</v>
      </c>
      <c r="K133" s="51" t="s">
        <v>311</v>
      </c>
      <c r="L133" s="122">
        <v>30</v>
      </c>
      <c r="M133" s="122"/>
      <c r="N133" s="81">
        <f t="shared" si="34"/>
        <v>30</v>
      </c>
      <c r="O133" s="73">
        <v>2</v>
      </c>
      <c r="P133" s="26">
        <v>13572</v>
      </c>
      <c r="Q133" s="68">
        <f t="shared" si="35"/>
        <v>407160</v>
      </c>
      <c r="R133" s="102">
        <f t="shared" ref="R133:R134" si="44">Q133*15</f>
        <v>6107400</v>
      </c>
      <c r="S133" s="102"/>
      <c r="T133" s="134">
        <f t="shared" si="37"/>
        <v>6107400</v>
      </c>
      <c r="U133" s="139"/>
    </row>
    <row r="134" spans="1:21" hidden="1" x14ac:dyDescent="0.25">
      <c r="A134" s="142" t="s">
        <v>196</v>
      </c>
      <c r="B134" s="40" t="s">
        <v>300</v>
      </c>
      <c r="C134" s="50">
        <v>244560000223</v>
      </c>
      <c r="D134" s="51" t="s">
        <v>301</v>
      </c>
      <c r="E134" s="51" t="s">
        <v>81</v>
      </c>
      <c r="F134" s="51"/>
      <c r="G134" s="53" t="s">
        <v>87</v>
      </c>
      <c r="H134" s="53" t="s">
        <v>87</v>
      </c>
      <c r="I134" s="51"/>
      <c r="J134" s="54" t="s">
        <v>216</v>
      </c>
      <c r="K134" s="51" t="s">
        <v>214</v>
      </c>
      <c r="L134" s="122">
        <v>30</v>
      </c>
      <c r="M134" s="122"/>
      <c r="N134" s="81">
        <f t="shared" si="34"/>
        <v>30</v>
      </c>
      <c r="O134" s="73">
        <v>2</v>
      </c>
      <c r="P134" s="26">
        <v>13572</v>
      </c>
      <c r="Q134" s="68">
        <f t="shared" si="35"/>
        <v>407160</v>
      </c>
      <c r="R134" s="68">
        <f t="shared" si="44"/>
        <v>6107400</v>
      </c>
      <c r="S134" s="68"/>
      <c r="T134" s="133">
        <f t="shared" si="37"/>
        <v>6107400</v>
      </c>
      <c r="U134" s="139"/>
    </row>
    <row r="135" spans="1:21" ht="25.5" hidden="1" x14ac:dyDescent="0.25">
      <c r="A135" s="142" t="s">
        <v>196</v>
      </c>
      <c r="B135" s="40" t="s">
        <v>300</v>
      </c>
      <c r="C135" s="50">
        <v>244560000223</v>
      </c>
      <c r="D135" s="51" t="s">
        <v>301</v>
      </c>
      <c r="E135" s="51" t="s">
        <v>81</v>
      </c>
      <c r="F135" s="51"/>
      <c r="G135" s="53" t="s">
        <v>87</v>
      </c>
      <c r="H135" s="53" t="s">
        <v>87</v>
      </c>
      <c r="I135" s="51"/>
      <c r="J135" s="59" t="s">
        <v>215</v>
      </c>
      <c r="K135" s="51" t="s">
        <v>311</v>
      </c>
      <c r="L135" s="122"/>
      <c r="M135" s="122">
        <v>29</v>
      </c>
      <c r="N135" s="81">
        <f t="shared" si="34"/>
        <v>29</v>
      </c>
      <c r="O135" s="73">
        <v>2</v>
      </c>
      <c r="P135" s="26">
        <v>13572</v>
      </c>
      <c r="Q135" s="68">
        <f t="shared" si="35"/>
        <v>393588</v>
      </c>
      <c r="R135" s="102"/>
      <c r="S135" s="68">
        <f>Q135*10</f>
        <v>3935880</v>
      </c>
      <c r="T135" s="134">
        <f t="shared" si="37"/>
        <v>3935880</v>
      </c>
      <c r="U135" s="139"/>
    </row>
    <row r="136" spans="1:21" hidden="1" x14ac:dyDescent="0.25">
      <c r="A136" s="142" t="s">
        <v>196</v>
      </c>
      <c r="B136" s="40" t="s">
        <v>300</v>
      </c>
      <c r="C136" s="50">
        <v>244560000223</v>
      </c>
      <c r="D136" s="51" t="s">
        <v>301</v>
      </c>
      <c r="E136" s="51" t="s">
        <v>81</v>
      </c>
      <c r="F136" s="51"/>
      <c r="G136" s="53" t="s">
        <v>87</v>
      </c>
      <c r="H136" s="53" t="s">
        <v>87</v>
      </c>
      <c r="I136" s="51"/>
      <c r="J136" s="59" t="s">
        <v>213</v>
      </c>
      <c r="K136" s="51" t="s">
        <v>214</v>
      </c>
      <c r="L136" s="122"/>
      <c r="M136" s="122">
        <v>26</v>
      </c>
      <c r="N136" s="81">
        <f t="shared" si="34"/>
        <v>26</v>
      </c>
      <c r="O136" s="73">
        <v>2</v>
      </c>
      <c r="P136" s="26">
        <v>13572</v>
      </c>
      <c r="Q136" s="68">
        <f t="shared" si="35"/>
        <v>352872</v>
      </c>
      <c r="R136" s="68"/>
      <c r="S136" s="68">
        <f>Q136*10</f>
        <v>3528720</v>
      </c>
      <c r="T136" s="133">
        <f t="shared" si="37"/>
        <v>3528720</v>
      </c>
      <c r="U136" s="139"/>
    </row>
    <row r="137" spans="1:21" hidden="1" x14ac:dyDescent="0.25">
      <c r="A137" s="142" t="s">
        <v>196</v>
      </c>
      <c r="B137" s="40" t="s">
        <v>302</v>
      </c>
      <c r="C137" s="50">
        <v>344560000074</v>
      </c>
      <c r="D137" s="51" t="s">
        <v>303</v>
      </c>
      <c r="E137" s="51" t="s">
        <v>81</v>
      </c>
      <c r="F137" s="51"/>
      <c r="G137" s="53" t="s">
        <v>87</v>
      </c>
      <c r="H137" s="53" t="s">
        <v>87</v>
      </c>
      <c r="I137" s="51"/>
      <c r="J137" s="54" t="s">
        <v>216</v>
      </c>
      <c r="K137" s="51" t="s">
        <v>214</v>
      </c>
      <c r="L137" s="122"/>
      <c r="M137" s="122">
        <v>33</v>
      </c>
      <c r="N137" s="81">
        <f t="shared" ref="N137" si="45">L137+M137</f>
        <v>33</v>
      </c>
      <c r="O137" s="73">
        <v>2</v>
      </c>
      <c r="P137" s="26">
        <v>13572</v>
      </c>
      <c r="Q137" s="68">
        <f t="shared" ref="Q137" si="46">N137*P137</f>
        <v>447876</v>
      </c>
      <c r="R137" s="68"/>
      <c r="S137" s="68">
        <f>Q137*10</f>
        <v>4478760</v>
      </c>
      <c r="T137" s="135">
        <f t="shared" ref="T137" si="47">IF(L137="",M137*P137*10,L137*P137*15)</f>
        <v>4478760</v>
      </c>
      <c r="U137" s="139"/>
    </row>
    <row r="138" spans="1:21" ht="15.75" thickBot="1" x14ac:dyDescent="0.3">
      <c r="A138" s="152"/>
      <c r="B138" s="153"/>
      <c r="C138" s="153"/>
      <c r="D138" s="153"/>
      <c r="E138" s="153"/>
      <c r="F138" s="153"/>
      <c r="G138" s="153"/>
      <c r="H138" s="153"/>
      <c r="I138" s="153"/>
      <c r="J138" s="153"/>
      <c r="K138" s="153"/>
      <c r="L138" s="143">
        <f>SUM(L8:L137)</f>
        <v>1606</v>
      </c>
      <c r="M138" s="143">
        <f>SUM(M8:M137)</f>
        <v>1980</v>
      </c>
      <c r="N138" s="144">
        <f>SUM(N8:N137)</f>
        <v>3586</v>
      </c>
      <c r="O138" s="75"/>
      <c r="P138" s="145">
        <f>SUM(P8:P137)</f>
        <v>1511016</v>
      </c>
      <c r="Q138" s="145">
        <f>SUM(Q8:Q137)</f>
        <v>41969148</v>
      </c>
      <c r="R138" s="145">
        <f>SUM(R8:R137)</f>
        <v>284197680</v>
      </c>
      <c r="S138" s="145">
        <f>SUM(S8:S137)</f>
        <v>230226360</v>
      </c>
      <c r="T138" s="145">
        <f>SUM(T8:T137)</f>
        <v>514424040</v>
      </c>
      <c r="U138" s="139"/>
    </row>
    <row r="139" spans="1:21" x14ac:dyDescent="0.25">
      <c r="A139" s="117"/>
      <c r="B139" s="117"/>
      <c r="C139" s="117"/>
      <c r="D139" s="117"/>
      <c r="E139" s="117"/>
      <c r="F139" s="117"/>
      <c r="G139" s="117"/>
      <c r="H139" s="117"/>
      <c r="I139" s="117"/>
      <c r="J139" s="117"/>
      <c r="K139" s="117"/>
      <c r="M139" s="137"/>
      <c r="N139" s="137"/>
      <c r="O139" s="71"/>
      <c r="P139" s="138"/>
      <c r="Q139" s="138"/>
      <c r="R139" s="138"/>
      <c r="S139" s="138"/>
      <c r="T139" s="138"/>
      <c r="U139" s="139"/>
    </row>
    <row r="140" spans="1:21" x14ac:dyDescent="0.25">
      <c r="K140" s="136"/>
      <c r="L140" s="110"/>
      <c r="M140" s="110"/>
      <c r="N140" s="110"/>
    </row>
    <row r="142" spans="1:21" x14ac:dyDescent="0.25">
      <c r="B142" s="124" t="s">
        <v>316</v>
      </c>
    </row>
    <row r="143" spans="1:21" x14ac:dyDescent="0.25">
      <c r="B143" s="124"/>
    </row>
    <row r="144" spans="1:21" x14ac:dyDescent="0.25">
      <c r="B144" s="125" t="s">
        <v>317</v>
      </c>
      <c r="C144" s="83"/>
      <c r="D144" s="83"/>
      <c r="E144" s="83"/>
      <c r="F144" s="83"/>
      <c r="G144" s="83"/>
      <c r="H144" s="83"/>
      <c r="I144" s="83"/>
      <c r="J144" s="83"/>
      <c r="K144" s="83"/>
      <c r="L144" s="83"/>
      <c r="M144" s="83"/>
      <c r="N144" s="83"/>
    </row>
    <row r="145" spans="2:14" x14ac:dyDescent="0.25">
      <c r="B145" s="140" t="s">
        <v>315</v>
      </c>
      <c r="C145" s="141"/>
      <c r="D145" s="141"/>
      <c r="E145" s="141"/>
      <c r="F145" s="141"/>
      <c r="G145" s="141"/>
      <c r="H145" s="141"/>
      <c r="I145" s="141"/>
      <c r="J145" s="141"/>
      <c r="K145" s="141"/>
      <c r="L145" s="141">
        <f>L134+L133+L129+L128+L126+L123+L122+L116+L115+L114+L113+L112+L111+L109+L107+L105+L104+L103</f>
        <v>543</v>
      </c>
      <c r="M145" s="141">
        <f>M137+M136+M135+M132+M131+M130+M127+M125+M124+M121+M120+M119+M118+M117+M110+M108+M106+M102</f>
        <v>524</v>
      </c>
      <c r="N145" s="141">
        <f>L145+M145</f>
        <v>1067</v>
      </c>
    </row>
    <row r="146" spans="2:14" x14ac:dyDescent="0.25">
      <c r="B146" s="126" t="s">
        <v>304</v>
      </c>
      <c r="C146" s="84"/>
      <c r="D146" s="84"/>
      <c r="E146" s="84"/>
      <c r="F146" s="84"/>
      <c r="G146" s="84"/>
      <c r="H146" s="84"/>
      <c r="I146" s="84"/>
      <c r="J146" s="84"/>
      <c r="K146" s="84"/>
      <c r="L146" s="84">
        <f>L101+L100+L97+L96+L93+L90+L88+L87+L84+L83+L80+L79+L76+L75+L74+L68+L66+L65+L62+L61+L58+L57+L54+L52+L51+L47+L46+L43+L42+L39+L38+L37+L30+L28+L26+L24+L23+L20+L19+L16+L15+L10</f>
        <v>1063</v>
      </c>
      <c r="M146" s="84">
        <f>M99+M98+M95+M94+M92+M91+M89+M86+M85+M82+M81+M78+M77+M73+M72+M71+M70+M69+M67+M64+M63+M60+M59+M56+M55+M53+M50+M49+M48+M45+M44+M41+M40+M36+M35+M34+M33+M32+M31+M29+M27+M25+M22+M21+M18+M17+M14+M13+M12+M11+M9+M8</f>
        <v>1456</v>
      </c>
      <c r="N146" s="84">
        <f>SUM(N8:N101)</f>
        <v>2519</v>
      </c>
    </row>
    <row r="147" spans="2:14" ht="15.75" x14ac:dyDescent="0.25">
      <c r="B147" s="130" t="s">
        <v>378</v>
      </c>
      <c r="C147" s="87"/>
      <c r="D147" s="87"/>
      <c r="E147" s="87"/>
      <c r="F147" s="87"/>
      <c r="G147" s="87"/>
      <c r="H147" s="87"/>
      <c r="I147" s="87"/>
      <c r="J147" s="87"/>
      <c r="K147" s="87"/>
      <c r="L147" s="149">
        <f>L145+L146</f>
        <v>1606</v>
      </c>
      <c r="M147" s="149">
        <f t="shared" ref="M147:N147" si="48">M145+M146</f>
        <v>1980</v>
      </c>
      <c r="N147" s="148">
        <f t="shared" si="48"/>
        <v>3586</v>
      </c>
    </row>
    <row r="148" spans="2:14" x14ac:dyDescent="0.25">
      <c r="B148" s="70"/>
    </row>
    <row r="149" spans="2:14" ht="15.75" x14ac:dyDescent="0.25">
      <c r="B149" s="131" t="s">
        <v>380</v>
      </c>
    </row>
    <row r="150" spans="2:14" ht="15.75" x14ac:dyDescent="0.25">
      <c r="B150" s="131" t="s">
        <v>379</v>
      </c>
    </row>
  </sheetData>
  <autoFilter ref="A7:S139" xr:uid="{00000000-0001-0000-0000-000000000000}">
    <filterColumn colId="0">
      <filters blank="1">
        <filter val="CAA"/>
      </filters>
    </filterColumn>
  </autoFilter>
  <mergeCells count="8">
    <mergeCell ref="O6:S6"/>
    <mergeCell ref="A138:K138"/>
    <mergeCell ref="A1:L3"/>
    <mergeCell ref="M1:N2"/>
    <mergeCell ref="M3:N3"/>
    <mergeCell ref="F6:G6"/>
    <mergeCell ref="H6:I6"/>
    <mergeCell ref="L6:N6"/>
  </mergeCells>
  <pageMargins left="0.7" right="0.7" top="0.75" bottom="0.75" header="0.3" footer="0.3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412B1-872B-4386-BE5B-C7726DE98D01}">
  <dimension ref="A1:U65"/>
  <sheetViews>
    <sheetView topLeftCell="J44" zoomScale="80" zoomScaleNormal="80" workbookViewId="0">
      <selection activeCell="Q59" sqref="Q59"/>
    </sheetView>
  </sheetViews>
  <sheetFormatPr baseColWidth="10" defaultRowHeight="15" x14ac:dyDescent="0.25"/>
  <cols>
    <col min="1" max="1" width="13.7109375" customWidth="1"/>
    <col min="2" max="2" width="67.85546875" customWidth="1"/>
    <col min="3" max="3" width="15.85546875" customWidth="1"/>
    <col min="4" max="4" width="37.28515625" customWidth="1"/>
    <col min="5" max="5" width="19.140625" customWidth="1"/>
    <col min="7" max="7" width="15.5703125" customWidth="1"/>
    <col min="10" max="10" width="31.42578125" customWidth="1"/>
    <col min="11" max="11" width="33.7109375" customWidth="1"/>
    <col min="12" max="12" width="11.5703125" customWidth="1"/>
    <col min="13" max="13" width="11.140625" customWidth="1"/>
    <col min="14" max="14" width="8.7109375" customWidth="1"/>
    <col min="16" max="16" width="15.28515625" customWidth="1"/>
    <col min="17" max="17" width="16.42578125" style="65" customWidth="1"/>
    <col min="18" max="19" width="17.5703125" style="65" bestFit="1" customWidth="1"/>
    <col min="20" max="20" width="18" style="65" customWidth="1"/>
    <col min="21" max="21" width="17" customWidth="1"/>
  </cols>
  <sheetData>
    <row r="1" spans="1:21" ht="21.75" customHeight="1" x14ac:dyDescent="0.25">
      <c r="A1" s="154" t="s">
        <v>25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60" t="s">
        <v>24</v>
      </c>
      <c r="N1" s="161"/>
    </row>
    <row r="2" spans="1:21" ht="20.25" customHeight="1" x14ac:dyDescent="0.25">
      <c r="A2" s="156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62"/>
      <c r="N2" s="163"/>
    </row>
    <row r="3" spans="1:21" ht="21" customHeight="1" thickBot="1" x14ac:dyDescent="0.3">
      <c r="A3" s="158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64" t="s">
        <v>26</v>
      </c>
      <c r="N3" s="165"/>
    </row>
    <row r="4" spans="1:21" ht="21" x14ac:dyDescent="0.25">
      <c r="A4" s="118" t="s">
        <v>0</v>
      </c>
      <c r="B4" s="76">
        <v>2024</v>
      </c>
      <c r="C4" s="77"/>
      <c r="D4" s="78" t="s">
        <v>1</v>
      </c>
      <c r="E4" s="77"/>
      <c r="F4" s="77"/>
      <c r="G4" s="77"/>
      <c r="H4" s="77"/>
      <c r="I4" s="77"/>
      <c r="J4" s="77"/>
      <c r="K4" s="77"/>
      <c r="L4" s="77"/>
      <c r="M4" s="77"/>
      <c r="N4" s="79"/>
    </row>
    <row r="5" spans="1:21" ht="37.5" x14ac:dyDescent="0.3">
      <c r="A5" s="119" t="s">
        <v>2</v>
      </c>
      <c r="B5" s="80" t="s">
        <v>27</v>
      </c>
      <c r="N5" s="8"/>
    </row>
    <row r="6" spans="1:21" ht="25.5" x14ac:dyDescent="0.25">
      <c r="A6" s="6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166" t="s">
        <v>8</v>
      </c>
      <c r="G6" s="167"/>
      <c r="H6" s="166" t="s">
        <v>9</v>
      </c>
      <c r="I6" s="167"/>
      <c r="J6" s="4" t="s">
        <v>10</v>
      </c>
      <c r="K6" s="4" t="s">
        <v>11</v>
      </c>
      <c r="L6" s="166" t="s">
        <v>12</v>
      </c>
      <c r="M6" s="168"/>
      <c r="N6" s="169"/>
      <c r="O6" s="150" t="s">
        <v>377</v>
      </c>
      <c r="P6" s="151"/>
      <c r="Q6" s="151"/>
      <c r="R6" s="151"/>
      <c r="S6" s="151"/>
    </row>
    <row r="7" spans="1:21" ht="34.5" customHeight="1" x14ac:dyDescent="0.25">
      <c r="A7" s="66"/>
      <c r="B7" s="67"/>
      <c r="C7" s="67"/>
      <c r="D7" s="67"/>
      <c r="E7" s="67"/>
      <c r="F7" s="3" t="s">
        <v>13</v>
      </c>
      <c r="G7" s="4" t="s">
        <v>14</v>
      </c>
      <c r="H7" s="4" t="s">
        <v>15</v>
      </c>
      <c r="I7" s="4" t="s">
        <v>16</v>
      </c>
      <c r="J7" s="4"/>
      <c r="K7" s="4"/>
      <c r="L7" s="4" t="s">
        <v>17</v>
      </c>
      <c r="M7" s="4" t="s">
        <v>18</v>
      </c>
      <c r="N7" s="7" t="s">
        <v>19</v>
      </c>
      <c r="O7" s="107" t="s">
        <v>306</v>
      </c>
      <c r="P7" s="108" t="s">
        <v>307</v>
      </c>
      <c r="Q7" s="109" t="s">
        <v>308</v>
      </c>
      <c r="R7" s="109" t="s">
        <v>313</v>
      </c>
      <c r="S7" s="109" t="s">
        <v>314</v>
      </c>
      <c r="T7" s="132" t="s">
        <v>342</v>
      </c>
    </row>
    <row r="8" spans="1:21" x14ac:dyDescent="0.25">
      <c r="A8" s="31" t="s">
        <v>304</v>
      </c>
      <c r="B8" s="32" t="s">
        <v>143</v>
      </c>
      <c r="C8" s="33" t="s">
        <v>141</v>
      </c>
      <c r="D8" s="43" t="s">
        <v>142</v>
      </c>
      <c r="E8" s="32" t="s">
        <v>82</v>
      </c>
      <c r="F8" s="35"/>
      <c r="G8" s="35" t="s">
        <v>87</v>
      </c>
      <c r="H8" s="36" t="s">
        <v>87</v>
      </c>
      <c r="I8" s="32"/>
      <c r="J8" s="32" t="s">
        <v>95</v>
      </c>
      <c r="K8" s="62" t="s">
        <v>312</v>
      </c>
      <c r="L8" s="32"/>
      <c r="M8" s="48">
        <v>18</v>
      </c>
      <c r="N8" s="81">
        <f t="shared" ref="N8:N21" si="0">L8+M8</f>
        <v>18</v>
      </c>
      <c r="O8" s="73">
        <v>2</v>
      </c>
      <c r="P8" s="26">
        <v>13572</v>
      </c>
      <c r="Q8" s="68">
        <f t="shared" ref="Q8:Q21" si="1">N8*P8</f>
        <v>244296</v>
      </c>
      <c r="R8" s="68"/>
      <c r="S8" s="68">
        <f>Q8*10</f>
        <v>2442960</v>
      </c>
      <c r="T8" s="133">
        <f t="shared" ref="T8:T21" si="2">IF(L8="",M8*P8*10,L8*P8*15)</f>
        <v>2442960</v>
      </c>
      <c r="U8" s="139"/>
    </row>
    <row r="9" spans="1:21" x14ac:dyDescent="0.25">
      <c r="A9" s="31" t="s">
        <v>304</v>
      </c>
      <c r="B9" s="32" t="s">
        <v>143</v>
      </c>
      <c r="C9" s="33" t="s">
        <v>141</v>
      </c>
      <c r="D9" s="43" t="s">
        <v>142</v>
      </c>
      <c r="E9" s="32" t="s">
        <v>82</v>
      </c>
      <c r="F9" s="35"/>
      <c r="G9" s="35" t="s">
        <v>87</v>
      </c>
      <c r="H9" s="36" t="s">
        <v>87</v>
      </c>
      <c r="I9" s="32"/>
      <c r="J9" s="32" t="s">
        <v>95</v>
      </c>
      <c r="K9" s="62" t="s">
        <v>312</v>
      </c>
      <c r="L9" s="32">
        <v>25</v>
      </c>
      <c r="M9" s="48"/>
      <c r="N9" s="81">
        <f t="shared" si="0"/>
        <v>25</v>
      </c>
      <c r="O9" s="73">
        <v>2</v>
      </c>
      <c r="P9" s="26">
        <v>13572</v>
      </c>
      <c r="Q9" s="68">
        <f t="shared" si="1"/>
        <v>339300</v>
      </c>
      <c r="R9" s="68">
        <f>Q9*15</f>
        <v>5089500</v>
      </c>
      <c r="S9" s="68"/>
      <c r="T9" s="133">
        <f t="shared" si="2"/>
        <v>5089500</v>
      </c>
      <c r="U9" s="139"/>
    </row>
    <row r="10" spans="1:21" x14ac:dyDescent="0.25">
      <c r="A10" s="31" t="s">
        <v>304</v>
      </c>
      <c r="B10" s="32" t="s">
        <v>49</v>
      </c>
      <c r="C10" s="33" t="s">
        <v>144</v>
      </c>
      <c r="D10" s="43" t="s">
        <v>145</v>
      </c>
      <c r="E10" s="32" t="s">
        <v>82</v>
      </c>
      <c r="F10" s="35"/>
      <c r="G10" s="35" t="s">
        <v>87</v>
      </c>
      <c r="H10" s="36" t="s">
        <v>87</v>
      </c>
      <c r="I10" s="32"/>
      <c r="J10" s="32" t="s">
        <v>90</v>
      </c>
      <c r="K10" s="51" t="s">
        <v>222</v>
      </c>
      <c r="L10" s="32"/>
      <c r="M10" s="48">
        <v>35</v>
      </c>
      <c r="N10" s="81">
        <f t="shared" si="0"/>
        <v>35</v>
      </c>
      <c r="O10" s="73">
        <v>2</v>
      </c>
      <c r="P10" s="26">
        <v>13572</v>
      </c>
      <c r="Q10" s="68">
        <f t="shared" si="1"/>
        <v>475020</v>
      </c>
      <c r="R10" s="102"/>
      <c r="S10" s="68">
        <f>Q10*10</f>
        <v>4750200</v>
      </c>
      <c r="T10" s="133">
        <f t="shared" si="2"/>
        <v>4750200</v>
      </c>
      <c r="U10" s="139"/>
    </row>
    <row r="11" spans="1:21" x14ac:dyDescent="0.25">
      <c r="A11" s="31" t="s">
        <v>304</v>
      </c>
      <c r="B11" s="32" t="s">
        <v>49</v>
      </c>
      <c r="C11" s="33" t="s">
        <v>144</v>
      </c>
      <c r="D11" s="43" t="s">
        <v>145</v>
      </c>
      <c r="E11" s="32" t="s">
        <v>82</v>
      </c>
      <c r="F11" s="35"/>
      <c r="G11" s="35" t="s">
        <v>87</v>
      </c>
      <c r="H11" s="36" t="s">
        <v>87</v>
      </c>
      <c r="I11" s="32"/>
      <c r="J11" s="32" t="s">
        <v>90</v>
      </c>
      <c r="K11" s="51" t="s">
        <v>222</v>
      </c>
      <c r="L11" s="32">
        <v>25</v>
      </c>
      <c r="M11" s="48"/>
      <c r="N11" s="81">
        <f t="shared" si="0"/>
        <v>25</v>
      </c>
      <c r="O11" s="73">
        <v>2</v>
      </c>
      <c r="P11" s="26">
        <v>13572</v>
      </c>
      <c r="Q11" s="68">
        <f t="shared" si="1"/>
        <v>339300</v>
      </c>
      <c r="R11" s="68">
        <f t="shared" ref="R11:R12" si="3">Q11*15</f>
        <v>5089500</v>
      </c>
      <c r="S11" s="68"/>
      <c r="T11" s="133">
        <f t="shared" si="2"/>
        <v>5089500</v>
      </c>
      <c r="U11" s="139"/>
    </row>
    <row r="12" spans="1:21" x14ac:dyDescent="0.25">
      <c r="A12" s="31" t="s">
        <v>304</v>
      </c>
      <c r="B12" s="32" t="s">
        <v>49</v>
      </c>
      <c r="C12" s="33" t="s">
        <v>144</v>
      </c>
      <c r="D12" s="43" t="s">
        <v>145</v>
      </c>
      <c r="E12" s="32" t="s">
        <v>82</v>
      </c>
      <c r="F12" s="35"/>
      <c r="G12" s="35" t="s">
        <v>87</v>
      </c>
      <c r="H12" s="36" t="s">
        <v>87</v>
      </c>
      <c r="I12" s="32"/>
      <c r="J12" s="32" t="s">
        <v>90</v>
      </c>
      <c r="K12" s="51" t="s">
        <v>222</v>
      </c>
      <c r="L12" s="32">
        <v>25</v>
      </c>
      <c r="M12" s="48"/>
      <c r="N12" s="81">
        <f t="shared" si="0"/>
        <v>25</v>
      </c>
      <c r="O12" s="73">
        <v>2</v>
      </c>
      <c r="P12" s="26">
        <v>13572</v>
      </c>
      <c r="Q12" s="68">
        <f t="shared" si="1"/>
        <v>339300</v>
      </c>
      <c r="R12" s="68">
        <f t="shared" si="3"/>
        <v>5089500</v>
      </c>
      <c r="S12" s="68"/>
      <c r="T12" s="133">
        <f t="shared" si="2"/>
        <v>5089500</v>
      </c>
      <c r="U12" s="139"/>
    </row>
    <row r="13" spans="1:21" x14ac:dyDescent="0.25">
      <c r="A13" s="31" t="s">
        <v>304</v>
      </c>
      <c r="B13" s="32" t="s">
        <v>50</v>
      </c>
      <c r="C13" s="33" t="s">
        <v>148</v>
      </c>
      <c r="D13" s="43" t="s">
        <v>149</v>
      </c>
      <c r="E13" s="32" t="s">
        <v>82</v>
      </c>
      <c r="F13" s="35"/>
      <c r="G13" s="35" t="s">
        <v>87</v>
      </c>
      <c r="H13" s="36" t="s">
        <v>87</v>
      </c>
      <c r="I13" s="32"/>
      <c r="J13" s="59" t="s">
        <v>232</v>
      </c>
      <c r="K13" s="55" t="s">
        <v>197</v>
      </c>
      <c r="L13" s="32"/>
      <c r="M13" s="48">
        <v>27</v>
      </c>
      <c r="N13" s="81">
        <f t="shared" si="0"/>
        <v>27</v>
      </c>
      <c r="O13" s="73">
        <v>1</v>
      </c>
      <c r="P13" s="26">
        <v>6786</v>
      </c>
      <c r="Q13" s="68">
        <f t="shared" si="1"/>
        <v>183222</v>
      </c>
      <c r="R13" s="68"/>
      <c r="S13" s="68">
        <f t="shared" ref="S13:S14" si="4">Q13*10</f>
        <v>1832220</v>
      </c>
      <c r="T13" s="133">
        <f t="shared" si="2"/>
        <v>1832220</v>
      </c>
      <c r="U13" s="139"/>
    </row>
    <row r="14" spans="1:21" x14ac:dyDescent="0.25">
      <c r="A14" s="31" t="s">
        <v>304</v>
      </c>
      <c r="B14" s="32" t="s">
        <v>50</v>
      </c>
      <c r="C14" s="33" t="s">
        <v>148</v>
      </c>
      <c r="D14" s="43" t="s">
        <v>149</v>
      </c>
      <c r="E14" s="32" t="s">
        <v>82</v>
      </c>
      <c r="F14" s="35"/>
      <c r="G14" s="35" t="s">
        <v>87</v>
      </c>
      <c r="H14" s="36" t="s">
        <v>87</v>
      </c>
      <c r="I14" s="32"/>
      <c r="J14" s="59" t="s">
        <v>232</v>
      </c>
      <c r="K14" s="55" t="s">
        <v>197</v>
      </c>
      <c r="L14" s="32"/>
      <c r="M14" s="48">
        <v>27</v>
      </c>
      <c r="N14" s="81">
        <f t="shared" si="0"/>
        <v>27</v>
      </c>
      <c r="O14" s="73">
        <v>1</v>
      </c>
      <c r="P14" s="26">
        <v>6786</v>
      </c>
      <c r="Q14" s="68">
        <f t="shared" si="1"/>
        <v>183222</v>
      </c>
      <c r="R14" s="68"/>
      <c r="S14" s="68">
        <f t="shared" si="4"/>
        <v>1832220</v>
      </c>
      <c r="T14" s="133">
        <f t="shared" si="2"/>
        <v>1832220</v>
      </c>
      <c r="U14" s="139"/>
    </row>
    <row r="15" spans="1:21" x14ac:dyDescent="0.25">
      <c r="A15" s="31" t="s">
        <v>304</v>
      </c>
      <c r="B15" s="32" t="s">
        <v>50</v>
      </c>
      <c r="C15" s="33" t="s">
        <v>148</v>
      </c>
      <c r="D15" s="43" t="s">
        <v>149</v>
      </c>
      <c r="E15" s="32" t="s">
        <v>82</v>
      </c>
      <c r="F15" s="35"/>
      <c r="G15" s="35" t="s">
        <v>87</v>
      </c>
      <c r="H15" s="36" t="s">
        <v>87</v>
      </c>
      <c r="I15" s="32"/>
      <c r="J15" s="32" t="s">
        <v>90</v>
      </c>
      <c r="K15" s="51" t="s">
        <v>222</v>
      </c>
      <c r="L15" s="32"/>
      <c r="M15" s="48">
        <v>23</v>
      </c>
      <c r="N15" s="81">
        <f t="shared" si="0"/>
        <v>23</v>
      </c>
      <c r="O15" s="73">
        <v>2</v>
      </c>
      <c r="P15" s="26">
        <v>13572</v>
      </c>
      <c r="Q15" s="68">
        <f t="shared" si="1"/>
        <v>312156</v>
      </c>
      <c r="R15" s="68"/>
      <c r="S15" s="68">
        <f>Q15*10</f>
        <v>3121560</v>
      </c>
      <c r="T15" s="133">
        <f t="shared" si="2"/>
        <v>3121560</v>
      </c>
      <c r="U15" s="139"/>
    </row>
    <row r="16" spans="1:21" x14ac:dyDescent="0.25">
      <c r="A16" s="31" t="s">
        <v>304</v>
      </c>
      <c r="B16" s="32" t="s">
        <v>50</v>
      </c>
      <c r="C16" s="33" t="s">
        <v>148</v>
      </c>
      <c r="D16" s="43" t="s">
        <v>149</v>
      </c>
      <c r="E16" s="32" t="s">
        <v>82</v>
      </c>
      <c r="F16" s="35"/>
      <c r="G16" s="35" t="s">
        <v>87</v>
      </c>
      <c r="H16" s="36" t="s">
        <v>87</v>
      </c>
      <c r="I16" s="32"/>
      <c r="J16" s="32" t="s">
        <v>90</v>
      </c>
      <c r="K16" s="51" t="s">
        <v>222</v>
      </c>
      <c r="L16" s="32">
        <v>25</v>
      </c>
      <c r="M16" s="48"/>
      <c r="N16" s="81">
        <f t="shared" si="0"/>
        <v>25</v>
      </c>
      <c r="O16" s="73">
        <v>2</v>
      </c>
      <c r="P16" s="26">
        <v>13572</v>
      </c>
      <c r="Q16" s="68">
        <f t="shared" si="1"/>
        <v>339300</v>
      </c>
      <c r="R16" s="68">
        <f t="shared" ref="R16:R18" si="5">Q16*15</f>
        <v>5089500</v>
      </c>
      <c r="S16" s="68"/>
      <c r="T16" s="133">
        <f t="shared" si="2"/>
        <v>5089500</v>
      </c>
      <c r="U16" s="139"/>
    </row>
    <row r="17" spans="1:21" x14ac:dyDescent="0.25">
      <c r="A17" s="31" t="s">
        <v>304</v>
      </c>
      <c r="B17" s="32" t="s">
        <v>50</v>
      </c>
      <c r="C17" s="33" t="s">
        <v>148</v>
      </c>
      <c r="D17" s="43" t="s">
        <v>149</v>
      </c>
      <c r="E17" s="32" t="s">
        <v>82</v>
      </c>
      <c r="F17" s="35"/>
      <c r="G17" s="35" t="s">
        <v>87</v>
      </c>
      <c r="H17" s="36" t="s">
        <v>87</v>
      </c>
      <c r="I17" s="32"/>
      <c r="J17" s="32" t="s">
        <v>90</v>
      </c>
      <c r="K17" s="51" t="s">
        <v>222</v>
      </c>
      <c r="L17" s="32">
        <v>25</v>
      </c>
      <c r="M17" s="48"/>
      <c r="N17" s="81">
        <f t="shared" si="0"/>
        <v>25</v>
      </c>
      <c r="O17" s="73">
        <v>2</v>
      </c>
      <c r="P17" s="26">
        <v>13572</v>
      </c>
      <c r="Q17" s="68">
        <f t="shared" si="1"/>
        <v>339300</v>
      </c>
      <c r="R17" s="68">
        <f t="shared" si="5"/>
        <v>5089500</v>
      </c>
      <c r="S17" s="68"/>
      <c r="T17" s="133">
        <f t="shared" si="2"/>
        <v>5089500</v>
      </c>
      <c r="U17" s="139"/>
    </row>
    <row r="18" spans="1:21" x14ac:dyDescent="0.25">
      <c r="A18" s="31" t="s">
        <v>304</v>
      </c>
      <c r="B18" s="32" t="s">
        <v>50</v>
      </c>
      <c r="C18" s="33" t="s">
        <v>148</v>
      </c>
      <c r="D18" s="43" t="s">
        <v>149</v>
      </c>
      <c r="E18" s="32" t="s">
        <v>82</v>
      </c>
      <c r="F18" s="35"/>
      <c r="G18" s="35" t="s">
        <v>87</v>
      </c>
      <c r="H18" s="36" t="s">
        <v>87</v>
      </c>
      <c r="I18" s="32"/>
      <c r="J18" s="59" t="s">
        <v>232</v>
      </c>
      <c r="K18" s="55" t="s">
        <v>197</v>
      </c>
      <c r="L18" s="32">
        <v>25</v>
      </c>
      <c r="M18" s="48"/>
      <c r="N18" s="81">
        <f t="shared" si="0"/>
        <v>25</v>
      </c>
      <c r="O18" s="73">
        <v>1</v>
      </c>
      <c r="P18" s="26">
        <v>6786</v>
      </c>
      <c r="Q18" s="68">
        <f t="shared" si="1"/>
        <v>169650</v>
      </c>
      <c r="R18" s="68">
        <f t="shared" si="5"/>
        <v>2544750</v>
      </c>
      <c r="S18" s="68"/>
      <c r="T18" s="133">
        <f t="shared" si="2"/>
        <v>2544750</v>
      </c>
      <c r="U18" s="139"/>
    </row>
    <row r="19" spans="1:21" ht="25.5" x14ac:dyDescent="0.25">
      <c r="A19" s="31" t="s">
        <v>304</v>
      </c>
      <c r="B19" s="32" t="s">
        <v>51</v>
      </c>
      <c r="C19" s="33" t="s">
        <v>150</v>
      </c>
      <c r="D19" s="43" t="s">
        <v>151</v>
      </c>
      <c r="E19" s="32" t="s">
        <v>82</v>
      </c>
      <c r="F19" s="35" t="s">
        <v>87</v>
      </c>
      <c r="G19" s="35"/>
      <c r="H19" s="36" t="s">
        <v>87</v>
      </c>
      <c r="I19" s="32"/>
      <c r="J19" s="32" t="s">
        <v>91</v>
      </c>
      <c r="K19" s="51" t="s">
        <v>199</v>
      </c>
      <c r="L19" s="32"/>
      <c r="M19" s="48">
        <v>26</v>
      </c>
      <c r="N19" s="81">
        <f t="shared" si="0"/>
        <v>26</v>
      </c>
      <c r="O19" s="73">
        <v>1</v>
      </c>
      <c r="P19" s="26">
        <v>6786</v>
      </c>
      <c r="Q19" s="68">
        <f t="shared" si="1"/>
        <v>176436</v>
      </c>
      <c r="R19" s="68"/>
      <c r="S19" s="68">
        <f>Q19*10</f>
        <v>1764360</v>
      </c>
      <c r="T19" s="133">
        <f t="shared" si="2"/>
        <v>1764360</v>
      </c>
      <c r="U19" s="139"/>
    </row>
    <row r="20" spans="1:21" x14ac:dyDescent="0.25">
      <c r="A20" s="31" t="s">
        <v>304</v>
      </c>
      <c r="B20" s="32" t="s">
        <v>52</v>
      </c>
      <c r="C20" s="33" t="s">
        <v>152</v>
      </c>
      <c r="D20" s="43" t="s">
        <v>153</v>
      </c>
      <c r="E20" s="32" t="s">
        <v>82</v>
      </c>
      <c r="F20" s="35"/>
      <c r="G20" s="35" t="s">
        <v>87</v>
      </c>
      <c r="H20" s="36" t="s">
        <v>87</v>
      </c>
      <c r="I20" s="32"/>
      <c r="J20" s="32" t="s">
        <v>89</v>
      </c>
      <c r="K20" s="38" t="s">
        <v>312</v>
      </c>
      <c r="L20" s="32"/>
      <c r="M20" s="48">
        <v>19</v>
      </c>
      <c r="N20" s="81">
        <f t="shared" si="0"/>
        <v>19</v>
      </c>
      <c r="O20" s="73">
        <v>2</v>
      </c>
      <c r="P20" s="26">
        <v>13572</v>
      </c>
      <c r="Q20" s="68">
        <f t="shared" si="1"/>
        <v>257868</v>
      </c>
      <c r="R20" s="68"/>
      <c r="S20" s="68">
        <f>Q20*10</f>
        <v>2578680</v>
      </c>
      <c r="T20" s="133">
        <f t="shared" si="2"/>
        <v>2578680</v>
      </c>
      <c r="U20" s="139"/>
    </row>
    <row r="21" spans="1:21" x14ac:dyDescent="0.25">
      <c r="A21" s="31" t="s">
        <v>304</v>
      </c>
      <c r="B21" s="32" t="s">
        <v>52</v>
      </c>
      <c r="C21" s="33" t="s">
        <v>152</v>
      </c>
      <c r="D21" s="43" t="s">
        <v>153</v>
      </c>
      <c r="E21" s="32" t="s">
        <v>82</v>
      </c>
      <c r="F21" s="35"/>
      <c r="G21" s="35" t="s">
        <v>87</v>
      </c>
      <c r="H21" s="36" t="s">
        <v>87</v>
      </c>
      <c r="I21" s="32"/>
      <c r="J21" s="32" t="s">
        <v>89</v>
      </c>
      <c r="K21" s="38" t="s">
        <v>312</v>
      </c>
      <c r="L21" s="32">
        <v>24</v>
      </c>
      <c r="M21" s="48"/>
      <c r="N21" s="81">
        <f t="shared" si="0"/>
        <v>24</v>
      </c>
      <c r="O21" s="73">
        <v>2</v>
      </c>
      <c r="P21" s="26">
        <v>13572</v>
      </c>
      <c r="Q21" s="68">
        <f t="shared" si="1"/>
        <v>325728</v>
      </c>
      <c r="R21" s="68">
        <f>Q21*15</f>
        <v>4885920</v>
      </c>
      <c r="S21" s="68"/>
      <c r="T21" s="133">
        <f t="shared" si="2"/>
        <v>4885920</v>
      </c>
      <c r="U21" s="139"/>
    </row>
    <row r="22" spans="1:21" ht="25.5" x14ac:dyDescent="0.25">
      <c r="A22" s="100" t="s">
        <v>196</v>
      </c>
      <c r="B22" s="40" t="s">
        <v>200</v>
      </c>
      <c r="C22" s="57" t="s">
        <v>201</v>
      </c>
      <c r="D22" s="51" t="s">
        <v>202</v>
      </c>
      <c r="E22" s="51" t="s">
        <v>82</v>
      </c>
      <c r="F22" s="51"/>
      <c r="G22" s="53" t="s">
        <v>87</v>
      </c>
      <c r="H22" s="53" t="s">
        <v>87</v>
      </c>
      <c r="I22" s="51"/>
      <c r="J22" s="54" t="s">
        <v>244</v>
      </c>
      <c r="K22" s="55" t="s">
        <v>197</v>
      </c>
      <c r="L22" s="121">
        <v>30</v>
      </c>
      <c r="M22" s="121"/>
      <c r="N22" s="81">
        <f t="shared" ref="N22:N49" si="6">L22+M22</f>
        <v>30</v>
      </c>
      <c r="O22" s="73">
        <v>1</v>
      </c>
      <c r="P22" s="26">
        <v>6786</v>
      </c>
      <c r="Q22" s="68">
        <f t="shared" ref="Q22:Q49" si="7">N22*P22</f>
        <v>203580</v>
      </c>
      <c r="R22" s="102">
        <f t="shared" ref="R22:R30" si="8">Q22*15</f>
        <v>3053700</v>
      </c>
      <c r="S22" s="102"/>
      <c r="T22" s="134">
        <f t="shared" ref="T22:T49" si="9">IF(L22="",M22*P22*10,L22*P22*15)</f>
        <v>3053700</v>
      </c>
      <c r="U22" s="139"/>
    </row>
    <row r="23" spans="1:21" ht="19.5" customHeight="1" x14ac:dyDescent="0.25">
      <c r="A23" s="100" t="s">
        <v>196</v>
      </c>
      <c r="B23" s="40" t="s">
        <v>200</v>
      </c>
      <c r="C23" s="57" t="s">
        <v>201</v>
      </c>
      <c r="D23" s="51" t="s">
        <v>202</v>
      </c>
      <c r="E23" s="51" t="s">
        <v>82</v>
      </c>
      <c r="F23" s="51"/>
      <c r="G23" s="53" t="s">
        <v>87</v>
      </c>
      <c r="H23" s="53" t="s">
        <v>87</v>
      </c>
      <c r="I23" s="51"/>
      <c r="J23" s="51" t="s">
        <v>203</v>
      </c>
      <c r="K23" s="51" t="s">
        <v>199</v>
      </c>
      <c r="L23" s="122">
        <v>30</v>
      </c>
      <c r="M23" s="122"/>
      <c r="N23" s="81">
        <f t="shared" si="6"/>
        <v>30</v>
      </c>
      <c r="O23" s="73">
        <v>1</v>
      </c>
      <c r="P23" s="26">
        <v>6786</v>
      </c>
      <c r="Q23" s="68">
        <f t="shared" si="7"/>
        <v>203580</v>
      </c>
      <c r="R23" s="68">
        <f t="shared" si="8"/>
        <v>3053700</v>
      </c>
      <c r="S23" s="68"/>
      <c r="T23" s="133">
        <f t="shared" si="9"/>
        <v>3053700</v>
      </c>
      <c r="U23" s="139"/>
    </row>
    <row r="24" spans="1:21" ht="25.5" x14ac:dyDescent="0.25">
      <c r="A24" s="100" t="s">
        <v>196</v>
      </c>
      <c r="B24" s="40" t="s">
        <v>204</v>
      </c>
      <c r="C24" s="50">
        <v>144001000235</v>
      </c>
      <c r="D24" s="51" t="s">
        <v>205</v>
      </c>
      <c r="E24" s="51" t="s">
        <v>82</v>
      </c>
      <c r="F24" s="51"/>
      <c r="G24" s="53" t="s">
        <v>87</v>
      </c>
      <c r="H24" s="53" t="s">
        <v>87</v>
      </c>
      <c r="I24" s="51"/>
      <c r="J24" s="54" t="s">
        <v>244</v>
      </c>
      <c r="K24" s="55" t="s">
        <v>197</v>
      </c>
      <c r="L24" s="121"/>
      <c r="M24" s="121">
        <v>23</v>
      </c>
      <c r="N24" s="81">
        <f t="shared" si="6"/>
        <v>23</v>
      </c>
      <c r="O24" s="73">
        <v>1</v>
      </c>
      <c r="P24" s="26">
        <v>6786</v>
      </c>
      <c r="Q24" s="68">
        <f t="shared" si="7"/>
        <v>156078</v>
      </c>
      <c r="R24" s="68"/>
      <c r="S24" s="68">
        <f>Q24*10</f>
        <v>1560780</v>
      </c>
      <c r="T24" s="133">
        <f t="shared" si="9"/>
        <v>1560780</v>
      </c>
      <c r="U24" s="139"/>
    </row>
    <row r="25" spans="1:21" ht="25.5" x14ac:dyDescent="0.25">
      <c r="A25" s="100" t="s">
        <v>196</v>
      </c>
      <c r="B25" s="40" t="s">
        <v>204</v>
      </c>
      <c r="C25" s="50">
        <v>144001000235</v>
      </c>
      <c r="D25" s="51" t="s">
        <v>205</v>
      </c>
      <c r="E25" s="51" t="s">
        <v>82</v>
      </c>
      <c r="F25" s="51"/>
      <c r="G25" s="53" t="s">
        <v>87</v>
      </c>
      <c r="H25" s="53" t="s">
        <v>87</v>
      </c>
      <c r="I25" s="51"/>
      <c r="J25" s="51" t="s">
        <v>203</v>
      </c>
      <c r="K25" s="51" t="s">
        <v>199</v>
      </c>
      <c r="L25" s="121"/>
      <c r="M25" s="121">
        <v>25</v>
      </c>
      <c r="N25" s="81">
        <f t="shared" si="6"/>
        <v>25</v>
      </c>
      <c r="O25" s="73">
        <v>1</v>
      </c>
      <c r="P25" s="26">
        <v>6786</v>
      </c>
      <c r="Q25" s="68">
        <f t="shared" si="7"/>
        <v>169650</v>
      </c>
      <c r="R25" s="68"/>
      <c r="S25" s="68">
        <f>Q25*10</f>
        <v>1696500</v>
      </c>
      <c r="T25" s="133">
        <f t="shared" si="9"/>
        <v>1696500</v>
      </c>
      <c r="U25" s="139"/>
    </row>
    <row r="26" spans="1:21" ht="25.5" x14ac:dyDescent="0.25">
      <c r="A26" s="100" t="s">
        <v>196</v>
      </c>
      <c r="B26" s="40" t="s">
        <v>204</v>
      </c>
      <c r="C26" s="50">
        <v>144001000235</v>
      </c>
      <c r="D26" s="51" t="s">
        <v>205</v>
      </c>
      <c r="E26" s="51" t="s">
        <v>82</v>
      </c>
      <c r="F26" s="51"/>
      <c r="G26" s="53" t="s">
        <v>87</v>
      </c>
      <c r="H26" s="53" t="s">
        <v>87</v>
      </c>
      <c r="I26" s="51"/>
      <c r="J26" s="51" t="s">
        <v>252</v>
      </c>
      <c r="K26" s="51" t="s">
        <v>206</v>
      </c>
      <c r="L26" s="121"/>
      <c r="M26" s="121">
        <v>25</v>
      </c>
      <c r="N26" s="81">
        <f t="shared" si="6"/>
        <v>25</v>
      </c>
      <c r="O26" s="73">
        <v>1</v>
      </c>
      <c r="P26" s="26">
        <v>6786</v>
      </c>
      <c r="Q26" s="68">
        <f t="shared" si="7"/>
        <v>169650</v>
      </c>
      <c r="R26" s="68"/>
      <c r="S26" s="68">
        <f>Q26*10</f>
        <v>1696500</v>
      </c>
      <c r="T26" s="133">
        <f t="shared" si="9"/>
        <v>1696500</v>
      </c>
      <c r="U26" s="139"/>
    </row>
    <row r="27" spans="1:21" ht="25.5" x14ac:dyDescent="0.25">
      <c r="A27" s="100" t="s">
        <v>196</v>
      </c>
      <c r="B27" s="40" t="s">
        <v>207</v>
      </c>
      <c r="C27" s="50">
        <v>244001002437</v>
      </c>
      <c r="D27" s="51" t="s">
        <v>208</v>
      </c>
      <c r="E27" s="51" t="s">
        <v>82</v>
      </c>
      <c r="F27" s="51"/>
      <c r="G27" s="53" t="s">
        <v>87</v>
      </c>
      <c r="H27" s="53" t="s">
        <v>87</v>
      </c>
      <c r="I27" s="51"/>
      <c r="J27" s="54" t="s">
        <v>221</v>
      </c>
      <c r="K27" s="51" t="s">
        <v>199</v>
      </c>
      <c r="L27" s="121">
        <v>30</v>
      </c>
      <c r="M27" s="121"/>
      <c r="N27" s="81">
        <f t="shared" si="6"/>
        <v>30</v>
      </c>
      <c r="O27" s="73">
        <v>1</v>
      </c>
      <c r="P27" s="26">
        <v>6786</v>
      </c>
      <c r="Q27" s="68">
        <f t="shared" si="7"/>
        <v>203580</v>
      </c>
      <c r="R27" s="68">
        <f t="shared" si="8"/>
        <v>3053700</v>
      </c>
      <c r="S27" s="68"/>
      <c r="T27" s="133">
        <f t="shared" si="9"/>
        <v>3053700</v>
      </c>
      <c r="U27" s="139"/>
    </row>
    <row r="28" spans="1:21" x14ac:dyDescent="0.25">
      <c r="A28" s="100" t="s">
        <v>196</v>
      </c>
      <c r="B28" s="40" t="s">
        <v>207</v>
      </c>
      <c r="C28" s="50">
        <v>244001002437</v>
      </c>
      <c r="D28" s="51" t="s">
        <v>208</v>
      </c>
      <c r="E28" s="51" t="s">
        <v>82</v>
      </c>
      <c r="F28" s="51"/>
      <c r="G28" s="53" t="s">
        <v>87</v>
      </c>
      <c r="H28" s="53" t="s">
        <v>87</v>
      </c>
      <c r="I28" s="51"/>
      <c r="J28" s="54" t="s">
        <v>309</v>
      </c>
      <c r="K28" s="55" t="s">
        <v>197</v>
      </c>
      <c r="L28" s="122"/>
      <c r="M28" s="122">
        <v>35</v>
      </c>
      <c r="N28" s="81">
        <f t="shared" si="6"/>
        <v>35</v>
      </c>
      <c r="O28" s="73">
        <v>1</v>
      </c>
      <c r="P28" s="26">
        <v>6786</v>
      </c>
      <c r="Q28" s="68">
        <f t="shared" si="7"/>
        <v>237510</v>
      </c>
      <c r="R28" s="68"/>
      <c r="S28" s="68">
        <f t="shared" ref="S28" si="10">Q28*10</f>
        <v>2375100</v>
      </c>
      <c r="T28" s="133">
        <f t="shared" si="9"/>
        <v>2375100</v>
      </c>
      <c r="U28" s="139"/>
    </row>
    <row r="29" spans="1:21" ht="25.5" x14ac:dyDescent="0.25">
      <c r="A29" s="100" t="s">
        <v>196</v>
      </c>
      <c r="B29" s="40" t="s">
        <v>210</v>
      </c>
      <c r="C29" s="27">
        <v>144001001878</v>
      </c>
      <c r="D29" s="28" t="s">
        <v>211</v>
      </c>
      <c r="E29" s="51" t="s">
        <v>82</v>
      </c>
      <c r="F29" s="51"/>
      <c r="G29" s="53" t="s">
        <v>87</v>
      </c>
      <c r="H29" s="53" t="s">
        <v>87</v>
      </c>
      <c r="I29" s="51"/>
      <c r="J29" s="54" t="s">
        <v>212</v>
      </c>
      <c r="K29" s="51" t="s">
        <v>199</v>
      </c>
      <c r="L29" s="121">
        <v>30</v>
      </c>
      <c r="M29" s="121"/>
      <c r="N29" s="81">
        <f t="shared" si="6"/>
        <v>30</v>
      </c>
      <c r="O29" s="73">
        <v>1</v>
      </c>
      <c r="P29" s="26">
        <v>6786</v>
      </c>
      <c r="Q29" s="68">
        <f t="shared" si="7"/>
        <v>203580</v>
      </c>
      <c r="R29" s="68">
        <f t="shared" si="8"/>
        <v>3053700</v>
      </c>
      <c r="S29" s="68"/>
      <c r="T29" s="133">
        <f t="shared" si="9"/>
        <v>3053700</v>
      </c>
      <c r="U29" s="139"/>
    </row>
    <row r="30" spans="1:21" ht="25.5" x14ac:dyDescent="0.25">
      <c r="A30" s="100" t="s">
        <v>196</v>
      </c>
      <c r="B30" s="40" t="s">
        <v>210</v>
      </c>
      <c r="C30" s="27">
        <v>144001001878</v>
      </c>
      <c r="D30" s="28" t="s">
        <v>211</v>
      </c>
      <c r="E30" s="51" t="s">
        <v>82</v>
      </c>
      <c r="F30" s="51"/>
      <c r="G30" s="53" t="s">
        <v>87</v>
      </c>
      <c r="H30" s="53" t="s">
        <v>87</v>
      </c>
      <c r="I30" s="51"/>
      <c r="J30" s="51" t="s">
        <v>203</v>
      </c>
      <c r="K30" s="51" t="s">
        <v>199</v>
      </c>
      <c r="L30" s="121">
        <v>30</v>
      </c>
      <c r="M30" s="121"/>
      <c r="N30" s="81">
        <f t="shared" si="6"/>
        <v>30</v>
      </c>
      <c r="O30" s="73">
        <v>1</v>
      </c>
      <c r="P30" s="26">
        <v>6786</v>
      </c>
      <c r="Q30" s="68">
        <f t="shared" si="7"/>
        <v>203580</v>
      </c>
      <c r="R30" s="68">
        <f t="shared" si="8"/>
        <v>3053700</v>
      </c>
      <c r="S30" s="68"/>
      <c r="T30" s="133">
        <f t="shared" si="9"/>
        <v>3053700</v>
      </c>
      <c r="U30" s="139"/>
    </row>
    <row r="31" spans="1:21" x14ac:dyDescent="0.25">
      <c r="A31" s="100" t="s">
        <v>196</v>
      </c>
      <c r="B31" s="40" t="s">
        <v>210</v>
      </c>
      <c r="C31" s="27">
        <v>144001001878</v>
      </c>
      <c r="D31" s="28" t="s">
        <v>211</v>
      </c>
      <c r="E31" s="51" t="s">
        <v>82</v>
      </c>
      <c r="F31" s="51"/>
      <c r="G31" s="53" t="s">
        <v>87</v>
      </c>
      <c r="H31" s="53" t="s">
        <v>87</v>
      </c>
      <c r="I31" s="51"/>
      <c r="J31" s="54" t="s">
        <v>213</v>
      </c>
      <c r="K31" s="51" t="s">
        <v>214</v>
      </c>
      <c r="L31" s="121">
        <v>30</v>
      </c>
      <c r="M31" s="121"/>
      <c r="N31" s="81">
        <f t="shared" si="6"/>
        <v>30</v>
      </c>
      <c r="O31" s="73">
        <v>2</v>
      </c>
      <c r="P31" s="26">
        <v>13572</v>
      </c>
      <c r="Q31" s="68">
        <f t="shared" si="7"/>
        <v>407160</v>
      </c>
      <c r="R31" s="68">
        <f>Q31*15</f>
        <v>6107400</v>
      </c>
      <c r="S31" s="68"/>
      <c r="T31" s="133">
        <f t="shared" si="9"/>
        <v>6107400</v>
      </c>
      <c r="U31" s="139"/>
    </row>
    <row r="32" spans="1:21" ht="25.5" x14ac:dyDescent="0.25">
      <c r="A32" s="100" t="s">
        <v>196</v>
      </c>
      <c r="B32" s="40" t="s">
        <v>210</v>
      </c>
      <c r="C32" s="27">
        <v>144001001878</v>
      </c>
      <c r="D32" s="28" t="s">
        <v>211</v>
      </c>
      <c r="E32" s="51" t="s">
        <v>82</v>
      </c>
      <c r="F32" s="51"/>
      <c r="G32" s="53" t="s">
        <v>87</v>
      </c>
      <c r="H32" s="53" t="s">
        <v>87</v>
      </c>
      <c r="I32" s="51"/>
      <c r="J32" s="51" t="s">
        <v>252</v>
      </c>
      <c r="K32" s="51" t="s">
        <v>206</v>
      </c>
      <c r="L32" s="121">
        <v>30</v>
      </c>
      <c r="M32" s="121"/>
      <c r="N32" s="81">
        <f t="shared" si="6"/>
        <v>30</v>
      </c>
      <c r="O32" s="73">
        <v>1</v>
      </c>
      <c r="P32" s="26">
        <v>6786</v>
      </c>
      <c r="Q32" s="68">
        <f t="shared" si="7"/>
        <v>203580</v>
      </c>
      <c r="R32" s="68">
        <f>Q32*15</f>
        <v>3053700</v>
      </c>
      <c r="S32" s="68"/>
      <c r="T32" s="133">
        <f t="shared" si="9"/>
        <v>3053700</v>
      </c>
      <c r="U32" s="139"/>
    </row>
    <row r="33" spans="1:21" ht="25.5" x14ac:dyDescent="0.25">
      <c r="A33" s="100" t="s">
        <v>196</v>
      </c>
      <c r="B33" s="40" t="s">
        <v>217</v>
      </c>
      <c r="C33" s="50">
        <v>144001002050</v>
      </c>
      <c r="D33" s="51" t="s">
        <v>218</v>
      </c>
      <c r="E33" s="40" t="s">
        <v>82</v>
      </c>
      <c r="F33" s="51"/>
      <c r="G33" s="53" t="s">
        <v>87</v>
      </c>
      <c r="H33" s="53" t="s">
        <v>87</v>
      </c>
      <c r="I33" s="51"/>
      <c r="J33" s="54" t="s">
        <v>219</v>
      </c>
      <c r="K33" s="51" t="s">
        <v>220</v>
      </c>
      <c r="L33" s="121">
        <v>30</v>
      </c>
      <c r="M33" s="121"/>
      <c r="N33" s="81">
        <f t="shared" si="6"/>
        <v>30</v>
      </c>
      <c r="O33" s="74">
        <v>3</v>
      </c>
      <c r="P33" s="26">
        <v>31668</v>
      </c>
      <c r="Q33" s="68">
        <f t="shared" si="7"/>
        <v>950040</v>
      </c>
      <c r="R33" s="68">
        <f t="shared" ref="R33:R42" si="11">Q33*15</f>
        <v>14250600</v>
      </c>
      <c r="S33" s="68"/>
      <c r="T33" s="133">
        <f t="shared" si="9"/>
        <v>14250600</v>
      </c>
      <c r="U33" s="139"/>
    </row>
    <row r="34" spans="1:21" x14ac:dyDescent="0.25">
      <c r="A34" s="100" t="s">
        <v>196</v>
      </c>
      <c r="B34" s="40" t="s">
        <v>217</v>
      </c>
      <c r="C34" s="50">
        <v>144001002050</v>
      </c>
      <c r="D34" s="51" t="s">
        <v>218</v>
      </c>
      <c r="E34" s="40" t="s">
        <v>82</v>
      </c>
      <c r="F34" s="51"/>
      <c r="G34" s="53" t="s">
        <v>87</v>
      </c>
      <c r="H34" s="53" t="s">
        <v>87</v>
      </c>
      <c r="I34" s="51"/>
      <c r="J34" s="54" t="s">
        <v>90</v>
      </c>
      <c r="K34" s="51" t="s">
        <v>222</v>
      </c>
      <c r="L34" s="121">
        <v>30</v>
      </c>
      <c r="M34" s="121"/>
      <c r="N34" s="81">
        <f t="shared" si="6"/>
        <v>30</v>
      </c>
      <c r="O34" s="73">
        <v>2</v>
      </c>
      <c r="P34" s="26">
        <v>13572</v>
      </c>
      <c r="Q34" s="68">
        <f t="shared" si="7"/>
        <v>407160</v>
      </c>
      <c r="R34" s="68">
        <f t="shared" si="11"/>
        <v>6107400</v>
      </c>
      <c r="S34" s="68"/>
      <c r="T34" s="133">
        <f t="shared" si="9"/>
        <v>6107400</v>
      </c>
      <c r="U34" s="139"/>
    </row>
    <row r="35" spans="1:21" x14ac:dyDescent="0.25">
      <c r="A35" s="100" t="s">
        <v>196</v>
      </c>
      <c r="B35" s="40" t="s">
        <v>217</v>
      </c>
      <c r="C35" s="50">
        <v>144001002050</v>
      </c>
      <c r="D35" s="51" t="s">
        <v>218</v>
      </c>
      <c r="E35" s="40" t="s">
        <v>82</v>
      </c>
      <c r="F35" s="51"/>
      <c r="G35" s="53" t="s">
        <v>87</v>
      </c>
      <c r="H35" s="53" t="s">
        <v>87</v>
      </c>
      <c r="I35" s="51"/>
      <c r="J35" s="54" t="s">
        <v>90</v>
      </c>
      <c r="K35" s="51" t="s">
        <v>222</v>
      </c>
      <c r="L35" s="121"/>
      <c r="M35" s="121">
        <v>26</v>
      </c>
      <c r="N35" s="81">
        <f t="shared" si="6"/>
        <v>26</v>
      </c>
      <c r="O35" s="73">
        <v>2</v>
      </c>
      <c r="P35" s="26">
        <v>13572</v>
      </c>
      <c r="Q35" s="68">
        <f t="shared" si="7"/>
        <v>352872</v>
      </c>
      <c r="R35" s="68"/>
      <c r="S35" s="68">
        <f t="shared" ref="S35:S36" si="12">Q35*10</f>
        <v>3528720</v>
      </c>
      <c r="T35" s="133">
        <f t="shared" si="9"/>
        <v>3528720</v>
      </c>
      <c r="U35" s="139"/>
    </row>
    <row r="36" spans="1:21" ht="25.5" x14ac:dyDescent="0.25">
      <c r="A36" s="100" t="s">
        <v>196</v>
      </c>
      <c r="B36" s="40" t="s">
        <v>217</v>
      </c>
      <c r="C36" s="50">
        <v>144001002050</v>
      </c>
      <c r="D36" s="51" t="s">
        <v>218</v>
      </c>
      <c r="E36" s="40" t="s">
        <v>82</v>
      </c>
      <c r="F36" s="51"/>
      <c r="G36" s="53" t="s">
        <v>87</v>
      </c>
      <c r="H36" s="53" t="s">
        <v>87</v>
      </c>
      <c r="I36" s="51"/>
      <c r="J36" s="54" t="s">
        <v>219</v>
      </c>
      <c r="K36" s="51" t="s">
        <v>220</v>
      </c>
      <c r="L36" s="121"/>
      <c r="M36" s="121">
        <v>29</v>
      </c>
      <c r="N36" s="81">
        <f t="shared" si="6"/>
        <v>29</v>
      </c>
      <c r="O36" s="74">
        <v>3</v>
      </c>
      <c r="P36" s="26">
        <v>31668</v>
      </c>
      <c r="Q36" s="68">
        <f t="shared" si="7"/>
        <v>918372</v>
      </c>
      <c r="R36" s="68"/>
      <c r="S36" s="68">
        <f t="shared" si="12"/>
        <v>9183720</v>
      </c>
      <c r="T36" s="133">
        <f t="shared" si="9"/>
        <v>9183720</v>
      </c>
      <c r="U36" s="139"/>
    </row>
    <row r="37" spans="1:21" x14ac:dyDescent="0.25">
      <c r="A37" s="100" t="s">
        <v>196</v>
      </c>
      <c r="B37" s="40" t="s">
        <v>223</v>
      </c>
      <c r="C37" s="27">
        <v>144001003404</v>
      </c>
      <c r="D37" s="28" t="s">
        <v>224</v>
      </c>
      <c r="E37" s="51" t="s">
        <v>82</v>
      </c>
      <c r="F37" s="52"/>
      <c r="G37" s="53" t="s">
        <v>87</v>
      </c>
      <c r="H37" s="53" t="s">
        <v>87</v>
      </c>
      <c r="I37" s="52"/>
      <c r="J37" s="54" t="s">
        <v>216</v>
      </c>
      <c r="K37" s="51" t="s">
        <v>214</v>
      </c>
      <c r="L37" s="121">
        <v>30</v>
      </c>
      <c r="M37" s="121"/>
      <c r="N37" s="81">
        <f t="shared" si="6"/>
        <v>30</v>
      </c>
      <c r="O37" s="73">
        <v>2</v>
      </c>
      <c r="P37" s="26">
        <v>13572</v>
      </c>
      <c r="Q37" s="68">
        <f t="shared" si="7"/>
        <v>407160</v>
      </c>
      <c r="R37" s="68">
        <f t="shared" si="11"/>
        <v>6107400</v>
      </c>
      <c r="S37" s="68"/>
      <c r="T37" s="133">
        <f t="shared" si="9"/>
        <v>6107400</v>
      </c>
      <c r="U37" s="139"/>
    </row>
    <row r="38" spans="1:21" x14ac:dyDescent="0.25">
      <c r="A38" s="100" t="s">
        <v>196</v>
      </c>
      <c r="B38" s="40" t="s">
        <v>223</v>
      </c>
      <c r="C38" s="27">
        <v>144001003404</v>
      </c>
      <c r="D38" s="28" t="s">
        <v>224</v>
      </c>
      <c r="E38" s="51" t="s">
        <v>82</v>
      </c>
      <c r="F38" s="52"/>
      <c r="G38" s="53" t="s">
        <v>87</v>
      </c>
      <c r="H38" s="53" t="s">
        <v>87</v>
      </c>
      <c r="I38" s="52"/>
      <c r="J38" s="54" t="s">
        <v>216</v>
      </c>
      <c r="K38" s="51" t="s">
        <v>214</v>
      </c>
      <c r="L38" s="121">
        <v>30</v>
      </c>
      <c r="M38" s="121"/>
      <c r="N38" s="81">
        <f t="shared" si="6"/>
        <v>30</v>
      </c>
      <c r="O38" s="73">
        <v>2</v>
      </c>
      <c r="P38" s="26">
        <v>13572</v>
      </c>
      <c r="Q38" s="68">
        <f t="shared" si="7"/>
        <v>407160</v>
      </c>
      <c r="R38" s="68">
        <f t="shared" si="11"/>
        <v>6107400</v>
      </c>
      <c r="S38" s="68"/>
      <c r="T38" s="133">
        <f t="shared" si="9"/>
        <v>6107400</v>
      </c>
      <c r="U38" s="139"/>
    </row>
    <row r="39" spans="1:21" x14ac:dyDescent="0.25">
      <c r="A39" s="100" t="s">
        <v>196</v>
      </c>
      <c r="B39" s="40" t="s">
        <v>223</v>
      </c>
      <c r="C39" s="27">
        <v>144001003404</v>
      </c>
      <c r="D39" s="28" t="s">
        <v>224</v>
      </c>
      <c r="E39" s="51" t="s">
        <v>82</v>
      </c>
      <c r="F39" s="52"/>
      <c r="G39" s="53" t="s">
        <v>87</v>
      </c>
      <c r="H39" s="53" t="s">
        <v>87</v>
      </c>
      <c r="I39" s="52"/>
      <c r="J39" s="54" t="s">
        <v>216</v>
      </c>
      <c r="K39" s="51" t="s">
        <v>214</v>
      </c>
      <c r="L39" s="121">
        <v>30</v>
      </c>
      <c r="M39" s="121"/>
      <c r="N39" s="81">
        <f t="shared" si="6"/>
        <v>30</v>
      </c>
      <c r="O39" s="73">
        <v>2</v>
      </c>
      <c r="P39" s="26">
        <v>13572</v>
      </c>
      <c r="Q39" s="68">
        <f t="shared" si="7"/>
        <v>407160</v>
      </c>
      <c r="R39" s="68">
        <f t="shared" si="11"/>
        <v>6107400</v>
      </c>
      <c r="S39" s="68"/>
      <c r="T39" s="133">
        <f t="shared" si="9"/>
        <v>6107400</v>
      </c>
      <c r="U39" s="139"/>
    </row>
    <row r="40" spans="1:21" ht="25.5" x14ac:dyDescent="0.25">
      <c r="A40" s="100" t="s">
        <v>196</v>
      </c>
      <c r="B40" s="40" t="s">
        <v>225</v>
      </c>
      <c r="C40" s="50">
        <v>244001003158</v>
      </c>
      <c r="D40" s="51" t="s">
        <v>226</v>
      </c>
      <c r="E40" s="51" t="s">
        <v>82</v>
      </c>
      <c r="F40" s="51"/>
      <c r="G40" s="53" t="s">
        <v>87</v>
      </c>
      <c r="H40" s="53" t="s">
        <v>87</v>
      </c>
      <c r="I40" s="52"/>
      <c r="J40" s="54" t="s">
        <v>334</v>
      </c>
      <c r="K40" s="51" t="s">
        <v>311</v>
      </c>
      <c r="L40" s="121">
        <v>30</v>
      </c>
      <c r="M40" s="121"/>
      <c r="N40" s="81">
        <f t="shared" si="6"/>
        <v>30</v>
      </c>
      <c r="O40" s="73">
        <v>2</v>
      </c>
      <c r="P40" s="26">
        <v>13572</v>
      </c>
      <c r="Q40" s="68">
        <f t="shared" si="7"/>
        <v>407160</v>
      </c>
      <c r="R40" s="68">
        <f t="shared" si="11"/>
        <v>6107400</v>
      </c>
      <c r="S40" s="68"/>
      <c r="T40" s="133">
        <f t="shared" si="9"/>
        <v>6107400</v>
      </c>
      <c r="U40" s="139"/>
    </row>
    <row r="41" spans="1:21" ht="25.5" x14ac:dyDescent="0.25">
      <c r="A41" s="100" t="s">
        <v>196</v>
      </c>
      <c r="B41" s="40" t="s">
        <v>225</v>
      </c>
      <c r="C41" s="50">
        <v>244001003158</v>
      </c>
      <c r="D41" s="51" t="s">
        <v>226</v>
      </c>
      <c r="E41" s="51" t="s">
        <v>82</v>
      </c>
      <c r="F41" s="51"/>
      <c r="G41" s="53" t="s">
        <v>87</v>
      </c>
      <c r="H41" s="53" t="s">
        <v>87</v>
      </c>
      <c r="I41" s="52"/>
      <c r="J41" s="54" t="s">
        <v>216</v>
      </c>
      <c r="K41" s="51" t="s">
        <v>214</v>
      </c>
      <c r="L41" s="121"/>
      <c r="M41" s="121">
        <v>20</v>
      </c>
      <c r="N41" s="81">
        <f t="shared" si="6"/>
        <v>20</v>
      </c>
      <c r="O41" s="73">
        <v>2</v>
      </c>
      <c r="P41" s="26">
        <v>13572</v>
      </c>
      <c r="Q41" s="68">
        <f t="shared" si="7"/>
        <v>271440</v>
      </c>
      <c r="R41" s="68"/>
      <c r="S41" s="68">
        <f t="shared" ref="S41" si="13">Q41*10</f>
        <v>2714400</v>
      </c>
      <c r="T41" s="133">
        <f t="shared" si="9"/>
        <v>2714400</v>
      </c>
      <c r="U41" s="139"/>
    </row>
    <row r="42" spans="1:21" ht="25.5" x14ac:dyDescent="0.25">
      <c r="A42" s="100" t="s">
        <v>196</v>
      </c>
      <c r="B42" s="40" t="s">
        <v>227</v>
      </c>
      <c r="C42" s="50">
        <v>244001000671</v>
      </c>
      <c r="D42" s="58" t="s">
        <v>228</v>
      </c>
      <c r="E42" s="51" t="s">
        <v>82</v>
      </c>
      <c r="F42" s="52"/>
      <c r="G42" s="53" t="s">
        <v>87</v>
      </c>
      <c r="H42" s="53" t="s">
        <v>87</v>
      </c>
      <c r="I42" s="52"/>
      <c r="J42" s="54" t="s">
        <v>334</v>
      </c>
      <c r="K42" s="51" t="s">
        <v>311</v>
      </c>
      <c r="L42" s="121">
        <v>30</v>
      </c>
      <c r="M42" s="121"/>
      <c r="N42" s="81">
        <f t="shared" si="6"/>
        <v>30</v>
      </c>
      <c r="O42" s="73">
        <v>2</v>
      </c>
      <c r="P42" s="26">
        <v>13572</v>
      </c>
      <c r="Q42" s="68">
        <f t="shared" si="7"/>
        <v>407160</v>
      </c>
      <c r="R42" s="68">
        <f t="shared" si="11"/>
        <v>6107400</v>
      </c>
      <c r="S42" s="68"/>
      <c r="T42" s="133">
        <f t="shared" si="9"/>
        <v>6107400</v>
      </c>
      <c r="U42" s="139"/>
    </row>
    <row r="43" spans="1:21" ht="25.5" x14ac:dyDescent="0.25">
      <c r="A43" s="100" t="s">
        <v>196</v>
      </c>
      <c r="B43" s="40" t="s">
        <v>52</v>
      </c>
      <c r="C43" s="50">
        <v>244001004669</v>
      </c>
      <c r="D43" s="51" t="s">
        <v>229</v>
      </c>
      <c r="E43" s="51" t="s">
        <v>82</v>
      </c>
      <c r="F43" s="51"/>
      <c r="G43" s="53" t="s">
        <v>87</v>
      </c>
      <c r="H43" s="53" t="s">
        <v>87</v>
      </c>
      <c r="I43" s="51"/>
      <c r="J43" s="54" t="s">
        <v>219</v>
      </c>
      <c r="K43" s="51" t="s">
        <v>220</v>
      </c>
      <c r="L43" s="121"/>
      <c r="M43" s="121">
        <v>22</v>
      </c>
      <c r="N43" s="81">
        <f t="shared" si="6"/>
        <v>22</v>
      </c>
      <c r="O43" s="74">
        <v>3</v>
      </c>
      <c r="P43" s="26">
        <v>31668</v>
      </c>
      <c r="Q43" s="68">
        <f t="shared" si="7"/>
        <v>696696</v>
      </c>
      <c r="R43" s="68"/>
      <c r="S43" s="68">
        <f>Q43*10</f>
        <v>6966960</v>
      </c>
      <c r="T43" s="133">
        <f t="shared" si="9"/>
        <v>6966960</v>
      </c>
      <c r="U43" s="139"/>
    </row>
    <row r="44" spans="1:21" ht="25.5" x14ac:dyDescent="0.25">
      <c r="A44" s="100" t="s">
        <v>196</v>
      </c>
      <c r="B44" s="40" t="s">
        <v>230</v>
      </c>
      <c r="C44" s="57">
        <v>344001001621</v>
      </c>
      <c r="D44" s="51" t="s">
        <v>231</v>
      </c>
      <c r="E44" s="51" t="s">
        <v>82</v>
      </c>
      <c r="F44" s="51"/>
      <c r="G44" s="53" t="s">
        <v>87</v>
      </c>
      <c r="H44" s="53" t="s">
        <v>87</v>
      </c>
      <c r="I44" s="51"/>
      <c r="J44" s="51" t="s">
        <v>252</v>
      </c>
      <c r="K44" s="51" t="s">
        <v>206</v>
      </c>
      <c r="L44" s="121"/>
      <c r="M44" s="121">
        <v>31</v>
      </c>
      <c r="N44" s="81">
        <f t="shared" si="6"/>
        <v>31</v>
      </c>
      <c r="O44" s="73">
        <v>1</v>
      </c>
      <c r="P44" s="26">
        <v>6786</v>
      </c>
      <c r="Q44" s="68">
        <f t="shared" si="7"/>
        <v>210366</v>
      </c>
      <c r="R44" s="68"/>
      <c r="S44" s="68">
        <f>Q44*10</f>
        <v>2103660</v>
      </c>
      <c r="T44" s="133">
        <f t="shared" si="9"/>
        <v>2103660</v>
      </c>
      <c r="U44" s="139"/>
    </row>
    <row r="45" spans="1:21" x14ac:dyDescent="0.25">
      <c r="A45" s="100" t="s">
        <v>196</v>
      </c>
      <c r="B45" s="40" t="s">
        <v>230</v>
      </c>
      <c r="C45" s="57">
        <v>344001001621</v>
      </c>
      <c r="D45" s="51" t="s">
        <v>231</v>
      </c>
      <c r="E45" s="51" t="s">
        <v>82</v>
      </c>
      <c r="F45" s="51"/>
      <c r="G45" s="53" t="s">
        <v>87</v>
      </c>
      <c r="H45" s="53" t="s">
        <v>87</v>
      </c>
      <c r="I45" s="51"/>
      <c r="J45" s="54" t="s">
        <v>232</v>
      </c>
      <c r="K45" s="55" t="s">
        <v>197</v>
      </c>
      <c r="L45" s="121"/>
      <c r="M45" s="121">
        <v>34</v>
      </c>
      <c r="N45" s="81">
        <f t="shared" si="6"/>
        <v>34</v>
      </c>
      <c r="O45" s="73">
        <v>1</v>
      </c>
      <c r="P45" s="26">
        <v>6786</v>
      </c>
      <c r="Q45" s="68">
        <f t="shared" si="7"/>
        <v>230724</v>
      </c>
      <c r="R45" s="68"/>
      <c r="S45" s="68">
        <f>Q45*10</f>
        <v>2307240</v>
      </c>
      <c r="T45" s="133">
        <f t="shared" si="9"/>
        <v>2307240</v>
      </c>
      <c r="U45" s="139"/>
    </row>
    <row r="46" spans="1:21" x14ac:dyDescent="0.25">
      <c r="A46" s="100" t="s">
        <v>196</v>
      </c>
      <c r="B46" s="40" t="s">
        <v>233</v>
      </c>
      <c r="C46" s="50">
        <v>144001001151</v>
      </c>
      <c r="D46" s="51" t="s">
        <v>234</v>
      </c>
      <c r="E46" s="51" t="s">
        <v>82</v>
      </c>
      <c r="F46" s="51"/>
      <c r="G46" s="53" t="s">
        <v>87</v>
      </c>
      <c r="H46" s="53" t="s">
        <v>87</v>
      </c>
      <c r="I46" s="51"/>
      <c r="J46" s="54" t="s">
        <v>216</v>
      </c>
      <c r="K46" s="51" t="s">
        <v>214</v>
      </c>
      <c r="L46" s="121"/>
      <c r="M46" s="121">
        <v>35</v>
      </c>
      <c r="N46" s="81">
        <f t="shared" si="6"/>
        <v>35</v>
      </c>
      <c r="O46" s="73">
        <v>2</v>
      </c>
      <c r="P46" s="26">
        <v>13572</v>
      </c>
      <c r="Q46" s="68">
        <f t="shared" si="7"/>
        <v>475020</v>
      </c>
      <c r="R46" s="68"/>
      <c r="S46" s="68">
        <f>Q46*10</f>
        <v>4750200</v>
      </c>
      <c r="T46" s="133">
        <f t="shared" si="9"/>
        <v>4750200</v>
      </c>
      <c r="U46" s="139"/>
    </row>
    <row r="47" spans="1:21" ht="25.5" x14ac:dyDescent="0.25">
      <c r="A47" s="100" t="s">
        <v>196</v>
      </c>
      <c r="B47" s="40" t="s">
        <v>235</v>
      </c>
      <c r="C47" s="57">
        <v>144001001053</v>
      </c>
      <c r="D47" s="51" t="s">
        <v>236</v>
      </c>
      <c r="E47" s="51" t="s">
        <v>82</v>
      </c>
      <c r="F47" s="51"/>
      <c r="G47" s="53" t="s">
        <v>87</v>
      </c>
      <c r="H47" s="53" t="s">
        <v>87</v>
      </c>
      <c r="I47" s="51"/>
      <c r="J47" s="51" t="s">
        <v>203</v>
      </c>
      <c r="K47" s="51" t="s">
        <v>199</v>
      </c>
      <c r="L47" s="122"/>
      <c r="M47" s="122">
        <v>35</v>
      </c>
      <c r="N47" s="81">
        <f t="shared" si="6"/>
        <v>35</v>
      </c>
      <c r="O47" s="73">
        <v>1</v>
      </c>
      <c r="P47" s="26">
        <v>6786</v>
      </c>
      <c r="Q47" s="68">
        <f t="shared" si="7"/>
        <v>237510</v>
      </c>
      <c r="R47" s="68"/>
      <c r="S47" s="68">
        <f>Q47*10</f>
        <v>2375100</v>
      </c>
      <c r="T47" s="133">
        <f t="shared" si="9"/>
        <v>2375100</v>
      </c>
      <c r="U47" s="139"/>
    </row>
    <row r="48" spans="1:21" ht="25.5" x14ac:dyDescent="0.25">
      <c r="A48" s="100" t="s">
        <v>196</v>
      </c>
      <c r="B48" s="40" t="s">
        <v>237</v>
      </c>
      <c r="C48" s="27">
        <v>344001005171</v>
      </c>
      <c r="D48" s="28" t="s">
        <v>238</v>
      </c>
      <c r="E48" s="51" t="s">
        <v>82</v>
      </c>
      <c r="F48" s="51"/>
      <c r="G48" s="53" t="s">
        <v>87</v>
      </c>
      <c r="H48" s="53"/>
      <c r="I48" s="53" t="s">
        <v>87</v>
      </c>
      <c r="J48" s="51" t="s">
        <v>203</v>
      </c>
      <c r="K48" s="51" t="s">
        <v>199</v>
      </c>
      <c r="L48" s="122">
        <v>30</v>
      </c>
      <c r="M48" s="122"/>
      <c r="N48" s="81">
        <f t="shared" si="6"/>
        <v>30</v>
      </c>
      <c r="O48" s="73">
        <v>1</v>
      </c>
      <c r="P48" s="26">
        <v>6786</v>
      </c>
      <c r="Q48" s="68">
        <f t="shared" si="7"/>
        <v>203580</v>
      </c>
      <c r="R48" s="68">
        <f t="shared" ref="R48:R49" si="14">Q48*15</f>
        <v>3053700</v>
      </c>
      <c r="S48" s="68"/>
      <c r="T48" s="133">
        <f t="shared" si="9"/>
        <v>3053700</v>
      </c>
      <c r="U48" s="139"/>
    </row>
    <row r="49" spans="1:21" ht="25.5" x14ac:dyDescent="0.25">
      <c r="A49" s="100" t="s">
        <v>196</v>
      </c>
      <c r="B49" s="40" t="s">
        <v>239</v>
      </c>
      <c r="C49" s="27">
        <v>344001000056</v>
      </c>
      <c r="D49" s="28" t="s">
        <v>240</v>
      </c>
      <c r="E49" s="51" t="s">
        <v>82</v>
      </c>
      <c r="F49" s="51"/>
      <c r="G49" s="53" t="s">
        <v>87</v>
      </c>
      <c r="H49" s="53"/>
      <c r="I49" s="53" t="s">
        <v>87</v>
      </c>
      <c r="J49" s="51" t="s">
        <v>203</v>
      </c>
      <c r="K49" s="51" t="s">
        <v>199</v>
      </c>
      <c r="L49" s="121">
        <v>30</v>
      </c>
      <c r="M49" s="121"/>
      <c r="N49" s="81">
        <f t="shared" si="6"/>
        <v>30</v>
      </c>
      <c r="O49" s="73">
        <v>1</v>
      </c>
      <c r="P49" s="26">
        <v>6786</v>
      </c>
      <c r="Q49" s="68">
        <f t="shared" si="7"/>
        <v>203580</v>
      </c>
      <c r="R49" s="68">
        <f t="shared" si="14"/>
        <v>3053700</v>
      </c>
      <c r="S49" s="68"/>
      <c r="T49" s="133">
        <f t="shared" si="9"/>
        <v>3053700</v>
      </c>
      <c r="U49" s="139"/>
    </row>
    <row r="50" spans="1:21" ht="15.75" thickBot="1" x14ac:dyDescent="0.3">
      <c r="A50" s="152"/>
      <c r="B50" s="153"/>
      <c r="C50" s="153"/>
      <c r="D50" s="153"/>
      <c r="E50" s="153"/>
      <c r="F50" s="153"/>
      <c r="G50" s="153"/>
      <c r="H50" s="153"/>
      <c r="I50" s="153"/>
      <c r="J50" s="153"/>
      <c r="K50" s="153"/>
      <c r="L50" s="105">
        <f>SUM(L8:L49)</f>
        <v>654</v>
      </c>
      <c r="M50" s="105">
        <f>SUM(M8:M49)</f>
        <v>515</v>
      </c>
      <c r="N50" s="106">
        <f>SUM(N8:N49)</f>
        <v>1169</v>
      </c>
      <c r="O50" s="75"/>
      <c r="P50" s="120">
        <f>SUM(P8:P49)</f>
        <v>495378</v>
      </c>
      <c r="Q50" s="120">
        <f>SUM(Q8:Q49)</f>
        <v>13578786</v>
      </c>
      <c r="R50" s="120">
        <f>SUM(R8:R49)</f>
        <v>114310170</v>
      </c>
      <c r="S50" s="120">
        <f>SUM(S8:S49)</f>
        <v>59581080</v>
      </c>
      <c r="T50" s="120">
        <f>SUM(T8:T49)</f>
        <v>173891250</v>
      </c>
      <c r="U50" s="139"/>
    </row>
    <row r="51" spans="1:21" x14ac:dyDescent="0.25">
      <c r="A51" s="117"/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37"/>
      <c r="M51" s="137"/>
      <c r="N51" s="137"/>
      <c r="O51" s="71"/>
      <c r="P51" s="138"/>
      <c r="Q51" s="138"/>
      <c r="R51" s="138"/>
      <c r="S51" s="138"/>
      <c r="T51" s="138"/>
      <c r="U51" s="139"/>
    </row>
    <row r="52" spans="1:21" x14ac:dyDescent="0.25">
      <c r="L52" s="71"/>
      <c r="M52" s="71"/>
      <c r="N52" s="71"/>
      <c r="O52" s="71"/>
      <c r="P52" s="72"/>
      <c r="Q52" s="72"/>
      <c r="R52" s="72"/>
      <c r="S52" s="72"/>
      <c r="T52" s="72"/>
      <c r="U52" s="139"/>
    </row>
    <row r="53" spans="1:21" ht="17.25" customHeight="1" x14ac:dyDescent="0.25">
      <c r="K53" s="136" t="s">
        <v>304</v>
      </c>
      <c r="L53" s="110">
        <f>SUM(L8:L21)</f>
        <v>174</v>
      </c>
      <c r="M53" s="110">
        <f>SUM(M8:M21)</f>
        <v>175</v>
      </c>
      <c r="N53" s="110">
        <f>SUM(N8:N21)</f>
        <v>349</v>
      </c>
      <c r="P53" s="25"/>
      <c r="Q53" s="69"/>
      <c r="R53" s="69"/>
      <c r="S53" s="69"/>
      <c r="T53" s="69"/>
    </row>
    <row r="54" spans="1:21" x14ac:dyDescent="0.25">
      <c r="K54" s="136" t="s">
        <v>315</v>
      </c>
      <c r="L54" s="110">
        <f>SUM(L22:L49)</f>
        <v>480</v>
      </c>
      <c r="M54" s="110">
        <f>SUM(M22:M49)</f>
        <v>340</v>
      </c>
      <c r="N54" s="110">
        <f>SUM(N22:N49)</f>
        <v>820</v>
      </c>
    </row>
    <row r="56" spans="1:21" x14ac:dyDescent="0.25">
      <c r="B56" s="124" t="s">
        <v>316</v>
      </c>
    </row>
    <row r="57" spans="1:21" x14ac:dyDescent="0.25">
      <c r="B57" s="124"/>
    </row>
    <row r="58" spans="1:21" x14ac:dyDescent="0.25">
      <c r="B58" s="126" t="s">
        <v>318</v>
      </c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</row>
    <row r="59" spans="1:21" x14ac:dyDescent="0.25">
      <c r="B59" s="127" t="s">
        <v>304</v>
      </c>
      <c r="C59" s="85"/>
      <c r="D59" s="85"/>
      <c r="E59" s="85"/>
      <c r="F59" s="85"/>
      <c r="G59" s="85"/>
      <c r="H59" s="85"/>
      <c r="I59" s="85"/>
      <c r="J59" s="85"/>
      <c r="K59" s="85"/>
      <c r="L59" s="85">
        <f>L21+L18+L17+L16+L12+L11+L9</f>
        <v>174</v>
      </c>
      <c r="M59" s="85">
        <f>M20+M19+M15+M14+M13+M10+M8</f>
        <v>175</v>
      </c>
      <c r="N59" s="85">
        <f>L59+M59</f>
        <v>349</v>
      </c>
      <c r="P59" s="25" t="s">
        <v>305</v>
      </c>
    </row>
    <row r="60" spans="1:21" x14ac:dyDescent="0.25">
      <c r="B60" s="128" t="s">
        <v>315</v>
      </c>
      <c r="C60" s="86"/>
      <c r="D60" s="86"/>
      <c r="E60" s="86"/>
      <c r="F60" s="86"/>
      <c r="G60" s="86"/>
      <c r="H60" s="86"/>
      <c r="I60" s="86"/>
      <c r="J60" s="86"/>
      <c r="K60" s="86"/>
      <c r="L60" s="86">
        <f>L49+L48+L42+L40+L39+L38+L37+L34+L33+L32+L31+L30+L29+L27+L23+L22</f>
        <v>480</v>
      </c>
      <c r="M60" s="86">
        <f>M47+M46+M45+M44+M43+M41+M36+M35+M28+M26+M25+M24</f>
        <v>340</v>
      </c>
      <c r="N60" s="86">
        <f>L60+M60</f>
        <v>820</v>
      </c>
      <c r="P60" s="146">
        <f>R50+S50</f>
        <v>173891250</v>
      </c>
    </row>
    <row r="61" spans="1:21" x14ac:dyDescent="0.25">
      <c r="B61" s="129"/>
    </row>
    <row r="62" spans="1:21" ht="15.75" x14ac:dyDescent="0.25">
      <c r="B62" s="130" t="s">
        <v>381</v>
      </c>
      <c r="C62" s="87"/>
      <c r="D62" s="87"/>
      <c r="E62" s="87"/>
      <c r="F62" s="87"/>
      <c r="G62" s="87"/>
      <c r="H62" s="87"/>
      <c r="I62" s="87"/>
      <c r="J62" s="87"/>
      <c r="K62" s="87"/>
      <c r="L62" s="123">
        <f>L59+L60</f>
        <v>654</v>
      </c>
      <c r="M62" s="123">
        <f t="shared" ref="M62:N62" si="15">M59+M60</f>
        <v>515</v>
      </c>
      <c r="N62" s="123">
        <f t="shared" si="15"/>
        <v>1169</v>
      </c>
    </row>
    <row r="63" spans="1:21" x14ac:dyDescent="0.25">
      <c r="B63" s="70"/>
    </row>
    <row r="64" spans="1:21" ht="15.75" x14ac:dyDescent="0.25">
      <c r="B64" s="131" t="s">
        <v>383</v>
      </c>
    </row>
    <row r="65" spans="2:2" ht="15.75" x14ac:dyDescent="0.25">
      <c r="B65" s="131" t="s">
        <v>382</v>
      </c>
    </row>
  </sheetData>
  <autoFilter ref="A7:S53" xr:uid="{00000000-0001-0000-0000-000000000000}"/>
  <mergeCells count="8">
    <mergeCell ref="O6:S6"/>
    <mergeCell ref="A50:K50"/>
    <mergeCell ref="A1:L3"/>
    <mergeCell ref="M1:N2"/>
    <mergeCell ref="M3:N3"/>
    <mergeCell ref="F6:G6"/>
    <mergeCell ref="H6:I6"/>
    <mergeCell ref="L6:N6"/>
  </mergeCells>
  <pageMargins left="0.7" right="0.7" top="0.75" bottom="0.75" header="0.3" footer="0.3"/>
  <pageSetup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EE544-8146-488F-A6E8-A5D361851E0F}">
  <dimension ref="A1:U57"/>
  <sheetViews>
    <sheetView topLeftCell="E38" zoomScale="70" zoomScaleNormal="70" workbookViewId="0">
      <selection activeCell="Q57" sqref="Q57"/>
    </sheetView>
  </sheetViews>
  <sheetFormatPr baseColWidth="10" defaultRowHeight="15" x14ac:dyDescent="0.25"/>
  <cols>
    <col min="1" max="1" width="13.7109375" customWidth="1"/>
    <col min="2" max="2" width="67.85546875" customWidth="1"/>
    <col min="3" max="3" width="15.85546875" customWidth="1"/>
    <col min="4" max="4" width="37.28515625" customWidth="1"/>
    <col min="5" max="5" width="19.140625" customWidth="1"/>
    <col min="7" max="7" width="15.5703125" customWidth="1"/>
    <col min="10" max="10" width="31.42578125" customWidth="1"/>
    <col min="11" max="11" width="33.7109375" customWidth="1"/>
    <col min="12" max="12" width="11.5703125" customWidth="1"/>
    <col min="13" max="13" width="11.140625" customWidth="1"/>
    <col min="14" max="14" width="8.7109375" customWidth="1"/>
    <col min="16" max="16" width="14" customWidth="1"/>
    <col min="17" max="17" width="18.85546875" style="65" customWidth="1"/>
    <col min="18" max="19" width="17.5703125" style="65" bestFit="1" customWidth="1"/>
    <col min="20" max="20" width="18" style="65" customWidth="1"/>
    <col min="21" max="21" width="17" customWidth="1"/>
  </cols>
  <sheetData>
    <row r="1" spans="1:21" ht="21.75" customHeight="1" x14ac:dyDescent="0.25">
      <c r="A1" s="154" t="s">
        <v>25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60" t="s">
        <v>24</v>
      </c>
      <c r="N1" s="161"/>
    </row>
    <row r="2" spans="1:21" ht="20.25" customHeight="1" x14ac:dyDescent="0.25">
      <c r="A2" s="156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62"/>
      <c r="N2" s="163"/>
    </row>
    <row r="3" spans="1:21" ht="21" customHeight="1" thickBot="1" x14ac:dyDescent="0.3">
      <c r="A3" s="158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64" t="s">
        <v>26</v>
      </c>
      <c r="N3" s="165"/>
    </row>
    <row r="4" spans="1:21" ht="21" x14ac:dyDescent="0.25">
      <c r="A4" s="118" t="s">
        <v>0</v>
      </c>
      <c r="B4" s="76">
        <v>2024</v>
      </c>
      <c r="C4" s="77"/>
      <c r="D4" s="78" t="s">
        <v>1</v>
      </c>
      <c r="E4" s="77"/>
      <c r="F4" s="77"/>
      <c r="G4" s="77"/>
      <c r="H4" s="77"/>
      <c r="I4" s="77"/>
      <c r="J4" s="77"/>
      <c r="K4" s="77"/>
      <c r="L4" s="77"/>
      <c r="M4" s="77"/>
      <c r="N4" s="79"/>
    </row>
    <row r="5" spans="1:21" ht="37.5" x14ac:dyDescent="0.3">
      <c r="A5" s="119" t="s">
        <v>2</v>
      </c>
      <c r="B5" s="80" t="s">
        <v>27</v>
      </c>
      <c r="N5" s="8"/>
    </row>
    <row r="6" spans="1:21" ht="25.5" x14ac:dyDescent="0.25">
      <c r="A6" s="6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166" t="s">
        <v>8</v>
      </c>
      <c r="G6" s="167"/>
      <c r="H6" s="166" t="s">
        <v>9</v>
      </c>
      <c r="I6" s="167"/>
      <c r="J6" s="4" t="s">
        <v>10</v>
      </c>
      <c r="K6" s="4" t="s">
        <v>11</v>
      </c>
      <c r="L6" s="166" t="s">
        <v>12</v>
      </c>
      <c r="M6" s="168"/>
      <c r="N6" s="169"/>
      <c r="O6" s="150" t="s">
        <v>377</v>
      </c>
      <c r="P6" s="151"/>
      <c r="Q6" s="151"/>
      <c r="R6" s="151"/>
      <c r="S6" s="151"/>
    </row>
    <row r="7" spans="1:21" ht="34.5" customHeight="1" x14ac:dyDescent="0.25">
      <c r="A7" s="66"/>
      <c r="B7" s="67"/>
      <c r="C7" s="67"/>
      <c r="D7" s="67"/>
      <c r="E7" s="67"/>
      <c r="F7" s="3" t="s">
        <v>13</v>
      </c>
      <c r="G7" s="4" t="s">
        <v>14</v>
      </c>
      <c r="H7" s="4" t="s">
        <v>15</v>
      </c>
      <c r="I7" s="4" t="s">
        <v>16</v>
      </c>
      <c r="J7" s="4"/>
      <c r="K7" s="4"/>
      <c r="L7" s="4" t="s">
        <v>17</v>
      </c>
      <c r="M7" s="4" t="s">
        <v>18</v>
      </c>
      <c r="N7" s="7" t="s">
        <v>19</v>
      </c>
      <c r="O7" s="107" t="s">
        <v>306</v>
      </c>
      <c r="P7" s="108" t="s">
        <v>307</v>
      </c>
      <c r="Q7" s="109" t="s">
        <v>308</v>
      </c>
      <c r="R7" s="109" t="s">
        <v>313</v>
      </c>
      <c r="S7" s="109" t="s">
        <v>314</v>
      </c>
      <c r="T7" s="132" t="s">
        <v>392</v>
      </c>
    </row>
    <row r="8" spans="1:21" x14ac:dyDescent="0.25">
      <c r="A8" s="31" t="s">
        <v>304</v>
      </c>
      <c r="B8" s="32" t="s">
        <v>42</v>
      </c>
      <c r="C8" s="33" t="s">
        <v>127</v>
      </c>
      <c r="D8" s="43" t="s">
        <v>128</v>
      </c>
      <c r="E8" s="32" t="s">
        <v>80</v>
      </c>
      <c r="F8" s="35" t="s">
        <v>87</v>
      </c>
      <c r="G8" s="37"/>
      <c r="H8" s="36" t="s">
        <v>87</v>
      </c>
      <c r="I8" s="37"/>
      <c r="J8" s="32" t="s">
        <v>89</v>
      </c>
      <c r="K8" s="38" t="s">
        <v>312</v>
      </c>
      <c r="L8" s="32"/>
      <c r="M8" s="48">
        <v>20</v>
      </c>
      <c r="N8" s="81">
        <f t="shared" ref="N8:N17" si="0">L8+M8</f>
        <v>20</v>
      </c>
      <c r="O8" s="73">
        <v>2</v>
      </c>
      <c r="P8" s="26">
        <v>13572</v>
      </c>
      <c r="Q8" s="68">
        <f t="shared" ref="Q8:Q17" si="1">N8*P8</f>
        <v>271440</v>
      </c>
      <c r="R8" s="102"/>
      <c r="S8" s="68">
        <f>Q8*10</f>
        <v>2714400</v>
      </c>
      <c r="T8" s="133">
        <f t="shared" ref="T8:T17" si="2">IF(L8="",M8*P8*10,L8*P8*15)</f>
        <v>2714400</v>
      </c>
      <c r="U8" s="139"/>
    </row>
    <row r="9" spans="1:21" x14ac:dyDescent="0.25">
      <c r="A9" s="31" t="s">
        <v>304</v>
      </c>
      <c r="B9" s="32" t="s">
        <v>42</v>
      </c>
      <c r="C9" s="33" t="s">
        <v>127</v>
      </c>
      <c r="D9" s="43" t="s">
        <v>128</v>
      </c>
      <c r="E9" s="32" t="s">
        <v>80</v>
      </c>
      <c r="F9" s="35" t="s">
        <v>87</v>
      </c>
      <c r="G9" s="37"/>
      <c r="H9" s="36" t="s">
        <v>87</v>
      </c>
      <c r="I9" s="37"/>
      <c r="J9" s="32" t="s">
        <v>89</v>
      </c>
      <c r="K9" s="38" t="s">
        <v>312</v>
      </c>
      <c r="L9" s="32"/>
      <c r="M9" s="48">
        <v>25</v>
      </c>
      <c r="N9" s="81">
        <f t="shared" si="0"/>
        <v>25</v>
      </c>
      <c r="O9" s="73">
        <v>2</v>
      </c>
      <c r="P9" s="26">
        <v>13572</v>
      </c>
      <c r="Q9" s="68">
        <f t="shared" si="1"/>
        <v>339300</v>
      </c>
      <c r="R9" s="68"/>
      <c r="S9" s="68">
        <f t="shared" ref="S9:S10" si="3">Q9*10</f>
        <v>3393000</v>
      </c>
      <c r="T9" s="133">
        <f t="shared" si="2"/>
        <v>3393000</v>
      </c>
      <c r="U9" s="139"/>
    </row>
    <row r="10" spans="1:21" ht="25.5" x14ac:dyDescent="0.25">
      <c r="A10" s="31" t="s">
        <v>304</v>
      </c>
      <c r="B10" s="32" t="s">
        <v>43</v>
      </c>
      <c r="C10" s="33" t="s">
        <v>129</v>
      </c>
      <c r="D10" s="43" t="s">
        <v>130</v>
      </c>
      <c r="E10" s="32" t="s">
        <v>80</v>
      </c>
      <c r="F10" s="35"/>
      <c r="G10" s="36" t="s">
        <v>87</v>
      </c>
      <c r="H10" s="36" t="s">
        <v>87</v>
      </c>
      <c r="I10" s="37"/>
      <c r="J10" s="32" t="s">
        <v>91</v>
      </c>
      <c r="K10" s="51" t="s">
        <v>199</v>
      </c>
      <c r="L10" s="32"/>
      <c r="M10" s="48">
        <v>24</v>
      </c>
      <c r="N10" s="81">
        <f t="shared" si="0"/>
        <v>24</v>
      </c>
      <c r="O10" s="73">
        <v>1</v>
      </c>
      <c r="P10" s="26">
        <v>6786</v>
      </c>
      <c r="Q10" s="68">
        <f t="shared" si="1"/>
        <v>162864</v>
      </c>
      <c r="R10" s="68"/>
      <c r="S10" s="68">
        <f t="shared" si="3"/>
        <v>1628640</v>
      </c>
      <c r="T10" s="133">
        <f t="shared" si="2"/>
        <v>1628640</v>
      </c>
      <c r="U10" s="139"/>
    </row>
    <row r="11" spans="1:21" ht="25.5" x14ac:dyDescent="0.25">
      <c r="A11" s="31" t="s">
        <v>304</v>
      </c>
      <c r="B11" s="44" t="s">
        <v>43</v>
      </c>
      <c r="C11" s="33" t="s">
        <v>129</v>
      </c>
      <c r="D11" s="43" t="s">
        <v>130</v>
      </c>
      <c r="E11" s="44" t="s">
        <v>80</v>
      </c>
      <c r="F11" s="45"/>
      <c r="G11" s="46" t="s">
        <v>87</v>
      </c>
      <c r="H11" s="36" t="s">
        <v>87</v>
      </c>
      <c r="I11" s="47"/>
      <c r="J11" s="44" t="s">
        <v>91</v>
      </c>
      <c r="K11" s="51" t="s">
        <v>199</v>
      </c>
      <c r="L11" s="32"/>
      <c r="M11" s="48">
        <v>27</v>
      </c>
      <c r="N11" s="81">
        <f t="shared" si="0"/>
        <v>27</v>
      </c>
      <c r="O11" s="73">
        <v>1</v>
      </c>
      <c r="P11" s="26">
        <v>6786</v>
      </c>
      <c r="Q11" s="68">
        <f t="shared" si="1"/>
        <v>183222</v>
      </c>
      <c r="R11" s="68"/>
      <c r="S11" s="68">
        <f>Q11*10</f>
        <v>1832220</v>
      </c>
      <c r="T11" s="133">
        <f t="shared" si="2"/>
        <v>1832220</v>
      </c>
      <c r="U11" s="139"/>
    </row>
    <row r="12" spans="1:21" ht="25.5" x14ac:dyDescent="0.25">
      <c r="A12" s="31" t="s">
        <v>304</v>
      </c>
      <c r="B12" s="32" t="s">
        <v>43</v>
      </c>
      <c r="C12" s="33" t="s">
        <v>129</v>
      </c>
      <c r="D12" s="43" t="s">
        <v>130</v>
      </c>
      <c r="E12" s="32" t="s">
        <v>80</v>
      </c>
      <c r="F12" s="35"/>
      <c r="G12" s="36" t="s">
        <v>87</v>
      </c>
      <c r="H12" s="36" t="s">
        <v>87</v>
      </c>
      <c r="I12" s="32"/>
      <c r="J12" s="32" t="s">
        <v>91</v>
      </c>
      <c r="K12" s="51" t="s">
        <v>199</v>
      </c>
      <c r="L12" s="32">
        <v>25</v>
      </c>
      <c r="M12" s="48"/>
      <c r="N12" s="81">
        <f t="shared" si="0"/>
        <v>25</v>
      </c>
      <c r="O12" s="73">
        <v>1</v>
      </c>
      <c r="P12" s="26">
        <v>6786</v>
      </c>
      <c r="Q12" s="68">
        <f t="shared" si="1"/>
        <v>169650</v>
      </c>
      <c r="R12" s="68">
        <f t="shared" ref="R12:R13" si="4">Q12*15</f>
        <v>2544750</v>
      </c>
      <c r="S12" s="68"/>
      <c r="T12" s="133">
        <f t="shared" si="2"/>
        <v>2544750</v>
      </c>
      <c r="U12" s="139"/>
    </row>
    <row r="13" spans="1:21" ht="25.5" x14ac:dyDescent="0.25">
      <c r="A13" s="31" t="s">
        <v>304</v>
      </c>
      <c r="B13" s="32" t="s">
        <v>43</v>
      </c>
      <c r="C13" s="33" t="s">
        <v>129</v>
      </c>
      <c r="D13" s="43" t="s">
        <v>130</v>
      </c>
      <c r="E13" s="32" t="s">
        <v>80</v>
      </c>
      <c r="F13" s="35"/>
      <c r="G13" s="36" t="s">
        <v>87</v>
      </c>
      <c r="H13" s="36" t="s">
        <v>87</v>
      </c>
      <c r="I13" s="32"/>
      <c r="J13" s="32" t="s">
        <v>91</v>
      </c>
      <c r="K13" s="51" t="s">
        <v>199</v>
      </c>
      <c r="L13" s="32">
        <v>25</v>
      </c>
      <c r="M13" s="48"/>
      <c r="N13" s="81">
        <f t="shared" si="0"/>
        <v>25</v>
      </c>
      <c r="O13" s="73">
        <v>1</v>
      </c>
      <c r="P13" s="26">
        <v>6786</v>
      </c>
      <c r="Q13" s="68">
        <f t="shared" si="1"/>
        <v>169650</v>
      </c>
      <c r="R13" s="68">
        <f t="shared" si="4"/>
        <v>2544750</v>
      </c>
      <c r="S13" s="68"/>
      <c r="T13" s="133">
        <f t="shared" si="2"/>
        <v>2544750</v>
      </c>
      <c r="U13" s="139"/>
    </row>
    <row r="14" spans="1:21" x14ac:dyDescent="0.25">
      <c r="A14" s="31" t="s">
        <v>304</v>
      </c>
      <c r="B14" s="32" t="s">
        <v>44</v>
      </c>
      <c r="C14" s="33" t="s">
        <v>131</v>
      </c>
      <c r="D14" s="43" t="s">
        <v>132</v>
      </c>
      <c r="E14" s="32" t="s">
        <v>80</v>
      </c>
      <c r="F14" s="35" t="s">
        <v>87</v>
      </c>
      <c r="G14" s="32"/>
      <c r="H14" s="36" t="s">
        <v>87</v>
      </c>
      <c r="I14" s="32"/>
      <c r="J14" s="32" t="s">
        <v>93</v>
      </c>
      <c r="K14" s="38" t="s">
        <v>312</v>
      </c>
      <c r="L14" s="32"/>
      <c r="M14" s="48">
        <v>23</v>
      </c>
      <c r="N14" s="81">
        <f t="shared" si="0"/>
        <v>23</v>
      </c>
      <c r="O14" s="73">
        <v>2</v>
      </c>
      <c r="P14" s="26">
        <v>13572</v>
      </c>
      <c r="Q14" s="68">
        <f t="shared" si="1"/>
        <v>312156</v>
      </c>
      <c r="R14" s="68"/>
      <c r="S14" s="68">
        <f t="shared" ref="S14:S15" si="5">Q14*10</f>
        <v>3121560</v>
      </c>
      <c r="T14" s="133">
        <f t="shared" si="2"/>
        <v>3121560</v>
      </c>
      <c r="U14" s="139"/>
    </row>
    <row r="15" spans="1:21" x14ac:dyDescent="0.25">
      <c r="A15" s="31" t="s">
        <v>304</v>
      </c>
      <c r="B15" s="32" t="s">
        <v>44</v>
      </c>
      <c r="C15" s="33" t="s">
        <v>131</v>
      </c>
      <c r="D15" s="43" t="s">
        <v>132</v>
      </c>
      <c r="E15" s="32" t="s">
        <v>80</v>
      </c>
      <c r="F15" s="35" t="s">
        <v>87</v>
      </c>
      <c r="G15" s="32"/>
      <c r="H15" s="36" t="s">
        <v>87</v>
      </c>
      <c r="I15" s="32"/>
      <c r="J15" s="32" t="s">
        <v>93</v>
      </c>
      <c r="K15" s="38" t="s">
        <v>312</v>
      </c>
      <c r="L15" s="32"/>
      <c r="M15" s="48">
        <v>24</v>
      </c>
      <c r="N15" s="81">
        <f t="shared" si="0"/>
        <v>24</v>
      </c>
      <c r="O15" s="73">
        <v>2</v>
      </c>
      <c r="P15" s="26">
        <v>13572</v>
      </c>
      <c r="Q15" s="68">
        <f t="shared" si="1"/>
        <v>325728</v>
      </c>
      <c r="R15" s="68"/>
      <c r="S15" s="68">
        <f t="shared" si="5"/>
        <v>3257280</v>
      </c>
      <c r="T15" s="133">
        <f t="shared" si="2"/>
        <v>3257280</v>
      </c>
      <c r="U15" s="139"/>
    </row>
    <row r="16" spans="1:21" x14ac:dyDescent="0.25">
      <c r="A16" s="31" t="s">
        <v>304</v>
      </c>
      <c r="B16" s="32" t="s">
        <v>44</v>
      </c>
      <c r="C16" s="33" t="s">
        <v>131</v>
      </c>
      <c r="D16" s="43" t="s">
        <v>132</v>
      </c>
      <c r="E16" s="32" t="s">
        <v>80</v>
      </c>
      <c r="F16" s="35" t="s">
        <v>87</v>
      </c>
      <c r="G16" s="32"/>
      <c r="H16" s="36" t="s">
        <v>87</v>
      </c>
      <c r="I16" s="32"/>
      <c r="J16" s="32" t="s">
        <v>93</v>
      </c>
      <c r="K16" s="38" t="s">
        <v>312</v>
      </c>
      <c r="L16" s="32">
        <v>25</v>
      </c>
      <c r="M16" s="48"/>
      <c r="N16" s="81">
        <f t="shared" si="0"/>
        <v>25</v>
      </c>
      <c r="O16" s="73">
        <v>2</v>
      </c>
      <c r="P16" s="26">
        <v>13572</v>
      </c>
      <c r="Q16" s="68">
        <f t="shared" si="1"/>
        <v>339300</v>
      </c>
      <c r="R16" s="68">
        <f t="shared" ref="R16:R17" si="6">Q16*15</f>
        <v>5089500</v>
      </c>
      <c r="S16" s="68"/>
      <c r="T16" s="133">
        <f t="shared" si="2"/>
        <v>5089500</v>
      </c>
      <c r="U16" s="139"/>
    </row>
    <row r="17" spans="1:21" x14ac:dyDescent="0.25">
      <c r="A17" s="31" t="s">
        <v>304</v>
      </c>
      <c r="B17" s="32" t="s">
        <v>44</v>
      </c>
      <c r="C17" s="33" t="s">
        <v>131</v>
      </c>
      <c r="D17" s="43" t="s">
        <v>132</v>
      </c>
      <c r="E17" s="32" t="s">
        <v>80</v>
      </c>
      <c r="F17" s="35" t="s">
        <v>87</v>
      </c>
      <c r="G17" s="32"/>
      <c r="H17" s="36" t="s">
        <v>87</v>
      </c>
      <c r="I17" s="32"/>
      <c r="J17" s="32" t="s">
        <v>93</v>
      </c>
      <c r="K17" s="38" t="s">
        <v>312</v>
      </c>
      <c r="L17" s="32">
        <v>25</v>
      </c>
      <c r="M17" s="48"/>
      <c r="N17" s="81">
        <f t="shared" si="0"/>
        <v>25</v>
      </c>
      <c r="O17" s="73">
        <v>2</v>
      </c>
      <c r="P17" s="26">
        <v>13572</v>
      </c>
      <c r="Q17" s="68">
        <f t="shared" si="1"/>
        <v>339300</v>
      </c>
      <c r="R17" s="68">
        <f t="shared" si="6"/>
        <v>5089500</v>
      </c>
      <c r="S17" s="68"/>
      <c r="T17" s="133">
        <f t="shared" si="2"/>
        <v>5089500</v>
      </c>
      <c r="U17" s="139"/>
    </row>
    <row r="18" spans="1:21" ht="25.5" x14ac:dyDescent="0.25">
      <c r="A18" s="100" t="s">
        <v>196</v>
      </c>
      <c r="B18" s="40" t="s">
        <v>241</v>
      </c>
      <c r="C18" s="57" t="s">
        <v>242</v>
      </c>
      <c r="D18" s="51" t="s">
        <v>243</v>
      </c>
      <c r="E18" s="51" t="s">
        <v>80</v>
      </c>
      <c r="F18" s="51"/>
      <c r="G18" s="53" t="s">
        <v>87</v>
      </c>
      <c r="H18" s="53" t="s">
        <v>87</v>
      </c>
      <c r="I18" s="51"/>
      <c r="J18" s="54" t="s">
        <v>219</v>
      </c>
      <c r="K18" s="51" t="s">
        <v>220</v>
      </c>
      <c r="L18" s="121">
        <v>30</v>
      </c>
      <c r="M18" s="121"/>
      <c r="N18" s="81">
        <f t="shared" ref="N18:N22" si="7">L18+M18</f>
        <v>30</v>
      </c>
      <c r="O18" s="74">
        <v>3</v>
      </c>
      <c r="P18" s="26">
        <v>31668</v>
      </c>
      <c r="Q18" s="68">
        <f t="shared" ref="Q18:Q22" si="8">N18*P18</f>
        <v>950040</v>
      </c>
      <c r="R18" s="68">
        <f t="shared" ref="R18:R20" si="9">Q18*15</f>
        <v>14250600</v>
      </c>
      <c r="S18" s="68"/>
      <c r="T18" s="133">
        <f t="shared" ref="T18:T22" si="10">IF(L18="",M18*P18*10,L18*P18*15)</f>
        <v>14250600</v>
      </c>
      <c r="U18" s="139"/>
    </row>
    <row r="19" spans="1:21" ht="25.5" x14ac:dyDescent="0.25">
      <c r="A19" s="100" t="s">
        <v>196</v>
      </c>
      <c r="B19" s="40" t="s">
        <v>241</v>
      </c>
      <c r="C19" s="57" t="s">
        <v>242</v>
      </c>
      <c r="D19" s="51" t="s">
        <v>243</v>
      </c>
      <c r="E19" s="51" t="s">
        <v>80</v>
      </c>
      <c r="F19" s="51"/>
      <c r="G19" s="53" t="s">
        <v>87</v>
      </c>
      <c r="H19" s="53" t="s">
        <v>87</v>
      </c>
      <c r="I19" s="51"/>
      <c r="J19" s="54" t="s">
        <v>244</v>
      </c>
      <c r="K19" s="55" t="s">
        <v>197</v>
      </c>
      <c r="L19" s="121">
        <v>30</v>
      </c>
      <c r="M19" s="121"/>
      <c r="N19" s="81">
        <f t="shared" si="7"/>
        <v>30</v>
      </c>
      <c r="O19" s="73">
        <v>1</v>
      </c>
      <c r="P19" s="26">
        <v>6786</v>
      </c>
      <c r="Q19" s="68">
        <f t="shared" si="8"/>
        <v>203580</v>
      </c>
      <c r="R19" s="68">
        <f t="shared" si="9"/>
        <v>3053700</v>
      </c>
      <c r="S19" s="68"/>
      <c r="T19" s="133">
        <f t="shared" si="10"/>
        <v>3053700</v>
      </c>
      <c r="U19" s="139"/>
    </row>
    <row r="20" spans="1:21" ht="25.5" x14ac:dyDescent="0.25">
      <c r="A20" s="100" t="s">
        <v>196</v>
      </c>
      <c r="B20" s="40" t="s">
        <v>241</v>
      </c>
      <c r="C20" s="57" t="s">
        <v>242</v>
      </c>
      <c r="D20" s="51" t="s">
        <v>243</v>
      </c>
      <c r="E20" s="51" t="s">
        <v>80</v>
      </c>
      <c r="F20" s="51"/>
      <c r="G20" s="53" t="s">
        <v>87</v>
      </c>
      <c r="H20" s="53" t="s">
        <v>87</v>
      </c>
      <c r="I20" s="51"/>
      <c r="J20" s="51" t="s">
        <v>203</v>
      </c>
      <c r="K20" s="51" t="s">
        <v>199</v>
      </c>
      <c r="L20" s="122">
        <v>30</v>
      </c>
      <c r="M20" s="122"/>
      <c r="N20" s="81">
        <f t="shared" si="7"/>
        <v>30</v>
      </c>
      <c r="O20" s="73">
        <v>1</v>
      </c>
      <c r="P20" s="26">
        <v>6786</v>
      </c>
      <c r="Q20" s="68">
        <f t="shared" si="8"/>
        <v>203580</v>
      </c>
      <c r="R20" s="68">
        <f t="shared" si="9"/>
        <v>3053700</v>
      </c>
      <c r="S20" s="68"/>
      <c r="T20" s="133">
        <f t="shared" si="10"/>
        <v>3053700</v>
      </c>
      <c r="U20" s="139"/>
    </row>
    <row r="21" spans="1:21" ht="25.5" x14ac:dyDescent="0.25">
      <c r="A21" s="100" t="s">
        <v>196</v>
      </c>
      <c r="B21" s="40" t="s">
        <v>241</v>
      </c>
      <c r="C21" s="57" t="s">
        <v>242</v>
      </c>
      <c r="D21" s="51" t="s">
        <v>243</v>
      </c>
      <c r="E21" s="51" t="s">
        <v>80</v>
      </c>
      <c r="F21" s="51"/>
      <c r="G21" s="53" t="s">
        <v>87</v>
      </c>
      <c r="H21" s="53" t="s">
        <v>87</v>
      </c>
      <c r="I21" s="51"/>
      <c r="J21" s="59" t="s">
        <v>244</v>
      </c>
      <c r="K21" s="55" t="s">
        <v>197</v>
      </c>
      <c r="L21" s="122"/>
      <c r="M21" s="122">
        <v>29</v>
      </c>
      <c r="N21" s="81">
        <f t="shared" si="7"/>
        <v>29</v>
      </c>
      <c r="O21" s="73">
        <v>1</v>
      </c>
      <c r="P21" s="26">
        <v>6786</v>
      </c>
      <c r="Q21" s="68">
        <f t="shared" si="8"/>
        <v>196794</v>
      </c>
      <c r="R21" s="102"/>
      <c r="S21" s="68">
        <f>Q21*10</f>
        <v>1967940</v>
      </c>
      <c r="T21" s="133">
        <f t="shared" si="10"/>
        <v>1967940</v>
      </c>
      <c r="U21" s="139"/>
    </row>
    <row r="22" spans="1:21" ht="25.5" x14ac:dyDescent="0.25">
      <c r="A22" s="100" t="s">
        <v>196</v>
      </c>
      <c r="B22" s="40" t="s">
        <v>241</v>
      </c>
      <c r="C22" s="57" t="s">
        <v>242</v>
      </c>
      <c r="D22" s="51" t="s">
        <v>243</v>
      </c>
      <c r="E22" s="51" t="s">
        <v>80</v>
      </c>
      <c r="F22" s="51"/>
      <c r="G22" s="53" t="s">
        <v>87</v>
      </c>
      <c r="H22" s="53" t="s">
        <v>87</v>
      </c>
      <c r="I22" s="51"/>
      <c r="J22" s="54" t="s">
        <v>219</v>
      </c>
      <c r="K22" s="51" t="s">
        <v>220</v>
      </c>
      <c r="L22" s="122"/>
      <c r="M22" s="122">
        <v>31</v>
      </c>
      <c r="N22" s="81">
        <f t="shared" si="7"/>
        <v>31</v>
      </c>
      <c r="O22" s="74">
        <v>3</v>
      </c>
      <c r="P22" s="26">
        <v>31668</v>
      </c>
      <c r="Q22" s="68">
        <f t="shared" si="8"/>
        <v>981708</v>
      </c>
      <c r="R22" s="68"/>
      <c r="S22" s="68">
        <f>Q22*10</f>
        <v>9817080</v>
      </c>
      <c r="T22" s="133">
        <f t="shared" si="10"/>
        <v>9817080</v>
      </c>
      <c r="U22" s="139"/>
    </row>
    <row r="23" spans="1:21" ht="25.5" x14ac:dyDescent="0.25">
      <c r="A23" s="100" t="s">
        <v>196</v>
      </c>
      <c r="B23" s="40" t="s">
        <v>241</v>
      </c>
      <c r="C23" s="57" t="s">
        <v>242</v>
      </c>
      <c r="D23" s="51" t="s">
        <v>243</v>
      </c>
      <c r="E23" s="51" t="s">
        <v>80</v>
      </c>
      <c r="F23" s="51"/>
      <c r="G23" s="53" t="s">
        <v>87</v>
      </c>
      <c r="H23" s="53" t="s">
        <v>87</v>
      </c>
      <c r="I23" s="51"/>
      <c r="J23" s="51" t="s">
        <v>203</v>
      </c>
      <c r="K23" s="51" t="s">
        <v>199</v>
      </c>
      <c r="L23" s="122"/>
      <c r="M23" s="122">
        <v>23</v>
      </c>
      <c r="N23" s="81">
        <f t="shared" ref="N23:N41" si="11">L23+M23</f>
        <v>23</v>
      </c>
      <c r="O23" s="73">
        <v>1</v>
      </c>
      <c r="P23" s="26">
        <v>6786</v>
      </c>
      <c r="Q23" s="68">
        <f t="shared" ref="Q23:Q41" si="12">N23*P23</f>
        <v>156078</v>
      </c>
      <c r="R23" s="68"/>
      <c r="S23" s="68">
        <f>Q23*10</f>
        <v>1560780</v>
      </c>
      <c r="T23" s="133">
        <f t="shared" ref="T23:T41" si="13">IF(L23="",M23*P23*10,L23*P23*15)</f>
        <v>1560780</v>
      </c>
      <c r="U23" s="139"/>
    </row>
    <row r="24" spans="1:21" x14ac:dyDescent="0.25">
      <c r="A24" s="100" t="s">
        <v>196</v>
      </c>
      <c r="B24" s="40" t="s">
        <v>245</v>
      </c>
      <c r="C24" s="50">
        <v>14443004320</v>
      </c>
      <c r="D24" s="51" t="s">
        <v>246</v>
      </c>
      <c r="E24" s="51" t="s">
        <v>80</v>
      </c>
      <c r="F24" s="51"/>
      <c r="G24" s="53" t="s">
        <v>87</v>
      </c>
      <c r="H24" s="53" t="s">
        <v>87</v>
      </c>
      <c r="I24" s="51"/>
      <c r="J24" s="60" t="s">
        <v>339</v>
      </c>
      <c r="K24" s="55" t="s">
        <v>197</v>
      </c>
      <c r="L24" s="122">
        <v>30</v>
      </c>
      <c r="M24" s="122"/>
      <c r="N24" s="81">
        <f t="shared" si="11"/>
        <v>30</v>
      </c>
      <c r="O24" s="73">
        <v>1</v>
      </c>
      <c r="P24" s="26">
        <v>6786</v>
      </c>
      <c r="Q24" s="68">
        <f t="shared" si="12"/>
        <v>203580</v>
      </c>
      <c r="R24" s="68">
        <f t="shared" ref="R24:R41" si="14">Q24*15</f>
        <v>3053700</v>
      </c>
      <c r="S24" s="68"/>
      <c r="T24" s="133">
        <f t="shared" si="13"/>
        <v>3053700</v>
      </c>
      <c r="U24" s="139"/>
    </row>
    <row r="25" spans="1:21" ht="25.5" x14ac:dyDescent="0.25">
      <c r="A25" s="100" t="s">
        <v>196</v>
      </c>
      <c r="B25" s="40" t="s">
        <v>245</v>
      </c>
      <c r="C25" s="50">
        <v>14443004320</v>
      </c>
      <c r="D25" s="51" t="s">
        <v>246</v>
      </c>
      <c r="E25" s="51" t="s">
        <v>80</v>
      </c>
      <c r="F25" s="51"/>
      <c r="G25" s="53" t="s">
        <v>87</v>
      </c>
      <c r="H25" s="53" t="s">
        <v>87</v>
      </c>
      <c r="I25" s="51"/>
      <c r="J25" s="59" t="s">
        <v>247</v>
      </c>
      <c r="K25" s="55" t="s">
        <v>197</v>
      </c>
      <c r="L25" s="122">
        <v>30</v>
      </c>
      <c r="M25" s="122"/>
      <c r="N25" s="81">
        <f t="shared" si="11"/>
        <v>30</v>
      </c>
      <c r="O25" s="73">
        <v>1</v>
      </c>
      <c r="P25" s="26">
        <v>6786</v>
      </c>
      <c r="Q25" s="68">
        <f t="shared" si="12"/>
        <v>203580</v>
      </c>
      <c r="R25" s="68">
        <f t="shared" si="14"/>
        <v>3053700</v>
      </c>
      <c r="S25" s="68"/>
      <c r="T25" s="133">
        <f t="shared" si="13"/>
        <v>3053700</v>
      </c>
      <c r="U25" s="139"/>
    </row>
    <row r="26" spans="1:21" ht="25.5" x14ac:dyDescent="0.25">
      <c r="A26" s="100" t="s">
        <v>196</v>
      </c>
      <c r="B26" s="40" t="s">
        <v>245</v>
      </c>
      <c r="C26" s="50">
        <v>14443004320</v>
      </c>
      <c r="D26" s="51" t="s">
        <v>246</v>
      </c>
      <c r="E26" s="51" t="s">
        <v>80</v>
      </c>
      <c r="F26" s="51"/>
      <c r="G26" s="53" t="s">
        <v>87</v>
      </c>
      <c r="H26" s="53" t="s">
        <v>87</v>
      </c>
      <c r="I26" s="51"/>
      <c r="J26" s="29" t="s">
        <v>248</v>
      </c>
      <c r="K26" s="55" t="s">
        <v>197</v>
      </c>
      <c r="L26" s="122">
        <v>30</v>
      </c>
      <c r="M26" s="122"/>
      <c r="N26" s="81">
        <f t="shared" si="11"/>
        <v>30</v>
      </c>
      <c r="O26" s="73">
        <v>1</v>
      </c>
      <c r="P26" s="26">
        <v>6786</v>
      </c>
      <c r="Q26" s="68">
        <f t="shared" si="12"/>
        <v>203580</v>
      </c>
      <c r="R26" s="68">
        <f t="shared" si="14"/>
        <v>3053700</v>
      </c>
      <c r="S26" s="68"/>
      <c r="T26" s="133">
        <f t="shared" si="13"/>
        <v>3053700</v>
      </c>
      <c r="U26" s="139"/>
    </row>
    <row r="27" spans="1:21" ht="25.5" x14ac:dyDescent="0.25">
      <c r="A27" s="100" t="s">
        <v>196</v>
      </c>
      <c r="B27" s="40" t="s">
        <v>249</v>
      </c>
      <c r="C27" s="57" t="s">
        <v>250</v>
      </c>
      <c r="D27" s="51" t="s">
        <v>251</v>
      </c>
      <c r="E27" s="51" t="s">
        <v>80</v>
      </c>
      <c r="F27" s="51"/>
      <c r="G27" s="53" t="s">
        <v>87</v>
      </c>
      <c r="H27" s="53" t="s">
        <v>87</v>
      </c>
      <c r="I27" s="51"/>
      <c r="J27" s="51" t="s">
        <v>252</v>
      </c>
      <c r="K27" s="51" t="s">
        <v>206</v>
      </c>
      <c r="L27" s="122">
        <v>30</v>
      </c>
      <c r="M27" s="122"/>
      <c r="N27" s="81">
        <f t="shared" si="11"/>
        <v>30</v>
      </c>
      <c r="O27" s="74">
        <v>1</v>
      </c>
      <c r="P27" s="26">
        <v>6786</v>
      </c>
      <c r="Q27" s="68">
        <f t="shared" si="12"/>
        <v>203580</v>
      </c>
      <c r="R27" s="68">
        <f t="shared" si="14"/>
        <v>3053700</v>
      </c>
      <c r="S27" s="68"/>
      <c r="T27" s="133">
        <f t="shared" si="13"/>
        <v>3053700</v>
      </c>
      <c r="U27" s="139"/>
    </row>
    <row r="28" spans="1:21" ht="25.5" x14ac:dyDescent="0.25">
      <c r="A28" s="100" t="s">
        <v>196</v>
      </c>
      <c r="B28" s="40" t="s">
        <v>249</v>
      </c>
      <c r="C28" s="57" t="s">
        <v>250</v>
      </c>
      <c r="D28" s="51" t="s">
        <v>251</v>
      </c>
      <c r="E28" s="51" t="s">
        <v>80</v>
      </c>
      <c r="F28" s="51"/>
      <c r="G28" s="53" t="s">
        <v>87</v>
      </c>
      <c r="H28" s="53" t="s">
        <v>87</v>
      </c>
      <c r="I28" s="51"/>
      <c r="J28" s="54" t="s">
        <v>219</v>
      </c>
      <c r="K28" s="51" t="s">
        <v>220</v>
      </c>
      <c r="L28" s="121">
        <v>30</v>
      </c>
      <c r="M28" s="121"/>
      <c r="N28" s="81">
        <f t="shared" si="11"/>
        <v>30</v>
      </c>
      <c r="O28" s="74">
        <v>3</v>
      </c>
      <c r="P28" s="26">
        <v>31668</v>
      </c>
      <c r="Q28" s="68">
        <f t="shared" si="12"/>
        <v>950040</v>
      </c>
      <c r="R28" s="68">
        <f t="shared" si="14"/>
        <v>14250600</v>
      </c>
      <c r="S28" s="68"/>
      <c r="T28" s="133">
        <f t="shared" si="13"/>
        <v>14250600</v>
      </c>
      <c r="U28" s="139"/>
    </row>
    <row r="29" spans="1:21" ht="25.5" x14ac:dyDescent="0.25">
      <c r="A29" s="100" t="s">
        <v>196</v>
      </c>
      <c r="B29" s="40" t="s">
        <v>249</v>
      </c>
      <c r="C29" s="57" t="s">
        <v>250</v>
      </c>
      <c r="D29" s="51" t="s">
        <v>251</v>
      </c>
      <c r="E29" s="51" t="s">
        <v>80</v>
      </c>
      <c r="F29" s="51"/>
      <c r="G29" s="53" t="s">
        <v>87</v>
      </c>
      <c r="H29" s="53" t="s">
        <v>87</v>
      </c>
      <c r="I29" s="51"/>
      <c r="J29" s="59" t="s">
        <v>221</v>
      </c>
      <c r="K29" s="51" t="s">
        <v>199</v>
      </c>
      <c r="L29" s="121">
        <v>30</v>
      </c>
      <c r="M29" s="121"/>
      <c r="N29" s="81">
        <f t="shared" si="11"/>
        <v>30</v>
      </c>
      <c r="O29" s="73">
        <v>1</v>
      </c>
      <c r="P29" s="26">
        <v>6786</v>
      </c>
      <c r="Q29" s="68">
        <f t="shared" si="12"/>
        <v>203580</v>
      </c>
      <c r="R29" s="68">
        <f t="shared" si="14"/>
        <v>3053700</v>
      </c>
      <c r="S29" s="68"/>
      <c r="T29" s="133">
        <f t="shared" si="13"/>
        <v>3053700</v>
      </c>
      <c r="U29" s="139"/>
    </row>
    <row r="30" spans="1:21" ht="25.5" x14ac:dyDescent="0.25">
      <c r="A30" s="100" t="s">
        <v>196</v>
      </c>
      <c r="B30" s="40" t="s">
        <v>249</v>
      </c>
      <c r="C30" s="57" t="s">
        <v>250</v>
      </c>
      <c r="D30" s="51" t="s">
        <v>251</v>
      </c>
      <c r="E30" s="51" t="s">
        <v>80</v>
      </c>
      <c r="F30" s="51"/>
      <c r="G30" s="53" t="s">
        <v>87</v>
      </c>
      <c r="H30" s="53" t="s">
        <v>87</v>
      </c>
      <c r="I30" s="51"/>
      <c r="J30" s="54" t="s">
        <v>212</v>
      </c>
      <c r="K30" s="51" t="s">
        <v>199</v>
      </c>
      <c r="L30" s="121">
        <v>30</v>
      </c>
      <c r="M30" s="121"/>
      <c r="N30" s="81">
        <f t="shared" si="11"/>
        <v>30</v>
      </c>
      <c r="O30" s="73">
        <v>1</v>
      </c>
      <c r="P30" s="26">
        <v>6786</v>
      </c>
      <c r="Q30" s="68">
        <f t="shared" si="12"/>
        <v>203580</v>
      </c>
      <c r="R30" s="68">
        <f t="shared" si="14"/>
        <v>3053700</v>
      </c>
      <c r="S30" s="68"/>
      <c r="T30" s="133">
        <f t="shared" si="13"/>
        <v>3053700</v>
      </c>
      <c r="U30" s="139"/>
    </row>
    <row r="31" spans="1:21" x14ac:dyDescent="0.25">
      <c r="A31" s="100" t="s">
        <v>196</v>
      </c>
      <c r="B31" s="40" t="s">
        <v>249</v>
      </c>
      <c r="C31" s="57" t="s">
        <v>250</v>
      </c>
      <c r="D31" s="51" t="s">
        <v>251</v>
      </c>
      <c r="E31" s="51" t="s">
        <v>80</v>
      </c>
      <c r="F31" s="51"/>
      <c r="G31" s="53" t="s">
        <v>87</v>
      </c>
      <c r="H31" s="53" t="s">
        <v>87</v>
      </c>
      <c r="I31" s="51"/>
      <c r="J31" s="59" t="s">
        <v>232</v>
      </c>
      <c r="K31" s="55" t="s">
        <v>197</v>
      </c>
      <c r="L31" s="121">
        <v>30</v>
      </c>
      <c r="M31" s="121"/>
      <c r="N31" s="81">
        <f t="shared" si="11"/>
        <v>30</v>
      </c>
      <c r="O31" s="73">
        <v>1</v>
      </c>
      <c r="P31" s="26">
        <v>6786</v>
      </c>
      <c r="Q31" s="68">
        <f t="shared" si="12"/>
        <v>203580</v>
      </c>
      <c r="R31" s="68">
        <f t="shared" si="14"/>
        <v>3053700</v>
      </c>
      <c r="S31" s="68"/>
      <c r="T31" s="133">
        <f t="shared" si="13"/>
        <v>3053700</v>
      </c>
      <c r="U31" s="139"/>
    </row>
    <row r="32" spans="1:21" x14ac:dyDescent="0.25">
      <c r="A32" s="100" t="s">
        <v>196</v>
      </c>
      <c r="B32" s="40" t="s">
        <v>253</v>
      </c>
      <c r="C32" s="50">
        <v>144430001550</v>
      </c>
      <c r="D32" s="51" t="s">
        <v>254</v>
      </c>
      <c r="E32" s="51" t="s">
        <v>80</v>
      </c>
      <c r="F32" s="51"/>
      <c r="G32" s="53" t="s">
        <v>87</v>
      </c>
      <c r="H32" s="53" t="s">
        <v>87</v>
      </c>
      <c r="I32" s="51"/>
      <c r="J32" s="54" t="s">
        <v>309</v>
      </c>
      <c r="K32" s="55" t="s">
        <v>197</v>
      </c>
      <c r="L32" s="121">
        <v>30</v>
      </c>
      <c r="M32" s="121"/>
      <c r="N32" s="81">
        <f t="shared" si="11"/>
        <v>30</v>
      </c>
      <c r="O32" s="73">
        <v>1</v>
      </c>
      <c r="P32" s="26">
        <v>6786</v>
      </c>
      <c r="Q32" s="68">
        <f t="shared" si="12"/>
        <v>203580</v>
      </c>
      <c r="R32" s="68">
        <f t="shared" si="14"/>
        <v>3053700</v>
      </c>
      <c r="S32" s="68"/>
      <c r="T32" s="133">
        <f t="shared" si="13"/>
        <v>3053700</v>
      </c>
      <c r="U32" s="139"/>
    </row>
    <row r="33" spans="1:21" ht="25.5" x14ac:dyDescent="0.25">
      <c r="A33" s="100" t="s">
        <v>196</v>
      </c>
      <c r="B33" s="40" t="s">
        <v>253</v>
      </c>
      <c r="C33" s="50">
        <v>144430001550</v>
      </c>
      <c r="D33" s="51" t="s">
        <v>254</v>
      </c>
      <c r="E33" s="51" t="s">
        <v>80</v>
      </c>
      <c r="F33" s="51"/>
      <c r="G33" s="53" t="s">
        <v>87</v>
      </c>
      <c r="H33" s="53" t="s">
        <v>87</v>
      </c>
      <c r="I33" s="51"/>
      <c r="J33" s="54" t="s">
        <v>219</v>
      </c>
      <c r="K33" s="51" t="s">
        <v>220</v>
      </c>
      <c r="L33" s="121">
        <v>30</v>
      </c>
      <c r="M33" s="121"/>
      <c r="N33" s="81">
        <f t="shared" si="11"/>
        <v>30</v>
      </c>
      <c r="O33" s="74">
        <v>3</v>
      </c>
      <c r="P33" s="26">
        <v>31668</v>
      </c>
      <c r="Q33" s="68">
        <f t="shared" si="12"/>
        <v>950040</v>
      </c>
      <c r="R33" s="68">
        <f t="shared" si="14"/>
        <v>14250600</v>
      </c>
      <c r="S33" s="68"/>
      <c r="T33" s="133">
        <f t="shared" si="13"/>
        <v>14250600</v>
      </c>
      <c r="U33" s="139"/>
    </row>
    <row r="34" spans="1:21" ht="25.5" x14ac:dyDescent="0.25">
      <c r="A34" s="100" t="s">
        <v>196</v>
      </c>
      <c r="B34" s="40" t="s">
        <v>253</v>
      </c>
      <c r="C34" s="50">
        <v>144430001550</v>
      </c>
      <c r="D34" s="51" t="s">
        <v>254</v>
      </c>
      <c r="E34" s="51" t="s">
        <v>80</v>
      </c>
      <c r="F34" s="51"/>
      <c r="G34" s="53" t="s">
        <v>87</v>
      </c>
      <c r="H34" s="53" t="s">
        <v>87</v>
      </c>
      <c r="I34" s="51"/>
      <c r="J34" s="59" t="s">
        <v>244</v>
      </c>
      <c r="K34" s="55" t="s">
        <v>197</v>
      </c>
      <c r="L34" s="121">
        <v>30</v>
      </c>
      <c r="M34" s="121"/>
      <c r="N34" s="81">
        <f t="shared" si="11"/>
        <v>30</v>
      </c>
      <c r="O34" s="73">
        <v>1</v>
      </c>
      <c r="P34" s="26">
        <v>6786</v>
      </c>
      <c r="Q34" s="68">
        <f t="shared" si="12"/>
        <v>203580</v>
      </c>
      <c r="R34" s="68">
        <f t="shared" si="14"/>
        <v>3053700</v>
      </c>
      <c r="S34" s="68"/>
      <c r="T34" s="133">
        <f t="shared" si="13"/>
        <v>3053700</v>
      </c>
      <c r="U34" s="139"/>
    </row>
    <row r="35" spans="1:21" ht="25.5" x14ac:dyDescent="0.25">
      <c r="A35" s="100" t="s">
        <v>196</v>
      </c>
      <c r="B35" s="40" t="s">
        <v>253</v>
      </c>
      <c r="C35" s="50">
        <v>144430001550</v>
      </c>
      <c r="D35" s="51" t="s">
        <v>254</v>
      </c>
      <c r="E35" s="51" t="s">
        <v>80</v>
      </c>
      <c r="F35" s="51"/>
      <c r="G35" s="53" t="s">
        <v>87</v>
      </c>
      <c r="H35" s="53" t="s">
        <v>87</v>
      </c>
      <c r="I35" s="51"/>
      <c r="J35" s="54" t="s">
        <v>255</v>
      </c>
      <c r="K35" s="51" t="s">
        <v>199</v>
      </c>
      <c r="L35" s="121"/>
      <c r="M35" s="121">
        <v>32</v>
      </c>
      <c r="N35" s="81">
        <f t="shared" si="11"/>
        <v>32</v>
      </c>
      <c r="O35" s="73">
        <v>1</v>
      </c>
      <c r="P35" s="26">
        <v>6786</v>
      </c>
      <c r="Q35" s="68">
        <f t="shared" si="12"/>
        <v>217152</v>
      </c>
      <c r="R35" s="68"/>
      <c r="S35" s="68">
        <f>Q35*10</f>
        <v>2171520</v>
      </c>
      <c r="T35" s="133">
        <f t="shared" si="13"/>
        <v>2171520</v>
      </c>
      <c r="U35" s="139"/>
    </row>
    <row r="36" spans="1:21" ht="25.5" x14ac:dyDescent="0.25">
      <c r="A36" s="100" t="s">
        <v>196</v>
      </c>
      <c r="B36" s="40" t="s">
        <v>256</v>
      </c>
      <c r="C36" s="57" t="s">
        <v>257</v>
      </c>
      <c r="D36" s="51" t="s">
        <v>258</v>
      </c>
      <c r="E36" s="51" t="s">
        <v>80</v>
      </c>
      <c r="F36" s="51"/>
      <c r="G36" s="53" t="s">
        <v>87</v>
      </c>
      <c r="H36" s="53" t="s">
        <v>87</v>
      </c>
      <c r="I36" s="51"/>
      <c r="J36" s="59" t="s">
        <v>244</v>
      </c>
      <c r="K36" s="55" t="s">
        <v>197</v>
      </c>
      <c r="L36" s="121">
        <v>30</v>
      </c>
      <c r="M36" s="121"/>
      <c r="N36" s="81">
        <f t="shared" si="11"/>
        <v>30</v>
      </c>
      <c r="O36" s="73">
        <v>1</v>
      </c>
      <c r="P36" s="26">
        <v>6786</v>
      </c>
      <c r="Q36" s="68">
        <f t="shared" si="12"/>
        <v>203580</v>
      </c>
      <c r="R36" s="68">
        <f t="shared" si="14"/>
        <v>3053700</v>
      </c>
      <c r="S36" s="68"/>
      <c r="T36" s="133">
        <f t="shared" si="13"/>
        <v>3053700</v>
      </c>
      <c r="U36" s="139"/>
    </row>
    <row r="37" spans="1:21" x14ac:dyDescent="0.25">
      <c r="A37" s="100" t="s">
        <v>196</v>
      </c>
      <c r="B37" s="40" t="s">
        <v>256</v>
      </c>
      <c r="C37" s="57" t="s">
        <v>257</v>
      </c>
      <c r="D37" s="51" t="s">
        <v>258</v>
      </c>
      <c r="E37" s="51" t="s">
        <v>80</v>
      </c>
      <c r="F37" s="51"/>
      <c r="G37" s="53" t="s">
        <v>87</v>
      </c>
      <c r="H37" s="53" t="s">
        <v>87</v>
      </c>
      <c r="I37" s="51"/>
      <c r="J37" s="59" t="s">
        <v>90</v>
      </c>
      <c r="K37" s="51" t="s">
        <v>222</v>
      </c>
      <c r="L37" s="121">
        <v>30</v>
      </c>
      <c r="M37" s="121"/>
      <c r="N37" s="81">
        <f t="shared" si="11"/>
        <v>30</v>
      </c>
      <c r="O37" s="73">
        <v>2</v>
      </c>
      <c r="P37" s="26">
        <v>13572</v>
      </c>
      <c r="Q37" s="68">
        <f t="shared" si="12"/>
        <v>407160</v>
      </c>
      <c r="R37" s="68">
        <f t="shared" si="14"/>
        <v>6107400</v>
      </c>
      <c r="S37" s="68"/>
      <c r="T37" s="133">
        <f t="shared" si="13"/>
        <v>6107400</v>
      </c>
      <c r="U37" s="139"/>
    </row>
    <row r="38" spans="1:21" ht="25.5" x14ac:dyDescent="0.25">
      <c r="A38" s="100" t="s">
        <v>196</v>
      </c>
      <c r="B38" s="40" t="s">
        <v>256</v>
      </c>
      <c r="C38" s="57" t="s">
        <v>257</v>
      </c>
      <c r="D38" s="51" t="s">
        <v>258</v>
      </c>
      <c r="E38" s="51" t="s">
        <v>80</v>
      </c>
      <c r="F38" s="51"/>
      <c r="G38" s="53" t="s">
        <v>87</v>
      </c>
      <c r="H38" s="53" t="s">
        <v>87</v>
      </c>
      <c r="I38" s="51"/>
      <c r="J38" s="54" t="s">
        <v>334</v>
      </c>
      <c r="K38" s="51" t="s">
        <v>311</v>
      </c>
      <c r="L38" s="121">
        <v>30</v>
      </c>
      <c r="M38" s="121"/>
      <c r="N38" s="81">
        <f t="shared" si="11"/>
        <v>30</v>
      </c>
      <c r="O38" s="73">
        <v>2</v>
      </c>
      <c r="P38" s="26">
        <v>13572</v>
      </c>
      <c r="Q38" s="68">
        <f t="shared" si="12"/>
        <v>407160</v>
      </c>
      <c r="R38" s="68">
        <f t="shared" si="14"/>
        <v>6107400</v>
      </c>
      <c r="S38" s="68"/>
      <c r="T38" s="133">
        <f t="shared" si="13"/>
        <v>6107400</v>
      </c>
      <c r="U38" s="139"/>
    </row>
    <row r="39" spans="1:21" ht="25.5" x14ac:dyDescent="0.25">
      <c r="A39" s="100" t="s">
        <v>196</v>
      </c>
      <c r="B39" s="40" t="s">
        <v>259</v>
      </c>
      <c r="C39" s="57">
        <v>14443000256401</v>
      </c>
      <c r="D39" s="51" t="s">
        <v>260</v>
      </c>
      <c r="E39" s="51" t="s">
        <v>80</v>
      </c>
      <c r="F39" s="51"/>
      <c r="G39" s="53" t="s">
        <v>87</v>
      </c>
      <c r="H39" s="53" t="s">
        <v>87</v>
      </c>
      <c r="I39" s="51"/>
      <c r="J39" s="54" t="s">
        <v>212</v>
      </c>
      <c r="K39" s="51" t="s">
        <v>199</v>
      </c>
      <c r="L39" s="121">
        <v>30</v>
      </c>
      <c r="M39" s="121"/>
      <c r="N39" s="81">
        <f t="shared" si="11"/>
        <v>30</v>
      </c>
      <c r="O39" s="74">
        <v>1</v>
      </c>
      <c r="P39" s="26">
        <v>6786</v>
      </c>
      <c r="Q39" s="68">
        <f t="shared" si="12"/>
        <v>203580</v>
      </c>
      <c r="R39" s="68">
        <f t="shared" si="14"/>
        <v>3053700</v>
      </c>
      <c r="S39" s="68"/>
      <c r="T39" s="133">
        <f t="shared" si="13"/>
        <v>3053700</v>
      </c>
      <c r="U39" s="139"/>
    </row>
    <row r="40" spans="1:21" ht="25.5" x14ac:dyDescent="0.25">
      <c r="A40" s="100" t="s">
        <v>196</v>
      </c>
      <c r="B40" s="40" t="s">
        <v>259</v>
      </c>
      <c r="C40" s="57">
        <v>14443000256401</v>
      </c>
      <c r="D40" s="51" t="s">
        <v>260</v>
      </c>
      <c r="E40" s="51" t="s">
        <v>80</v>
      </c>
      <c r="F40" s="51"/>
      <c r="G40" s="53" t="s">
        <v>87</v>
      </c>
      <c r="H40" s="53" t="s">
        <v>87</v>
      </c>
      <c r="I40" s="51"/>
      <c r="J40" s="54" t="s">
        <v>334</v>
      </c>
      <c r="K40" s="51" t="s">
        <v>311</v>
      </c>
      <c r="L40" s="121">
        <v>30</v>
      </c>
      <c r="M40" s="121"/>
      <c r="N40" s="81">
        <f t="shared" si="11"/>
        <v>30</v>
      </c>
      <c r="O40" s="73">
        <v>2</v>
      </c>
      <c r="P40" s="26">
        <v>13572</v>
      </c>
      <c r="Q40" s="68">
        <f t="shared" si="12"/>
        <v>407160</v>
      </c>
      <c r="R40" s="68">
        <f t="shared" si="14"/>
        <v>6107400</v>
      </c>
      <c r="S40" s="68"/>
      <c r="T40" s="133">
        <f t="shared" si="13"/>
        <v>6107400</v>
      </c>
      <c r="U40" s="139"/>
    </row>
    <row r="41" spans="1:21" x14ac:dyDescent="0.25">
      <c r="A41" s="100" t="s">
        <v>196</v>
      </c>
      <c r="B41" s="40" t="s">
        <v>259</v>
      </c>
      <c r="C41" s="57">
        <v>14443000256401</v>
      </c>
      <c r="D41" s="51" t="s">
        <v>260</v>
      </c>
      <c r="E41" s="51" t="s">
        <v>80</v>
      </c>
      <c r="F41" s="51"/>
      <c r="G41" s="53" t="s">
        <v>87</v>
      </c>
      <c r="H41" s="53" t="s">
        <v>87</v>
      </c>
      <c r="I41" s="51"/>
      <c r="J41" s="54" t="s">
        <v>213</v>
      </c>
      <c r="K41" s="51" t="s">
        <v>214</v>
      </c>
      <c r="L41" s="121">
        <v>30</v>
      </c>
      <c r="M41" s="121"/>
      <c r="N41" s="81">
        <f t="shared" si="11"/>
        <v>30</v>
      </c>
      <c r="O41" s="73">
        <v>2</v>
      </c>
      <c r="P41" s="26">
        <v>13572</v>
      </c>
      <c r="Q41" s="68">
        <f t="shared" si="12"/>
        <v>407160</v>
      </c>
      <c r="R41" s="68">
        <f t="shared" si="14"/>
        <v>6107400</v>
      </c>
      <c r="S41" s="68"/>
      <c r="T41" s="133">
        <f t="shared" si="13"/>
        <v>6107400</v>
      </c>
      <c r="U41" s="139"/>
    </row>
    <row r="42" spans="1:21" ht="15.75" thickBot="1" x14ac:dyDescent="0.3">
      <c r="A42" s="152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05">
        <f>SUM(L8:L41)</f>
        <v>700</v>
      </c>
      <c r="M42" s="105">
        <f>SUM(M8:M41)</f>
        <v>258</v>
      </c>
      <c r="N42" s="106">
        <f>SUM(N8:N41)</f>
        <v>958</v>
      </c>
      <c r="O42" s="75"/>
      <c r="P42" s="120">
        <f>SUM(P8:P41)</f>
        <v>398112</v>
      </c>
      <c r="Q42" s="120">
        <f>SUM(Q8:Q41)</f>
        <v>11289642</v>
      </c>
      <c r="R42" s="120">
        <f>SUM(R8:R41)</f>
        <v>122148000</v>
      </c>
      <c r="S42" s="120">
        <f>SUM(S8:S41)</f>
        <v>31464420</v>
      </c>
      <c r="T42" s="120">
        <f>SUM(T8:T41)</f>
        <v>153612420</v>
      </c>
      <c r="U42" s="139"/>
    </row>
    <row r="43" spans="1:21" x14ac:dyDescent="0.25">
      <c r="A43" s="117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37"/>
      <c r="M43" s="137"/>
      <c r="N43" s="137"/>
      <c r="O43" s="71"/>
      <c r="P43" s="138"/>
      <c r="Q43" s="138"/>
      <c r="R43" s="138"/>
      <c r="S43" s="138"/>
      <c r="T43" s="138"/>
      <c r="U43" s="139"/>
    </row>
    <row r="44" spans="1:21" x14ac:dyDescent="0.25">
      <c r="L44" s="71"/>
      <c r="M44" s="71"/>
      <c r="N44" s="71"/>
      <c r="O44" s="71"/>
      <c r="P44" s="72"/>
      <c r="Q44" s="72"/>
      <c r="R44" s="72"/>
      <c r="S44" s="72"/>
      <c r="T44" s="72"/>
      <c r="U44" s="139"/>
    </row>
    <row r="45" spans="1:21" ht="17.25" customHeight="1" x14ac:dyDescent="0.25">
      <c r="K45" s="136" t="s">
        <v>304</v>
      </c>
      <c r="L45" s="110">
        <f>SUM(L8:L17)</f>
        <v>100</v>
      </c>
      <c r="M45" s="110">
        <f>SUM(M8:M17)</f>
        <v>143</v>
      </c>
      <c r="N45" s="110">
        <f>SUM(N8:N17)</f>
        <v>243</v>
      </c>
      <c r="P45" s="25"/>
      <c r="Q45" s="69"/>
      <c r="R45" s="69"/>
      <c r="S45" s="69"/>
      <c r="T45" s="69"/>
    </row>
    <row r="46" spans="1:21" x14ac:dyDescent="0.25">
      <c r="K46" s="136" t="s">
        <v>315</v>
      </c>
      <c r="L46" s="110">
        <f>SUM(L18:L41)</f>
        <v>600</v>
      </c>
      <c r="M46" s="110">
        <f>SUM(M18:M41)</f>
        <v>115</v>
      </c>
      <c r="N46" s="110">
        <f>SUM(N18:N41)</f>
        <v>715</v>
      </c>
    </row>
    <row r="48" spans="1:21" x14ac:dyDescent="0.25">
      <c r="B48" s="124" t="s">
        <v>316</v>
      </c>
    </row>
    <row r="49" spans="2:18" x14ac:dyDescent="0.25">
      <c r="B49" s="124"/>
    </row>
    <row r="50" spans="2:18" x14ac:dyDescent="0.25">
      <c r="B50" s="127" t="s">
        <v>80</v>
      </c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Q50" s="65" t="s">
        <v>305</v>
      </c>
    </row>
    <row r="51" spans="2:18" x14ac:dyDescent="0.25">
      <c r="B51" s="147" t="s">
        <v>304</v>
      </c>
      <c r="C51" s="84"/>
      <c r="D51" s="84"/>
      <c r="E51" s="84"/>
      <c r="F51" s="84"/>
      <c r="G51" s="84"/>
      <c r="H51" s="84"/>
      <c r="I51" s="84"/>
      <c r="J51" s="84"/>
      <c r="K51" s="84"/>
      <c r="L51" s="84">
        <f>L17+L16+L13+L12</f>
        <v>100</v>
      </c>
      <c r="M51" s="84">
        <f>M15+M14+M11+M10+M9+M8</f>
        <v>143</v>
      </c>
      <c r="N51" s="84">
        <f>L51+M51</f>
        <v>243</v>
      </c>
      <c r="Q51" s="65">
        <f>R42+S42</f>
        <v>153612420</v>
      </c>
      <c r="R51" s="65">
        <v>2024</v>
      </c>
    </row>
    <row r="52" spans="2:18" x14ac:dyDescent="0.25">
      <c r="B52" s="128" t="s">
        <v>315</v>
      </c>
      <c r="C52" s="86"/>
      <c r="D52" s="86"/>
      <c r="E52" s="86"/>
      <c r="F52" s="86"/>
      <c r="G52" s="86"/>
      <c r="H52" s="86"/>
      <c r="I52" s="86"/>
      <c r="J52" s="86"/>
      <c r="K52" s="86"/>
      <c r="L52" s="86">
        <f>L41+L40+L39+L38+L37+L36+L34+L33+L32+L31+L30+L29+L28+L27+L26+L25+L24+L20+L19+L18</f>
        <v>600</v>
      </c>
      <c r="M52" s="86">
        <f>M35+M23+M22+M21</f>
        <v>115</v>
      </c>
      <c r="N52" s="86">
        <f>L52+M52</f>
        <v>715</v>
      </c>
    </row>
    <row r="53" spans="2:18" x14ac:dyDescent="0.25">
      <c r="B53" s="129"/>
      <c r="Q53" s="65">
        <f>153612420*5</f>
        <v>768062100</v>
      </c>
      <c r="R53" s="65" t="s">
        <v>391</v>
      </c>
    </row>
    <row r="54" spans="2:18" ht="15.75" x14ac:dyDescent="0.25">
      <c r="B54" s="130" t="s">
        <v>384</v>
      </c>
      <c r="C54" s="87"/>
      <c r="D54" s="87"/>
      <c r="E54" s="87"/>
      <c r="F54" s="87"/>
      <c r="G54" s="87"/>
      <c r="H54" s="87"/>
      <c r="I54" s="87"/>
      <c r="J54" s="87"/>
      <c r="K54" s="87"/>
      <c r="L54" s="123">
        <f>L51+L52</f>
        <v>700</v>
      </c>
      <c r="M54" s="123">
        <f t="shared" ref="M54:N54" si="15">M51+M52</f>
        <v>258</v>
      </c>
      <c r="N54" s="123">
        <f t="shared" si="15"/>
        <v>958</v>
      </c>
    </row>
    <row r="55" spans="2:18" x14ac:dyDescent="0.25">
      <c r="B55" s="70"/>
    </row>
    <row r="56" spans="2:18" ht="15.75" x14ac:dyDescent="0.25">
      <c r="B56" s="131" t="s">
        <v>385</v>
      </c>
    </row>
    <row r="57" spans="2:18" ht="15.75" x14ac:dyDescent="0.25">
      <c r="B57" s="131" t="s">
        <v>386</v>
      </c>
    </row>
  </sheetData>
  <autoFilter ref="A7:S45" xr:uid="{00000000-0001-0000-0000-000000000000}"/>
  <mergeCells count="8">
    <mergeCell ref="O6:S6"/>
    <mergeCell ref="A42:K42"/>
    <mergeCell ref="A1:L3"/>
    <mergeCell ref="M1:N2"/>
    <mergeCell ref="M3:N3"/>
    <mergeCell ref="F6:G6"/>
    <mergeCell ref="H6:I6"/>
    <mergeCell ref="L6:N6"/>
  </mergeCells>
  <pageMargins left="0.7" right="0.7" top="0.75" bottom="0.75" header="0.3" footer="0.3"/>
  <pageSetup scale="7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54111-1D97-4111-8A00-72E0A3AB2622}">
  <dimension ref="A1:U75"/>
  <sheetViews>
    <sheetView tabSelected="1" zoomScale="70" zoomScaleNormal="70" workbookViewId="0">
      <selection activeCell="Q74" sqref="Q74:R74"/>
    </sheetView>
  </sheetViews>
  <sheetFormatPr baseColWidth="10" defaultRowHeight="15" x14ac:dyDescent="0.25"/>
  <cols>
    <col min="1" max="1" width="13.7109375" customWidth="1"/>
    <col min="2" max="2" width="67.85546875" customWidth="1"/>
    <col min="3" max="3" width="15.85546875" customWidth="1"/>
    <col min="4" max="4" width="37.28515625" customWidth="1"/>
    <col min="5" max="5" width="19.140625" customWidth="1"/>
    <col min="7" max="7" width="15.5703125" customWidth="1"/>
    <col min="10" max="10" width="31.42578125" customWidth="1"/>
    <col min="11" max="11" width="33.7109375" customWidth="1"/>
    <col min="12" max="12" width="11.5703125" customWidth="1"/>
    <col min="13" max="13" width="11.140625" customWidth="1"/>
    <col min="14" max="14" width="10.28515625" customWidth="1"/>
    <col min="16" max="16" width="14" customWidth="1"/>
    <col min="17" max="17" width="20.85546875" style="65" customWidth="1"/>
    <col min="18" max="19" width="17.5703125" style="65" bestFit="1" customWidth="1"/>
    <col min="20" max="20" width="18" style="65" customWidth="1"/>
    <col min="21" max="21" width="17" customWidth="1"/>
  </cols>
  <sheetData>
    <row r="1" spans="1:21" ht="21.75" customHeight="1" x14ac:dyDescent="0.25">
      <c r="A1" s="154" t="s">
        <v>25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60" t="s">
        <v>24</v>
      </c>
      <c r="N1" s="161"/>
    </row>
    <row r="2" spans="1:21" ht="20.25" customHeight="1" x14ac:dyDescent="0.25">
      <c r="A2" s="156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62"/>
      <c r="N2" s="163"/>
    </row>
    <row r="3" spans="1:21" ht="21" customHeight="1" thickBot="1" x14ac:dyDescent="0.3">
      <c r="A3" s="158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64" t="s">
        <v>26</v>
      </c>
      <c r="N3" s="165"/>
    </row>
    <row r="4" spans="1:21" ht="21" x14ac:dyDescent="0.25">
      <c r="A4" s="118" t="s">
        <v>0</v>
      </c>
      <c r="B4" s="76">
        <v>2024</v>
      </c>
      <c r="C4" s="77"/>
      <c r="D4" s="78" t="s">
        <v>1</v>
      </c>
      <c r="E4" s="77"/>
      <c r="F4" s="77"/>
      <c r="G4" s="77"/>
      <c r="H4" s="77"/>
      <c r="I4" s="77"/>
      <c r="J4" s="77"/>
      <c r="K4" s="77"/>
      <c r="L4" s="77"/>
      <c r="M4" s="77"/>
      <c r="N4" s="79"/>
    </row>
    <row r="5" spans="1:21" ht="24" customHeight="1" x14ac:dyDescent="0.3">
      <c r="A5" s="119" t="s">
        <v>2</v>
      </c>
      <c r="B5" s="80" t="s">
        <v>27</v>
      </c>
      <c r="N5" s="8"/>
    </row>
    <row r="6" spans="1:21" ht="25.5" x14ac:dyDescent="0.25">
      <c r="A6" s="6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166" t="s">
        <v>8</v>
      </c>
      <c r="G6" s="167"/>
      <c r="H6" s="166" t="s">
        <v>9</v>
      </c>
      <c r="I6" s="167"/>
      <c r="J6" s="4" t="s">
        <v>10</v>
      </c>
      <c r="K6" s="4" t="s">
        <v>11</v>
      </c>
      <c r="L6" s="166" t="s">
        <v>12</v>
      </c>
      <c r="M6" s="168"/>
      <c r="N6" s="169"/>
      <c r="O6" s="150" t="s">
        <v>377</v>
      </c>
      <c r="P6" s="151"/>
      <c r="Q6" s="151"/>
      <c r="R6" s="151"/>
      <c r="S6" s="151"/>
    </row>
    <row r="7" spans="1:21" ht="34.5" customHeight="1" x14ac:dyDescent="0.25">
      <c r="A7" s="66"/>
      <c r="B7" s="67"/>
      <c r="C7" s="67"/>
      <c r="D7" s="67"/>
      <c r="E7" s="67"/>
      <c r="F7" s="3" t="s">
        <v>13</v>
      </c>
      <c r="G7" s="4" t="s">
        <v>14</v>
      </c>
      <c r="H7" s="4" t="s">
        <v>15</v>
      </c>
      <c r="I7" s="4" t="s">
        <v>16</v>
      </c>
      <c r="J7" s="4"/>
      <c r="K7" s="4"/>
      <c r="L7" s="4" t="s">
        <v>17</v>
      </c>
      <c r="M7" s="4" t="s">
        <v>18</v>
      </c>
      <c r="N7" s="7" t="s">
        <v>19</v>
      </c>
      <c r="O7" s="107" t="s">
        <v>306</v>
      </c>
      <c r="P7" s="108" t="s">
        <v>307</v>
      </c>
      <c r="Q7" s="109" t="s">
        <v>308</v>
      </c>
      <c r="R7" s="109" t="s">
        <v>313</v>
      </c>
      <c r="S7" s="109" t="s">
        <v>314</v>
      </c>
      <c r="T7" s="132" t="s">
        <v>342</v>
      </c>
    </row>
    <row r="8" spans="1:21" x14ac:dyDescent="0.25">
      <c r="A8" s="31" t="s">
        <v>304</v>
      </c>
      <c r="B8" s="32" t="s">
        <v>58</v>
      </c>
      <c r="C8" s="33" t="s">
        <v>162</v>
      </c>
      <c r="D8" s="43" t="s">
        <v>163</v>
      </c>
      <c r="E8" s="32" t="s">
        <v>84</v>
      </c>
      <c r="F8" s="35"/>
      <c r="G8" s="35" t="s">
        <v>87</v>
      </c>
      <c r="H8" s="36" t="s">
        <v>87</v>
      </c>
      <c r="I8" s="32"/>
      <c r="J8" s="32" t="s">
        <v>94</v>
      </c>
      <c r="K8" s="38" t="s">
        <v>98</v>
      </c>
      <c r="L8" s="32"/>
      <c r="M8" s="48">
        <v>14</v>
      </c>
      <c r="N8" s="81">
        <f t="shared" ref="N8:N29" si="0">L8+M8</f>
        <v>14</v>
      </c>
      <c r="O8" s="73">
        <v>2</v>
      </c>
      <c r="P8" s="26">
        <v>13572</v>
      </c>
      <c r="Q8" s="68">
        <f t="shared" ref="Q8:Q29" si="1">N8*P8</f>
        <v>190008</v>
      </c>
      <c r="R8" s="68"/>
      <c r="S8" s="68">
        <f>Q8*10</f>
        <v>1900080</v>
      </c>
      <c r="T8" s="133">
        <f t="shared" ref="T8:T29" si="2">IF(L8="",M8*P8*10,L8*P8*15)</f>
        <v>1900080</v>
      </c>
      <c r="U8" s="139"/>
    </row>
    <row r="9" spans="1:21" x14ac:dyDescent="0.25">
      <c r="A9" s="31" t="s">
        <v>304</v>
      </c>
      <c r="B9" s="32" t="s">
        <v>58</v>
      </c>
      <c r="C9" s="33" t="s">
        <v>162</v>
      </c>
      <c r="D9" s="43" t="s">
        <v>163</v>
      </c>
      <c r="E9" s="32" t="s">
        <v>84</v>
      </c>
      <c r="F9" s="35"/>
      <c r="G9" s="35" t="s">
        <v>87</v>
      </c>
      <c r="H9" s="36" t="s">
        <v>87</v>
      </c>
      <c r="I9" s="32"/>
      <c r="J9" s="32" t="s">
        <v>89</v>
      </c>
      <c r="K9" s="38" t="s">
        <v>312</v>
      </c>
      <c r="L9" s="32"/>
      <c r="M9" s="48">
        <v>24</v>
      </c>
      <c r="N9" s="81">
        <f t="shared" si="0"/>
        <v>24</v>
      </c>
      <c r="O9" s="73">
        <v>2</v>
      </c>
      <c r="P9" s="26">
        <v>13572</v>
      </c>
      <c r="Q9" s="68">
        <f t="shared" si="1"/>
        <v>325728</v>
      </c>
      <c r="R9" s="68"/>
      <c r="S9" s="68">
        <f>Q9*10</f>
        <v>3257280</v>
      </c>
      <c r="T9" s="133">
        <f t="shared" si="2"/>
        <v>3257280</v>
      </c>
      <c r="U9" s="139"/>
    </row>
    <row r="10" spans="1:21" x14ac:dyDescent="0.25">
      <c r="A10" s="31" t="s">
        <v>304</v>
      </c>
      <c r="B10" s="32" t="s">
        <v>58</v>
      </c>
      <c r="C10" s="33" t="s">
        <v>162</v>
      </c>
      <c r="D10" s="43" t="s">
        <v>163</v>
      </c>
      <c r="E10" s="32" t="s">
        <v>84</v>
      </c>
      <c r="F10" s="35"/>
      <c r="G10" s="35" t="s">
        <v>87</v>
      </c>
      <c r="H10" s="36" t="s">
        <v>87</v>
      </c>
      <c r="I10" s="32"/>
      <c r="J10" s="32" t="s">
        <v>94</v>
      </c>
      <c r="K10" s="38" t="s">
        <v>98</v>
      </c>
      <c r="L10" s="32">
        <v>24</v>
      </c>
      <c r="M10" s="48"/>
      <c r="N10" s="81">
        <f t="shared" si="0"/>
        <v>24</v>
      </c>
      <c r="O10" s="73">
        <v>2</v>
      </c>
      <c r="P10" s="26">
        <v>13572</v>
      </c>
      <c r="Q10" s="68">
        <f t="shared" si="1"/>
        <v>325728</v>
      </c>
      <c r="R10" s="68">
        <f t="shared" ref="R10:R11" si="3">Q10*15</f>
        <v>4885920</v>
      </c>
      <c r="S10" s="68"/>
      <c r="T10" s="133">
        <f t="shared" si="2"/>
        <v>4885920</v>
      </c>
      <c r="U10" s="139"/>
    </row>
    <row r="11" spans="1:21" x14ac:dyDescent="0.25">
      <c r="A11" s="31" t="s">
        <v>304</v>
      </c>
      <c r="B11" s="32" t="s">
        <v>58</v>
      </c>
      <c r="C11" s="33" t="s">
        <v>162</v>
      </c>
      <c r="D11" s="43" t="s">
        <v>163</v>
      </c>
      <c r="E11" s="32" t="s">
        <v>84</v>
      </c>
      <c r="F11" s="35"/>
      <c r="G11" s="35" t="s">
        <v>87</v>
      </c>
      <c r="H11" s="36" t="s">
        <v>87</v>
      </c>
      <c r="I11" s="32"/>
      <c r="J11" s="32" t="s">
        <v>89</v>
      </c>
      <c r="K11" s="38" t="s">
        <v>312</v>
      </c>
      <c r="L11" s="32">
        <v>24</v>
      </c>
      <c r="M11" s="48"/>
      <c r="N11" s="81">
        <f t="shared" si="0"/>
        <v>24</v>
      </c>
      <c r="O11" s="73">
        <v>2</v>
      </c>
      <c r="P11" s="26">
        <v>13572</v>
      </c>
      <c r="Q11" s="68">
        <f t="shared" si="1"/>
        <v>325728</v>
      </c>
      <c r="R11" s="68">
        <f t="shared" si="3"/>
        <v>4885920</v>
      </c>
      <c r="S11" s="68"/>
      <c r="T11" s="133">
        <f t="shared" si="2"/>
        <v>4885920</v>
      </c>
      <c r="U11" s="139"/>
    </row>
    <row r="12" spans="1:21" x14ac:dyDescent="0.25">
      <c r="A12" s="31" t="s">
        <v>304</v>
      </c>
      <c r="B12" s="32" t="s">
        <v>59</v>
      </c>
      <c r="C12" s="33" t="s">
        <v>164</v>
      </c>
      <c r="D12" s="43" t="s">
        <v>165</v>
      </c>
      <c r="E12" s="32" t="s">
        <v>84</v>
      </c>
      <c r="F12" s="35"/>
      <c r="G12" s="35" t="s">
        <v>87</v>
      </c>
      <c r="H12" s="36" t="s">
        <v>87</v>
      </c>
      <c r="I12" s="32"/>
      <c r="J12" s="32" t="s">
        <v>337</v>
      </c>
      <c r="K12" s="32" t="s">
        <v>338</v>
      </c>
      <c r="L12" s="32"/>
      <c r="M12" s="48">
        <v>37</v>
      </c>
      <c r="N12" s="81">
        <f t="shared" si="0"/>
        <v>37</v>
      </c>
      <c r="O12" s="73">
        <v>2</v>
      </c>
      <c r="P12" s="26">
        <v>13572</v>
      </c>
      <c r="Q12" s="68">
        <f t="shared" si="1"/>
        <v>502164</v>
      </c>
      <c r="R12" s="102"/>
      <c r="S12" s="68">
        <f>Q12*10</f>
        <v>5021640</v>
      </c>
      <c r="T12" s="133">
        <f t="shared" si="2"/>
        <v>5021640</v>
      </c>
      <c r="U12" s="139"/>
    </row>
    <row r="13" spans="1:21" x14ac:dyDescent="0.25">
      <c r="A13" s="31" t="s">
        <v>304</v>
      </c>
      <c r="B13" s="32" t="s">
        <v>59</v>
      </c>
      <c r="C13" s="33" t="s">
        <v>164</v>
      </c>
      <c r="D13" s="43" t="s">
        <v>165</v>
      </c>
      <c r="E13" s="32" t="s">
        <v>84</v>
      </c>
      <c r="F13" s="35"/>
      <c r="G13" s="35" t="s">
        <v>87</v>
      </c>
      <c r="H13" s="36" t="s">
        <v>87</v>
      </c>
      <c r="I13" s="32"/>
      <c r="J13" s="32" t="s">
        <v>337</v>
      </c>
      <c r="K13" s="32" t="s">
        <v>338</v>
      </c>
      <c r="L13" s="32">
        <v>25</v>
      </c>
      <c r="M13" s="48"/>
      <c r="N13" s="81">
        <f t="shared" si="0"/>
        <v>25</v>
      </c>
      <c r="O13" s="73">
        <v>2</v>
      </c>
      <c r="P13" s="26">
        <v>13572</v>
      </c>
      <c r="Q13" s="68">
        <f t="shared" si="1"/>
        <v>339300</v>
      </c>
      <c r="R13" s="68">
        <f>Q13*15</f>
        <v>5089500</v>
      </c>
      <c r="S13" s="68"/>
      <c r="T13" s="133">
        <f t="shared" si="2"/>
        <v>5089500</v>
      </c>
      <c r="U13" s="139"/>
    </row>
    <row r="14" spans="1:21" x14ac:dyDescent="0.25">
      <c r="A14" s="31" t="s">
        <v>304</v>
      </c>
      <c r="B14" s="32" t="s">
        <v>60</v>
      </c>
      <c r="C14" s="33" t="s">
        <v>166</v>
      </c>
      <c r="D14" s="43" t="s">
        <v>167</v>
      </c>
      <c r="E14" s="32" t="s">
        <v>84</v>
      </c>
      <c r="F14" s="35"/>
      <c r="G14" s="35" t="s">
        <v>87</v>
      </c>
      <c r="H14" s="36" t="s">
        <v>87</v>
      </c>
      <c r="I14" s="32"/>
      <c r="J14" s="32" t="s">
        <v>90</v>
      </c>
      <c r="K14" s="51" t="s">
        <v>222</v>
      </c>
      <c r="L14" s="32"/>
      <c r="M14" s="48">
        <v>31</v>
      </c>
      <c r="N14" s="81">
        <f t="shared" si="0"/>
        <v>31</v>
      </c>
      <c r="O14" s="73">
        <v>2</v>
      </c>
      <c r="P14" s="26">
        <v>13572</v>
      </c>
      <c r="Q14" s="68">
        <f t="shared" si="1"/>
        <v>420732</v>
      </c>
      <c r="R14" s="68"/>
      <c r="S14" s="68">
        <f t="shared" ref="S14:S15" si="4">Q14*10</f>
        <v>4207320</v>
      </c>
      <c r="T14" s="133">
        <f t="shared" si="2"/>
        <v>4207320</v>
      </c>
      <c r="U14" s="139"/>
    </row>
    <row r="15" spans="1:21" x14ac:dyDescent="0.25">
      <c r="A15" s="31" t="s">
        <v>304</v>
      </c>
      <c r="B15" s="32" t="s">
        <v>60</v>
      </c>
      <c r="C15" s="33" t="s">
        <v>166</v>
      </c>
      <c r="D15" s="43" t="s">
        <v>167</v>
      </c>
      <c r="E15" s="32" t="s">
        <v>84</v>
      </c>
      <c r="F15" s="35"/>
      <c r="G15" s="35" t="s">
        <v>87</v>
      </c>
      <c r="H15" s="36" t="s">
        <v>87</v>
      </c>
      <c r="I15" s="32"/>
      <c r="J15" s="32" t="s">
        <v>90</v>
      </c>
      <c r="K15" s="51" t="s">
        <v>222</v>
      </c>
      <c r="L15" s="32"/>
      <c r="M15" s="48">
        <v>30</v>
      </c>
      <c r="N15" s="81">
        <f t="shared" si="0"/>
        <v>30</v>
      </c>
      <c r="O15" s="73">
        <v>2</v>
      </c>
      <c r="P15" s="26">
        <v>13572</v>
      </c>
      <c r="Q15" s="68">
        <f t="shared" si="1"/>
        <v>407160</v>
      </c>
      <c r="R15" s="68"/>
      <c r="S15" s="68">
        <f t="shared" si="4"/>
        <v>4071600</v>
      </c>
      <c r="T15" s="133">
        <f t="shared" si="2"/>
        <v>4071600</v>
      </c>
      <c r="U15" s="139"/>
    </row>
    <row r="16" spans="1:21" x14ac:dyDescent="0.25">
      <c r="A16" s="31" t="s">
        <v>304</v>
      </c>
      <c r="B16" s="32" t="s">
        <v>60</v>
      </c>
      <c r="C16" s="33" t="s">
        <v>166</v>
      </c>
      <c r="D16" s="43" t="s">
        <v>167</v>
      </c>
      <c r="E16" s="32" t="s">
        <v>84</v>
      </c>
      <c r="F16" s="35"/>
      <c r="G16" s="35" t="s">
        <v>87</v>
      </c>
      <c r="H16" s="36" t="s">
        <v>87</v>
      </c>
      <c r="I16" s="32"/>
      <c r="J16" s="32" t="s">
        <v>90</v>
      </c>
      <c r="K16" s="51" t="s">
        <v>222</v>
      </c>
      <c r="L16" s="32">
        <v>25</v>
      </c>
      <c r="M16" s="48"/>
      <c r="N16" s="81">
        <f t="shared" si="0"/>
        <v>25</v>
      </c>
      <c r="O16" s="73">
        <v>2</v>
      </c>
      <c r="P16" s="26">
        <v>13572</v>
      </c>
      <c r="Q16" s="68">
        <f t="shared" si="1"/>
        <v>339300</v>
      </c>
      <c r="R16" s="68">
        <f t="shared" ref="R16:R17" si="5">Q16*15</f>
        <v>5089500</v>
      </c>
      <c r="S16" s="68"/>
      <c r="T16" s="133">
        <f t="shared" si="2"/>
        <v>5089500</v>
      </c>
      <c r="U16" s="139"/>
    </row>
    <row r="17" spans="1:21" x14ac:dyDescent="0.25">
      <c r="A17" s="31" t="s">
        <v>304</v>
      </c>
      <c r="B17" s="32" t="s">
        <v>60</v>
      </c>
      <c r="C17" s="33" t="s">
        <v>166</v>
      </c>
      <c r="D17" s="43" t="s">
        <v>167</v>
      </c>
      <c r="E17" s="32" t="s">
        <v>84</v>
      </c>
      <c r="F17" s="35"/>
      <c r="G17" s="35" t="s">
        <v>87</v>
      </c>
      <c r="H17" s="36" t="s">
        <v>87</v>
      </c>
      <c r="I17" s="32"/>
      <c r="J17" s="32" t="s">
        <v>90</v>
      </c>
      <c r="K17" s="51" t="s">
        <v>222</v>
      </c>
      <c r="L17" s="32">
        <v>25</v>
      </c>
      <c r="M17" s="48"/>
      <c r="N17" s="81">
        <f t="shared" si="0"/>
        <v>25</v>
      </c>
      <c r="O17" s="73">
        <v>2</v>
      </c>
      <c r="P17" s="26">
        <v>13572</v>
      </c>
      <c r="Q17" s="68">
        <f t="shared" si="1"/>
        <v>339300</v>
      </c>
      <c r="R17" s="68">
        <f t="shared" si="5"/>
        <v>5089500</v>
      </c>
      <c r="S17" s="68"/>
      <c r="T17" s="133">
        <f t="shared" si="2"/>
        <v>5089500</v>
      </c>
      <c r="U17" s="139"/>
    </row>
    <row r="18" spans="1:21" x14ac:dyDescent="0.25">
      <c r="A18" s="31" t="s">
        <v>304</v>
      </c>
      <c r="B18" s="32" t="s">
        <v>61</v>
      </c>
      <c r="C18" s="33" t="s">
        <v>168</v>
      </c>
      <c r="D18" s="43" t="s">
        <v>169</v>
      </c>
      <c r="E18" s="32" t="s">
        <v>84</v>
      </c>
      <c r="F18" s="35"/>
      <c r="G18" s="35" t="s">
        <v>87</v>
      </c>
      <c r="H18" s="36" t="s">
        <v>87</v>
      </c>
      <c r="I18" s="32"/>
      <c r="J18" s="32" t="s">
        <v>92</v>
      </c>
      <c r="K18" s="61" t="s">
        <v>312</v>
      </c>
      <c r="L18" s="32"/>
      <c r="M18" s="48">
        <v>30</v>
      </c>
      <c r="N18" s="81">
        <f t="shared" si="0"/>
        <v>30</v>
      </c>
      <c r="O18" s="73">
        <v>2</v>
      </c>
      <c r="P18" s="26">
        <v>13572</v>
      </c>
      <c r="Q18" s="68">
        <f t="shared" si="1"/>
        <v>407160</v>
      </c>
      <c r="R18" s="68"/>
      <c r="S18" s="68">
        <f>Q18*10</f>
        <v>4071600</v>
      </c>
      <c r="T18" s="133">
        <f t="shared" si="2"/>
        <v>4071600</v>
      </c>
      <c r="U18" s="139"/>
    </row>
    <row r="19" spans="1:21" x14ac:dyDescent="0.25">
      <c r="A19" s="31" t="s">
        <v>304</v>
      </c>
      <c r="B19" s="32" t="s">
        <v>61</v>
      </c>
      <c r="C19" s="33" t="s">
        <v>168</v>
      </c>
      <c r="D19" s="43" t="s">
        <v>169</v>
      </c>
      <c r="E19" s="32" t="s">
        <v>84</v>
      </c>
      <c r="F19" s="35"/>
      <c r="G19" s="35" t="s">
        <v>87</v>
      </c>
      <c r="H19" s="36" t="s">
        <v>87</v>
      </c>
      <c r="I19" s="32"/>
      <c r="J19" s="32" t="s">
        <v>92</v>
      </c>
      <c r="K19" s="61" t="s">
        <v>312</v>
      </c>
      <c r="L19" s="32"/>
      <c r="M19" s="48">
        <v>28</v>
      </c>
      <c r="N19" s="81">
        <f t="shared" si="0"/>
        <v>28</v>
      </c>
      <c r="O19" s="73">
        <v>2</v>
      </c>
      <c r="P19" s="26">
        <v>13572</v>
      </c>
      <c r="Q19" s="68">
        <f t="shared" si="1"/>
        <v>380016</v>
      </c>
      <c r="R19" s="68"/>
      <c r="S19" s="68">
        <f>Q19*10</f>
        <v>3800160</v>
      </c>
      <c r="T19" s="133">
        <f t="shared" si="2"/>
        <v>3800160</v>
      </c>
      <c r="U19" s="139"/>
    </row>
    <row r="20" spans="1:21" x14ac:dyDescent="0.25">
      <c r="A20" s="31" t="s">
        <v>304</v>
      </c>
      <c r="B20" s="32" t="s">
        <v>61</v>
      </c>
      <c r="C20" s="33" t="s">
        <v>168</v>
      </c>
      <c r="D20" s="43" t="s">
        <v>169</v>
      </c>
      <c r="E20" s="32" t="s">
        <v>84</v>
      </c>
      <c r="F20" s="35"/>
      <c r="G20" s="35" t="s">
        <v>87</v>
      </c>
      <c r="H20" s="36" t="s">
        <v>87</v>
      </c>
      <c r="I20" s="32"/>
      <c r="J20" s="32" t="s">
        <v>92</v>
      </c>
      <c r="K20" s="61" t="s">
        <v>312</v>
      </c>
      <c r="L20" s="32"/>
      <c r="M20" s="48">
        <v>29</v>
      </c>
      <c r="N20" s="81">
        <f t="shared" si="0"/>
        <v>29</v>
      </c>
      <c r="O20" s="73">
        <v>2</v>
      </c>
      <c r="P20" s="26">
        <v>13572</v>
      </c>
      <c r="Q20" s="68">
        <f t="shared" si="1"/>
        <v>393588</v>
      </c>
      <c r="R20" s="68"/>
      <c r="S20" s="68">
        <f>Q20*10</f>
        <v>3935880</v>
      </c>
      <c r="T20" s="133">
        <f t="shared" si="2"/>
        <v>3935880</v>
      </c>
      <c r="U20" s="139"/>
    </row>
    <row r="21" spans="1:21" x14ac:dyDescent="0.25">
      <c r="A21" s="31" t="s">
        <v>304</v>
      </c>
      <c r="B21" s="32" t="s">
        <v>61</v>
      </c>
      <c r="C21" s="33" t="s">
        <v>168</v>
      </c>
      <c r="D21" s="43" t="s">
        <v>169</v>
      </c>
      <c r="E21" s="32" t="s">
        <v>84</v>
      </c>
      <c r="F21" s="35"/>
      <c r="G21" s="35" t="s">
        <v>87</v>
      </c>
      <c r="H21" s="36" t="s">
        <v>87</v>
      </c>
      <c r="I21" s="32"/>
      <c r="J21" s="32" t="s">
        <v>92</v>
      </c>
      <c r="K21" s="61" t="s">
        <v>312</v>
      </c>
      <c r="L21" s="32">
        <v>25</v>
      </c>
      <c r="M21" s="48"/>
      <c r="N21" s="81">
        <f t="shared" si="0"/>
        <v>25</v>
      </c>
      <c r="O21" s="73">
        <v>2</v>
      </c>
      <c r="P21" s="26">
        <v>13572</v>
      </c>
      <c r="Q21" s="68">
        <f t="shared" si="1"/>
        <v>339300</v>
      </c>
      <c r="R21" s="68">
        <f t="shared" ref="R21:R23" si="6">Q21*15</f>
        <v>5089500</v>
      </c>
      <c r="S21" s="68"/>
      <c r="T21" s="133">
        <f t="shared" si="2"/>
        <v>5089500</v>
      </c>
      <c r="U21" s="139"/>
    </row>
    <row r="22" spans="1:21" x14ac:dyDescent="0.25">
      <c r="A22" s="31" t="s">
        <v>304</v>
      </c>
      <c r="B22" s="32" t="s">
        <v>61</v>
      </c>
      <c r="C22" s="33" t="s">
        <v>168</v>
      </c>
      <c r="D22" s="43" t="s">
        <v>169</v>
      </c>
      <c r="E22" s="32" t="s">
        <v>84</v>
      </c>
      <c r="F22" s="35"/>
      <c r="G22" s="35" t="s">
        <v>87</v>
      </c>
      <c r="H22" s="36" t="s">
        <v>87</v>
      </c>
      <c r="I22" s="32"/>
      <c r="J22" s="32" t="s">
        <v>94</v>
      </c>
      <c r="K22" s="38" t="s">
        <v>98</v>
      </c>
      <c r="L22" s="32">
        <v>23</v>
      </c>
      <c r="M22" s="48"/>
      <c r="N22" s="81">
        <f t="shared" si="0"/>
        <v>23</v>
      </c>
      <c r="O22" s="73">
        <v>2</v>
      </c>
      <c r="P22" s="26">
        <v>13572</v>
      </c>
      <c r="Q22" s="68">
        <f t="shared" si="1"/>
        <v>312156</v>
      </c>
      <c r="R22" s="68">
        <f t="shared" si="6"/>
        <v>4682340</v>
      </c>
      <c r="S22" s="68"/>
      <c r="T22" s="133">
        <f t="shared" si="2"/>
        <v>4682340</v>
      </c>
      <c r="U22" s="139"/>
    </row>
    <row r="23" spans="1:21" x14ac:dyDescent="0.25">
      <c r="A23" s="31" t="s">
        <v>304</v>
      </c>
      <c r="B23" s="32" t="s">
        <v>61</v>
      </c>
      <c r="C23" s="33" t="s">
        <v>168</v>
      </c>
      <c r="D23" s="43" t="s">
        <v>169</v>
      </c>
      <c r="E23" s="32" t="s">
        <v>84</v>
      </c>
      <c r="F23" s="35"/>
      <c r="G23" s="35" t="s">
        <v>87</v>
      </c>
      <c r="H23" s="36" t="s">
        <v>87</v>
      </c>
      <c r="I23" s="32"/>
      <c r="J23" s="32" t="s">
        <v>94</v>
      </c>
      <c r="K23" s="38" t="s">
        <v>98</v>
      </c>
      <c r="L23" s="32">
        <v>24</v>
      </c>
      <c r="M23" s="48"/>
      <c r="N23" s="81">
        <f t="shared" si="0"/>
        <v>24</v>
      </c>
      <c r="O23" s="73">
        <v>2</v>
      </c>
      <c r="P23" s="26">
        <v>13572</v>
      </c>
      <c r="Q23" s="68">
        <f t="shared" si="1"/>
        <v>325728</v>
      </c>
      <c r="R23" s="68">
        <f t="shared" si="6"/>
        <v>4885920</v>
      </c>
      <c r="S23" s="68"/>
      <c r="T23" s="133">
        <f t="shared" si="2"/>
        <v>4885920</v>
      </c>
      <c r="U23" s="139"/>
    </row>
    <row r="24" spans="1:21" x14ac:dyDescent="0.25">
      <c r="A24" s="31" t="s">
        <v>304</v>
      </c>
      <c r="B24" s="32" t="s">
        <v>62</v>
      </c>
      <c r="C24" s="33" t="s">
        <v>170</v>
      </c>
      <c r="D24" s="43" t="s">
        <v>171</v>
      </c>
      <c r="E24" s="32" t="s">
        <v>84</v>
      </c>
      <c r="F24" s="35"/>
      <c r="G24" s="35" t="s">
        <v>87</v>
      </c>
      <c r="H24" s="36" t="s">
        <v>87</v>
      </c>
      <c r="I24" s="32"/>
      <c r="J24" s="32" t="s">
        <v>94</v>
      </c>
      <c r="K24" s="38" t="s">
        <v>98</v>
      </c>
      <c r="L24" s="32"/>
      <c r="M24" s="48">
        <v>33</v>
      </c>
      <c r="N24" s="81">
        <f t="shared" si="0"/>
        <v>33</v>
      </c>
      <c r="O24" s="73">
        <v>2</v>
      </c>
      <c r="P24" s="26">
        <v>13572</v>
      </c>
      <c r="Q24" s="68">
        <f t="shared" si="1"/>
        <v>447876</v>
      </c>
      <c r="R24" s="102"/>
      <c r="S24" s="68">
        <f>Q24*10</f>
        <v>4478760</v>
      </c>
      <c r="T24" s="133">
        <f t="shared" si="2"/>
        <v>4478760</v>
      </c>
      <c r="U24" s="139"/>
    </row>
    <row r="25" spans="1:21" x14ac:dyDescent="0.25">
      <c r="A25" s="31" t="s">
        <v>304</v>
      </c>
      <c r="B25" s="32" t="s">
        <v>62</v>
      </c>
      <c r="C25" s="33" t="s">
        <v>170</v>
      </c>
      <c r="D25" s="43" t="s">
        <v>171</v>
      </c>
      <c r="E25" s="32" t="s">
        <v>84</v>
      </c>
      <c r="F25" s="35"/>
      <c r="G25" s="35" t="s">
        <v>87</v>
      </c>
      <c r="H25" s="36" t="s">
        <v>87</v>
      </c>
      <c r="I25" s="32"/>
      <c r="J25" s="32" t="s">
        <v>94</v>
      </c>
      <c r="K25" s="38" t="s">
        <v>98</v>
      </c>
      <c r="L25" s="32"/>
      <c r="M25" s="48">
        <v>23</v>
      </c>
      <c r="N25" s="81">
        <f t="shared" si="0"/>
        <v>23</v>
      </c>
      <c r="O25" s="73">
        <v>2</v>
      </c>
      <c r="P25" s="26">
        <v>13572</v>
      </c>
      <c r="Q25" s="68">
        <f t="shared" si="1"/>
        <v>312156</v>
      </c>
      <c r="R25" s="68"/>
      <c r="S25" s="68">
        <f>Q25*10</f>
        <v>3121560</v>
      </c>
      <c r="T25" s="133">
        <f t="shared" si="2"/>
        <v>3121560</v>
      </c>
      <c r="U25" s="139"/>
    </row>
    <row r="26" spans="1:21" x14ac:dyDescent="0.25">
      <c r="A26" s="31" t="s">
        <v>304</v>
      </c>
      <c r="B26" s="32" t="s">
        <v>62</v>
      </c>
      <c r="C26" s="33" t="s">
        <v>170</v>
      </c>
      <c r="D26" s="43" t="s">
        <v>171</v>
      </c>
      <c r="E26" s="32" t="s">
        <v>84</v>
      </c>
      <c r="F26" s="35"/>
      <c r="G26" s="35" t="s">
        <v>87</v>
      </c>
      <c r="H26" s="36" t="s">
        <v>87</v>
      </c>
      <c r="I26" s="32"/>
      <c r="J26" s="32" t="s">
        <v>94</v>
      </c>
      <c r="K26" s="38" t="s">
        <v>98</v>
      </c>
      <c r="L26" s="32"/>
      <c r="M26" s="48">
        <v>39</v>
      </c>
      <c r="N26" s="81">
        <f t="shared" si="0"/>
        <v>39</v>
      </c>
      <c r="O26" s="73">
        <v>2</v>
      </c>
      <c r="P26" s="26">
        <v>13572</v>
      </c>
      <c r="Q26" s="68">
        <f t="shared" si="1"/>
        <v>529308</v>
      </c>
      <c r="R26" s="102"/>
      <c r="S26" s="68">
        <f>Q26*10</f>
        <v>5293080</v>
      </c>
      <c r="T26" s="133">
        <f t="shared" si="2"/>
        <v>5293080</v>
      </c>
      <c r="U26" s="139"/>
    </row>
    <row r="27" spans="1:21" x14ac:dyDescent="0.25">
      <c r="A27" s="31" t="s">
        <v>304</v>
      </c>
      <c r="B27" s="32" t="s">
        <v>62</v>
      </c>
      <c r="C27" s="33" t="s">
        <v>170</v>
      </c>
      <c r="D27" s="43" t="s">
        <v>171</v>
      </c>
      <c r="E27" s="32" t="s">
        <v>84</v>
      </c>
      <c r="F27" s="35"/>
      <c r="G27" s="35" t="s">
        <v>87</v>
      </c>
      <c r="H27" s="36" t="s">
        <v>87</v>
      </c>
      <c r="I27" s="32"/>
      <c r="J27" s="32" t="s">
        <v>94</v>
      </c>
      <c r="K27" s="38" t="s">
        <v>98</v>
      </c>
      <c r="L27" s="32">
        <v>23</v>
      </c>
      <c r="M27" s="48"/>
      <c r="N27" s="81">
        <f t="shared" si="0"/>
        <v>23</v>
      </c>
      <c r="O27" s="73">
        <v>2</v>
      </c>
      <c r="P27" s="26">
        <v>13572</v>
      </c>
      <c r="Q27" s="68">
        <f t="shared" si="1"/>
        <v>312156</v>
      </c>
      <c r="R27" s="68">
        <f t="shared" ref="R27:R28" si="7">Q27*15</f>
        <v>4682340</v>
      </c>
      <c r="S27" s="68"/>
      <c r="T27" s="133">
        <f t="shared" si="2"/>
        <v>4682340</v>
      </c>
      <c r="U27" s="139"/>
    </row>
    <row r="28" spans="1:21" x14ac:dyDescent="0.25">
      <c r="A28" s="31" t="s">
        <v>304</v>
      </c>
      <c r="B28" s="32" t="s">
        <v>62</v>
      </c>
      <c r="C28" s="33" t="s">
        <v>170</v>
      </c>
      <c r="D28" s="43" t="s">
        <v>171</v>
      </c>
      <c r="E28" s="32" t="s">
        <v>84</v>
      </c>
      <c r="F28" s="35"/>
      <c r="G28" s="35" t="s">
        <v>87</v>
      </c>
      <c r="H28" s="36" t="s">
        <v>87</v>
      </c>
      <c r="I28" s="32"/>
      <c r="J28" s="32" t="s">
        <v>94</v>
      </c>
      <c r="K28" s="38" t="s">
        <v>98</v>
      </c>
      <c r="L28" s="32">
        <v>24</v>
      </c>
      <c r="M28" s="48"/>
      <c r="N28" s="81">
        <f t="shared" si="0"/>
        <v>24</v>
      </c>
      <c r="O28" s="73">
        <v>2</v>
      </c>
      <c r="P28" s="26">
        <v>13572</v>
      </c>
      <c r="Q28" s="68">
        <f t="shared" si="1"/>
        <v>325728</v>
      </c>
      <c r="R28" s="68">
        <f t="shared" si="7"/>
        <v>4885920</v>
      </c>
      <c r="S28" s="68"/>
      <c r="T28" s="133">
        <f t="shared" si="2"/>
        <v>4885920</v>
      </c>
      <c r="U28" s="139"/>
    </row>
    <row r="29" spans="1:21" x14ac:dyDescent="0.25">
      <c r="A29" s="31" t="s">
        <v>304</v>
      </c>
      <c r="B29" s="32" t="s">
        <v>63</v>
      </c>
      <c r="C29" s="33" t="s">
        <v>172</v>
      </c>
      <c r="D29" s="43" t="s">
        <v>173</v>
      </c>
      <c r="E29" s="32" t="s">
        <v>84</v>
      </c>
      <c r="F29" s="35"/>
      <c r="G29" s="35" t="s">
        <v>87</v>
      </c>
      <c r="H29" s="36" t="s">
        <v>87</v>
      </c>
      <c r="I29" s="32"/>
      <c r="J29" s="32" t="s">
        <v>96</v>
      </c>
      <c r="K29" s="48" t="s">
        <v>97</v>
      </c>
      <c r="L29" s="32"/>
      <c r="M29" s="48">
        <v>23</v>
      </c>
      <c r="N29" s="81">
        <f t="shared" si="0"/>
        <v>23</v>
      </c>
      <c r="O29" s="73">
        <v>2</v>
      </c>
      <c r="P29" s="26">
        <v>13572</v>
      </c>
      <c r="Q29" s="68">
        <f t="shared" si="1"/>
        <v>312156</v>
      </c>
      <c r="R29" s="68"/>
      <c r="S29" s="68">
        <f t="shared" ref="S29:S30" si="8">Q29*10</f>
        <v>3121560</v>
      </c>
      <c r="T29" s="133">
        <f t="shared" si="2"/>
        <v>3121560</v>
      </c>
      <c r="U29" s="139"/>
    </row>
    <row r="30" spans="1:21" x14ac:dyDescent="0.25">
      <c r="A30" s="31" t="s">
        <v>304</v>
      </c>
      <c r="B30" s="32" t="s">
        <v>63</v>
      </c>
      <c r="C30" s="33" t="s">
        <v>172</v>
      </c>
      <c r="D30" s="43" t="s">
        <v>173</v>
      </c>
      <c r="E30" s="32" t="s">
        <v>84</v>
      </c>
      <c r="F30" s="35"/>
      <c r="G30" s="35" t="s">
        <v>87</v>
      </c>
      <c r="H30" s="36" t="s">
        <v>87</v>
      </c>
      <c r="I30" s="32"/>
      <c r="J30" s="32" t="s">
        <v>96</v>
      </c>
      <c r="K30" s="82" t="s">
        <v>97</v>
      </c>
      <c r="L30" s="32"/>
      <c r="M30" s="48">
        <v>24</v>
      </c>
      <c r="N30" s="81">
        <f t="shared" ref="N30:N49" si="9">L30+M30</f>
        <v>24</v>
      </c>
      <c r="O30" s="73">
        <v>2</v>
      </c>
      <c r="P30" s="26">
        <v>13572</v>
      </c>
      <c r="Q30" s="68">
        <f t="shared" ref="Q30:Q49" si="10">N30*P30</f>
        <v>325728</v>
      </c>
      <c r="R30" s="68"/>
      <c r="S30" s="68">
        <f t="shared" si="8"/>
        <v>3257280</v>
      </c>
      <c r="T30" s="133">
        <f t="shared" ref="T30:T49" si="11">IF(L30="",M30*P30*10,L30*P30*15)</f>
        <v>3257280</v>
      </c>
      <c r="U30" s="139"/>
    </row>
    <row r="31" spans="1:21" x14ac:dyDescent="0.25">
      <c r="A31" s="31" t="s">
        <v>304</v>
      </c>
      <c r="B31" s="32" t="s">
        <v>63</v>
      </c>
      <c r="C31" s="33" t="s">
        <v>172</v>
      </c>
      <c r="D31" s="43" t="s">
        <v>173</v>
      </c>
      <c r="E31" s="32" t="s">
        <v>84</v>
      </c>
      <c r="F31" s="35"/>
      <c r="G31" s="35" t="s">
        <v>87</v>
      </c>
      <c r="H31" s="36" t="s">
        <v>87</v>
      </c>
      <c r="I31" s="32"/>
      <c r="J31" s="32" t="s">
        <v>92</v>
      </c>
      <c r="K31" s="61" t="s">
        <v>312</v>
      </c>
      <c r="L31" s="32"/>
      <c r="M31" s="48">
        <v>29</v>
      </c>
      <c r="N31" s="81">
        <f t="shared" si="9"/>
        <v>29</v>
      </c>
      <c r="O31" s="73">
        <v>2</v>
      </c>
      <c r="P31" s="26">
        <v>13572</v>
      </c>
      <c r="Q31" s="68">
        <f t="shared" si="10"/>
        <v>393588</v>
      </c>
      <c r="R31" s="68"/>
      <c r="S31" s="68">
        <f>Q31*10</f>
        <v>3935880</v>
      </c>
      <c r="T31" s="133">
        <f t="shared" si="11"/>
        <v>3935880</v>
      </c>
      <c r="U31" s="139"/>
    </row>
    <row r="32" spans="1:21" x14ac:dyDescent="0.25">
      <c r="A32" s="31" t="s">
        <v>304</v>
      </c>
      <c r="B32" s="32" t="s">
        <v>63</v>
      </c>
      <c r="C32" s="33" t="s">
        <v>172</v>
      </c>
      <c r="D32" s="43" t="s">
        <v>173</v>
      </c>
      <c r="E32" s="32" t="s">
        <v>84</v>
      </c>
      <c r="F32" s="35"/>
      <c r="G32" s="35" t="s">
        <v>87</v>
      </c>
      <c r="H32" s="36" t="s">
        <v>87</v>
      </c>
      <c r="I32" s="32"/>
      <c r="J32" s="32" t="s">
        <v>96</v>
      </c>
      <c r="K32" s="82" t="s">
        <v>97</v>
      </c>
      <c r="L32" s="32">
        <v>25</v>
      </c>
      <c r="M32" s="48"/>
      <c r="N32" s="81">
        <f t="shared" si="9"/>
        <v>25</v>
      </c>
      <c r="O32" s="73">
        <v>2</v>
      </c>
      <c r="P32" s="26">
        <v>13572</v>
      </c>
      <c r="Q32" s="68">
        <f t="shared" si="10"/>
        <v>339300</v>
      </c>
      <c r="R32" s="68">
        <f t="shared" ref="R32:R33" si="12">Q32*15</f>
        <v>5089500</v>
      </c>
      <c r="S32" s="68"/>
      <c r="T32" s="133">
        <f t="shared" si="11"/>
        <v>5089500</v>
      </c>
      <c r="U32" s="139"/>
    </row>
    <row r="33" spans="1:21" x14ac:dyDescent="0.25">
      <c r="A33" s="31" t="s">
        <v>304</v>
      </c>
      <c r="B33" s="32" t="s">
        <v>63</v>
      </c>
      <c r="C33" s="33" t="s">
        <v>172</v>
      </c>
      <c r="D33" s="43" t="s">
        <v>173</v>
      </c>
      <c r="E33" s="32" t="s">
        <v>84</v>
      </c>
      <c r="F33" s="35"/>
      <c r="G33" s="35" t="s">
        <v>87</v>
      </c>
      <c r="H33" s="36" t="s">
        <v>87</v>
      </c>
      <c r="I33" s="32"/>
      <c r="J33" s="32" t="s">
        <v>92</v>
      </c>
      <c r="K33" s="61" t="s">
        <v>312</v>
      </c>
      <c r="L33" s="32">
        <v>25</v>
      </c>
      <c r="M33" s="48"/>
      <c r="N33" s="81">
        <f t="shared" si="9"/>
        <v>25</v>
      </c>
      <c r="O33" s="73">
        <v>2</v>
      </c>
      <c r="P33" s="26">
        <v>13572</v>
      </c>
      <c r="Q33" s="68">
        <f t="shared" si="10"/>
        <v>339300</v>
      </c>
      <c r="R33" s="68">
        <f t="shared" si="12"/>
        <v>5089500</v>
      </c>
      <c r="S33" s="68"/>
      <c r="T33" s="133">
        <f t="shared" si="11"/>
        <v>5089500</v>
      </c>
      <c r="U33" s="139"/>
    </row>
    <row r="34" spans="1:21" x14ac:dyDescent="0.25">
      <c r="A34" s="31" t="s">
        <v>304</v>
      </c>
      <c r="B34" s="32" t="s">
        <v>64</v>
      </c>
      <c r="C34" s="33" t="s">
        <v>174</v>
      </c>
      <c r="D34" s="43" t="s">
        <v>175</v>
      </c>
      <c r="E34" s="32" t="s">
        <v>84</v>
      </c>
      <c r="F34" s="35"/>
      <c r="G34" s="35" t="s">
        <v>87</v>
      </c>
      <c r="H34" s="36" t="s">
        <v>87</v>
      </c>
      <c r="I34" s="32"/>
      <c r="J34" s="32" t="s">
        <v>94</v>
      </c>
      <c r="K34" s="38" t="s">
        <v>98</v>
      </c>
      <c r="L34" s="32"/>
      <c r="M34" s="48">
        <v>22</v>
      </c>
      <c r="N34" s="81">
        <f t="shared" si="9"/>
        <v>22</v>
      </c>
      <c r="O34" s="73">
        <v>2</v>
      </c>
      <c r="P34" s="26">
        <v>13572</v>
      </c>
      <c r="Q34" s="68">
        <f t="shared" si="10"/>
        <v>298584</v>
      </c>
      <c r="R34" s="68"/>
      <c r="S34" s="68">
        <f>Q34*10</f>
        <v>2985840</v>
      </c>
      <c r="T34" s="133">
        <f t="shared" si="11"/>
        <v>2985840</v>
      </c>
      <c r="U34" s="139"/>
    </row>
    <row r="35" spans="1:21" x14ac:dyDescent="0.25">
      <c r="A35" s="31" t="s">
        <v>304</v>
      </c>
      <c r="B35" s="32" t="s">
        <v>64</v>
      </c>
      <c r="C35" s="33" t="s">
        <v>174</v>
      </c>
      <c r="D35" s="43" t="s">
        <v>175</v>
      </c>
      <c r="E35" s="32" t="s">
        <v>84</v>
      </c>
      <c r="F35" s="35"/>
      <c r="G35" s="35" t="s">
        <v>87</v>
      </c>
      <c r="H35" s="36" t="s">
        <v>87</v>
      </c>
      <c r="I35" s="32"/>
      <c r="J35" s="32" t="s">
        <v>94</v>
      </c>
      <c r="K35" s="38" t="s">
        <v>98</v>
      </c>
      <c r="L35" s="32"/>
      <c r="M35" s="48">
        <v>35</v>
      </c>
      <c r="N35" s="81">
        <f t="shared" si="9"/>
        <v>35</v>
      </c>
      <c r="O35" s="73">
        <v>2</v>
      </c>
      <c r="P35" s="26">
        <v>13572</v>
      </c>
      <c r="Q35" s="68">
        <f t="shared" si="10"/>
        <v>475020</v>
      </c>
      <c r="R35" s="102"/>
      <c r="S35" s="68">
        <f>Q35*10</f>
        <v>4750200</v>
      </c>
      <c r="T35" s="133">
        <f t="shared" si="11"/>
        <v>4750200</v>
      </c>
      <c r="U35" s="139"/>
    </row>
    <row r="36" spans="1:21" ht="25.5" x14ac:dyDescent="0.25">
      <c r="A36" s="31" t="s">
        <v>304</v>
      </c>
      <c r="B36" s="32" t="s">
        <v>65</v>
      </c>
      <c r="C36" s="33" t="s">
        <v>176</v>
      </c>
      <c r="D36" s="43" t="s">
        <v>177</v>
      </c>
      <c r="E36" s="32" t="s">
        <v>84</v>
      </c>
      <c r="F36" s="35"/>
      <c r="G36" s="35" t="s">
        <v>87</v>
      </c>
      <c r="H36" s="36" t="s">
        <v>87</v>
      </c>
      <c r="I36" s="32"/>
      <c r="J36" s="32" t="s">
        <v>91</v>
      </c>
      <c r="K36" s="51" t="s">
        <v>199</v>
      </c>
      <c r="L36" s="32"/>
      <c r="M36" s="48">
        <v>27</v>
      </c>
      <c r="N36" s="81">
        <f t="shared" si="9"/>
        <v>27</v>
      </c>
      <c r="O36" s="73">
        <v>1</v>
      </c>
      <c r="P36" s="26">
        <v>6786</v>
      </c>
      <c r="Q36" s="68">
        <f t="shared" si="10"/>
        <v>183222</v>
      </c>
      <c r="R36" s="68"/>
      <c r="S36" s="68">
        <f t="shared" ref="S36:S37" si="13">Q36*10</f>
        <v>1832220</v>
      </c>
      <c r="T36" s="133">
        <f t="shared" si="11"/>
        <v>1832220</v>
      </c>
      <c r="U36" s="139"/>
    </row>
    <row r="37" spans="1:21" ht="25.5" x14ac:dyDescent="0.25">
      <c r="A37" s="31" t="s">
        <v>304</v>
      </c>
      <c r="B37" s="32" t="s">
        <v>65</v>
      </c>
      <c r="C37" s="33" t="s">
        <v>176</v>
      </c>
      <c r="D37" s="43" t="s">
        <v>177</v>
      </c>
      <c r="E37" s="32" t="s">
        <v>84</v>
      </c>
      <c r="F37" s="35"/>
      <c r="G37" s="35" t="s">
        <v>87</v>
      </c>
      <c r="H37" s="36" t="s">
        <v>87</v>
      </c>
      <c r="I37" s="32"/>
      <c r="J37" s="54" t="s">
        <v>209</v>
      </c>
      <c r="K37" s="51" t="s">
        <v>199</v>
      </c>
      <c r="L37" s="32"/>
      <c r="M37" s="48">
        <v>27</v>
      </c>
      <c r="N37" s="81">
        <f t="shared" si="9"/>
        <v>27</v>
      </c>
      <c r="O37" s="73">
        <v>1</v>
      </c>
      <c r="P37" s="26">
        <v>6786</v>
      </c>
      <c r="Q37" s="68">
        <f t="shared" si="10"/>
        <v>183222</v>
      </c>
      <c r="R37" s="68"/>
      <c r="S37" s="68">
        <f t="shared" si="13"/>
        <v>1832220</v>
      </c>
      <c r="T37" s="133">
        <f t="shared" si="11"/>
        <v>1832220</v>
      </c>
      <c r="U37" s="139"/>
    </row>
    <row r="38" spans="1:21" ht="25.5" x14ac:dyDescent="0.25">
      <c r="A38" s="31" t="s">
        <v>304</v>
      </c>
      <c r="B38" s="32" t="s">
        <v>65</v>
      </c>
      <c r="C38" s="33" t="s">
        <v>176</v>
      </c>
      <c r="D38" s="43" t="s">
        <v>177</v>
      </c>
      <c r="E38" s="32" t="s">
        <v>84</v>
      </c>
      <c r="F38" s="35"/>
      <c r="G38" s="35" t="s">
        <v>87</v>
      </c>
      <c r="H38" s="36" t="s">
        <v>87</v>
      </c>
      <c r="I38" s="32"/>
      <c r="J38" s="32" t="s">
        <v>91</v>
      </c>
      <c r="K38" s="51" t="s">
        <v>199</v>
      </c>
      <c r="L38" s="32">
        <v>25</v>
      </c>
      <c r="M38" s="48"/>
      <c r="N38" s="81">
        <f t="shared" si="9"/>
        <v>25</v>
      </c>
      <c r="O38" s="73">
        <v>1</v>
      </c>
      <c r="P38" s="26">
        <v>6786</v>
      </c>
      <c r="Q38" s="68">
        <f t="shared" si="10"/>
        <v>169650</v>
      </c>
      <c r="R38" s="68">
        <f t="shared" ref="R38:R39" si="14">Q38*15</f>
        <v>2544750</v>
      </c>
      <c r="S38" s="68"/>
      <c r="T38" s="133">
        <f t="shared" si="11"/>
        <v>2544750</v>
      </c>
      <c r="U38" s="139"/>
    </row>
    <row r="39" spans="1:21" ht="25.5" x14ac:dyDescent="0.25">
      <c r="A39" s="31" t="s">
        <v>304</v>
      </c>
      <c r="B39" s="32" t="s">
        <v>65</v>
      </c>
      <c r="C39" s="33" t="s">
        <v>176</v>
      </c>
      <c r="D39" s="43" t="s">
        <v>177</v>
      </c>
      <c r="E39" s="32" t="s">
        <v>84</v>
      </c>
      <c r="F39" s="35"/>
      <c r="G39" s="35" t="s">
        <v>87</v>
      </c>
      <c r="H39" s="36" t="s">
        <v>87</v>
      </c>
      <c r="I39" s="32"/>
      <c r="J39" s="54" t="s">
        <v>209</v>
      </c>
      <c r="K39" s="51" t="s">
        <v>199</v>
      </c>
      <c r="L39" s="32">
        <v>25</v>
      </c>
      <c r="M39" s="48"/>
      <c r="N39" s="81">
        <f t="shared" si="9"/>
        <v>25</v>
      </c>
      <c r="O39" s="73">
        <v>1</v>
      </c>
      <c r="P39" s="26">
        <v>6786</v>
      </c>
      <c r="Q39" s="68">
        <f t="shared" si="10"/>
        <v>169650</v>
      </c>
      <c r="R39" s="68">
        <f t="shared" si="14"/>
        <v>2544750</v>
      </c>
      <c r="S39" s="68"/>
      <c r="T39" s="133">
        <f t="shared" si="11"/>
        <v>2544750</v>
      </c>
      <c r="U39" s="139"/>
    </row>
    <row r="40" spans="1:21" x14ac:dyDescent="0.25">
      <c r="A40" s="31" t="s">
        <v>304</v>
      </c>
      <c r="B40" s="32" t="s">
        <v>66</v>
      </c>
      <c r="C40" s="33" t="s">
        <v>178</v>
      </c>
      <c r="D40" s="43" t="s">
        <v>179</v>
      </c>
      <c r="E40" s="32" t="s">
        <v>84</v>
      </c>
      <c r="F40" s="35"/>
      <c r="G40" s="35" t="s">
        <v>87</v>
      </c>
      <c r="H40" s="36" t="s">
        <v>87</v>
      </c>
      <c r="I40" s="32"/>
      <c r="J40" s="54" t="s">
        <v>216</v>
      </c>
      <c r="K40" s="51" t="s">
        <v>214</v>
      </c>
      <c r="L40" s="32"/>
      <c r="M40" s="48">
        <v>18</v>
      </c>
      <c r="N40" s="81">
        <f t="shared" si="9"/>
        <v>18</v>
      </c>
      <c r="O40" s="73">
        <v>2</v>
      </c>
      <c r="P40" s="26">
        <v>13572</v>
      </c>
      <c r="Q40" s="68">
        <f t="shared" si="10"/>
        <v>244296</v>
      </c>
      <c r="R40" s="68"/>
      <c r="S40" s="68">
        <f>Q40*10</f>
        <v>2442960</v>
      </c>
      <c r="T40" s="133">
        <f t="shared" si="11"/>
        <v>2442960</v>
      </c>
      <c r="U40" s="139"/>
    </row>
    <row r="41" spans="1:21" x14ac:dyDescent="0.25">
      <c r="A41" s="31" t="s">
        <v>304</v>
      </c>
      <c r="B41" s="32" t="s">
        <v>66</v>
      </c>
      <c r="C41" s="33" t="s">
        <v>178</v>
      </c>
      <c r="D41" s="43" t="s">
        <v>179</v>
      </c>
      <c r="E41" s="32" t="s">
        <v>84</v>
      </c>
      <c r="F41" s="35"/>
      <c r="G41" s="35" t="s">
        <v>87</v>
      </c>
      <c r="H41" s="36" t="s">
        <v>87</v>
      </c>
      <c r="I41" s="32"/>
      <c r="J41" s="32" t="s">
        <v>309</v>
      </c>
      <c r="K41" s="55" t="s">
        <v>197</v>
      </c>
      <c r="L41" s="32">
        <v>25</v>
      </c>
      <c r="M41" s="48"/>
      <c r="N41" s="81">
        <f t="shared" si="9"/>
        <v>25</v>
      </c>
      <c r="O41" s="73">
        <v>1</v>
      </c>
      <c r="P41" s="26">
        <v>6786</v>
      </c>
      <c r="Q41" s="68">
        <f t="shared" si="10"/>
        <v>169650</v>
      </c>
      <c r="R41" s="68">
        <f>Q41*15</f>
        <v>2544750</v>
      </c>
      <c r="S41" s="68"/>
      <c r="T41" s="133">
        <f t="shared" si="11"/>
        <v>2544750</v>
      </c>
      <c r="U41" s="139"/>
    </row>
    <row r="42" spans="1:21" x14ac:dyDescent="0.25">
      <c r="A42" s="31" t="s">
        <v>304</v>
      </c>
      <c r="B42" s="32" t="s">
        <v>67</v>
      </c>
      <c r="C42" s="33" t="s">
        <v>180</v>
      </c>
      <c r="D42" s="43" t="s">
        <v>181</v>
      </c>
      <c r="E42" s="32" t="s">
        <v>84</v>
      </c>
      <c r="F42" s="35"/>
      <c r="G42" s="35" t="s">
        <v>87</v>
      </c>
      <c r="H42" s="36" t="s">
        <v>87</v>
      </c>
      <c r="I42" s="32"/>
      <c r="J42" s="32" t="s">
        <v>94</v>
      </c>
      <c r="K42" s="38" t="s">
        <v>98</v>
      </c>
      <c r="L42" s="32"/>
      <c r="M42" s="48">
        <v>34</v>
      </c>
      <c r="N42" s="81">
        <f t="shared" si="9"/>
        <v>34</v>
      </c>
      <c r="O42" s="73">
        <v>2</v>
      </c>
      <c r="P42" s="26">
        <v>13572</v>
      </c>
      <c r="Q42" s="68">
        <f t="shared" si="10"/>
        <v>461448</v>
      </c>
      <c r="R42" s="102"/>
      <c r="S42" s="68">
        <f>Q42*10</f>
        <v>4614480</v>
      </c>
      <c r="T42" s="133">
        <f t="shared" si="11"/>
        <v>4614480</v>
      </c>
      <c r="U42" s="139"/>
    </row>
    <row r="43" spans="1:21" x14ac:dyDescent="0.25">
      <c r="A43" s="31" t="s">
        <v>304</v>
      </c>
      <c r="B43" s="32" t="s">
        <v>67</v>
      </c>
      <c r="C43" s="33" t="s">
        <v>180</v>
      </c>
      <c r="D43" s="43" t="s">
        <v>181</v>
      </c>
      <c r="E43" s="32" t="s">
        <v>84</v>
      </c>
      <c r="F43" s="35"/>
      <c r="G43" s="35" t="s">
        <v>87</v>
      </c>
      <c r="H43" s="36" t="s">
        <v>87</v>
      </c>
      <c r="I43" s="32"/>
      <c r="J43" s="32" t="s">
        <v>94</v>
      </c>
      <c r="K43" s="38" t="s">
        <v>98</v>
      </c>
      <c r="L43" s="32">
        <v>23</v>
      </c>
      <c r="M43" s="48"/>
      <c r="N43" s="81">
        <f t="shared" si="9"/>
        <v>23</v>
      </c>
      <c r="O43" s="73">
        <v>2</v>
      </c>
      <c r="P43" s="26">
        <v>13572</v>
      </c>
      <c r="Q43" s="68">
        <f t="shared" si="10"/>
        <v>312156</v>
      </c>
      <c r="R43" s="68">
        <f>Q43*15</f>
        <v>4682340</v>
      </c>
      <c r="S43" s="68"/>
      <c r="T43" s="133">
        <f t="shared" si="11"/>
        <v>4682340</v>
      </c>
      <c r="U43" s="139"/>
    </row>
    <row r="44" spans="1:21" x14ac:dyDescent="0.25">
      <c r="A44" s="31" t="s">
        <v>304</v>
      </c>
      <c r="B44" s="32" t="s">
        <v>68</v>
      </c>
      <c r="C44" s="33" t="s">
        <v>182</v>
      </c>
      <c r="D44" s="43" t="s">
        <v>183</v>
      </c>
      <c r="E44" s="32" t="s">
        <v>84</v>
      </c>
      <c r="F44" s="35"/>
      <c r="G44" s="35" t="s">
        <v>87</v>
      </c>
      <c r="H44" s="36" t="s">
        <v>87</v>
      </c>
      <c r="I44" s="32"/>
      <c r="J44" s="32" t="s">
        <v>94</v>
      </c>
      <c r="K44" s="38" t="s">
        <v>98</v>
      </c>
      <c r="L44" s="32"/>
      <c r="M44" s="48">
        <v>23</v>
      </c>
      <c r="N44" s="81">
        <f t="shared" si="9"/>
        <v>23</v>
      </c>
      <c r="O44" s="73">
        <v>2</v>
      </c>
      <c r="P44" s="26">
        <v>13572</v>
      </c>
      <c r="Q44" s="68">
        <f t="shared" si="10"/>
        <v>312156</v>
      </c>
      <c r="R44" s="68"/>
      <c r="S44" s="68">
        <f>Q44*10</f>
        <v>3121560</v>
      </c>
      <c r="T44" s="133">
        <f t="shared" si="11"/>
        <v>3121560</v>
      </c>
      <c r="U44" s="139"/>
    </row>
    <row r="45" spans="1:21" x14ac:dyDescent="0.25">
      <c r="A45" s="31" t="s">
        <v>304</v>
      </c>
      <c r="B45" s="32" t="s">
        <v>68</v>
      </c>
      <c r="C45" s="33" t="s">
        <v>182</v>
      </c>
      <c r="D45" s="43" t="s">
        <v>183</v>
      </c>
      <c r="E45" s="32" t="s">
        <v>84</v>
      </c>
      <c r="F45" s="35"/>
      <c r="G45" s="35" t="s">
        <v>87</v>
      </c>
      <c r="H45" s="36" t="s">
        <v>87</v>
      </c>
      <c r="I45" s="32"/>
      <c r="J45" s="32" t="s">
        <v>94</v>
      </c>
      <c r="K45" s="38" t="s">
        <v>98</v>
      </c>
      <c r="L45" s="32">
        <v>24</v>
      </c>
      <c r="M45" s="48"/>
      <c r="N45" s="81">
        <f t="shared" si="9"/>
        <v>24</v>
      </c>
      <c r="O45" s="73">
        <v>2</v>
      </c>
      <c r="P45" s="26">
        <v>13572</v>
      </c>
      <c r="Q45" s="68">
        <f t="shared" si="10"/>
        <v>325728</v>
      </c>
      <c r="R45" s="68">
        <f t="shared" ref="R45:R49" si="15">Q45*15</f>
        <v>4885920</v>
      </c>
      <c r="S45" s="68"/>
      <c r="T45" s="133">
        <f t="shared" si="11"/>
        <v>4885920</v>
      </c>
      <c r="U45" s="139"/>
    </row>
    <row r="46" spans="1:21" x14ac:dyDescent="0.25">
      <c r="A46" s="31" t="s">
        <v>304</v>
      </c>
      <c r="B46" s="32" t="s">
        <v>69</v>
      </c>
      <c r="C46" s="33" t="s">
        <v>184</v>
      </c>
      <c r="D46" s="43" t="s">
        <v>185</v>
      </c>
      <c r="E46" s="32" t="s">
        <v>84</v>
      </c>
      <c r="F46" s="35"/>
      <c r="G46" s="35" t="s">
        <v>87</v>
      </c>
      <c r="H46" s="36" t="s">
        <v>87</v>
      </c>
      <c r="I46" s="32"/>
      <c r="J46" s="32" t="s">
        <v>94</v>
      </c>
      <c r="K46" s="38" t="s">
        <v>98</v>
      </c>
      <c r="L46" s="32">
        <v>24</v>
      </c>
      <c r="M46" s="48"/>
      <c r="N46" s="81">
        <f t="shared" si="9"/>
        <v>24</v>
      </c>
      <c r="O46" s="73">
        <v>2</v>
      </c>
      <c r="P46" s="26">
        <v>13572</v>
      </c>
      <c r="Q46" s="68">
        <f t="shared" si="10"/>
        <v>325728</v>
      </c>
      <c r="R46" s="68">
        <f t="shared" si="15"/>
        <v>4885920</v>
      </c>
      <c r="S46" s="68"/>
      <c r="T46" s="133">
        <f t="shared" si="11"/>
        <v>4885920</v>
      </c>
      <c r="U46" s="139"/>
    </row>
    <row r="47" spans="1:21" x14ac:dyDescent="0.25">
      <c r="A47" s="31" t="s">
        <v>304</v>
      </c>
      <c r="B47" s="32" t="s">
        <v>70</v>
      </c>
      <c r="C47" s="49">
        <v>244847800195</v>
      </c>
      <c r="D47" s="32" t="s">
        <v>192</v>
      </c>
      <c r="E47" s="32" t="s">
        <v>84</v>
      </c>
      <c r="F47" s="35"/>
      <c r="G47" s="35" t="s">
        <v>87</v>
      </c>
      <c r="H47" s="36" t="s">
        <v>87</v>
      </c>
      <c r="I47" s="32"/>
      <c r="J47" s="32" t="s">
        <v>94</v>
      </c>
      <c r="K47" s="38" t="s">
        <v>98</v>
      </c>
      <c r="L47" s="32">
        <v>23</v>
      </c>
      <c r="M47" s="48"/>
      <c r="N47" s="81">
        <f t="shared" si="9"/>
        <v>23</v>
      </c>
      <c r="O47" s="73">
        <v>2</v>
      </c>
      <c r="P47" s="26">
        <v>13572</v>
      </c>
      <c r="Q47" s="68">
        <f t="shared" si="10"/>
        <v>312156</v>
      </c>
      <c r="R47" s="68">
        <f t="shared" si="15"/>
        <v>4682340</v>
      </c>
      <c r="S47" s="68"/>
      <c r="T47" s="133">
        <f t="shared" si="11"/>
        <v>4682340</v>
      </c>
      <c r="U47" s="139"/>
    </row>
    <row r="48" spans="1:21" x14ac:dyDescent="0.25">
      <c r="A48" s="31" t="s">
        <v>304</v>
      </c>
      <c r="B48" s="32" t="s">
        <v>71</v>
      </c>
      <c r="C48" s="49">
        <v>244847002502</v>
      </c>
      <c r="D48" s="32" t="s">
        <v>193</v>
      </c>
      <c r="E48" s="32" t="s">
        <v>84</v>
      </c>
      <c r="F48" s="35"/>
      <c r="G48" s="35" t="s">
        <v>87</v>
      </c>
      <c r="H48" s="36" t="s">
        <v>87</v>
      </c>
      <c r="I48" s="32"/>
      <c r="J48" s="32" t="s">
        <v>94</v>
      </c>
      <c r="K48" s="38" t="s">
        <v>98</v>
      </c>
      <c r="L48" s="32">
        <v>24</v>
      </c>
      <c r="M48" s="48"/>
      <c r="N48" s="81">
        <f t="shared" si="9"/>
        <v>24</v>
      </c>
      <c r="O48" s="73">
        <v>2</v>
      </c>
      <c r="P48" s="26">
        <v>13572</v>
      </c>
      <c r="Q48" s="68">
        <f t="shared" si="10"/>
        <v>325728</v>
      </c>
      <c r="R48" s="68">
        <f t="shared" si="15"/>
        <v>4885920</v>
      </c>
      <c r="S48" s="68"/>
      <c r="T48" s="133">
        <f t="shared" si="11"/>
        <v>4885920</v>
      </c>
      <c r="U48" s="139"/>
    </row>
    <row r="49" spans="1:21" x14ac:dyDescent="0.25">
      <c r="A49" s="31" t="s">
        <v>304</v>
      </c>
      <c r="B49" s="32" t="s">
        <v>194</v>
      </c>
      <c r="C49" s="49">
        <v>2424847001875</v>
      </c>
      <c r="D49" s="32" t="s">
        <v>195</v>
      </c>
      <c r="E49" s="32" t="s">
        <v>84</v>
      </c>
      <c r="F49" s="35"/>
      <c r="G49" s="35" t="s">
        <v>87</v>
      </c>
      <c r="H49" s="36" t="s">
        <v>87</v>
      </c>
      <c r="I49" s="32"/>
      <c r="J49" s="32" t="s">
        <v>94</v>
      </c>
      <c r="K49" s="38" t="s">
        <v>98</v>
      </c>
      <c r="L49" s="32">
        <v>24</v>
      </c>
      <c r="M49" s="48"/>
      <c r="N49" s="81">
        <f t="shared" si="9"/>
        <v>24</v>
      </c>
      <c r="O49" s="73">
        <v>2</v>
      </c>
      <c r="P49" s="26">
        <v>13572</v>
      </c>
      <c r="Q49" s="68">
        <f t="shared" si="10"/>
        <v>325728</v>
      </c>
      <c r="R49" s="68">
        <f t="shared" si="15"/>
        <v>4885920</v>
      </c>
      <c r="S49" s="68"/>
      <c r="T49" s="133">
        <f t="shared" si="11"/>
        <v>4885920</v>
      </c>
      <c r="U49" s="139"/>
    </row>
    <row r="50" spans="1:21" x14ac:dyDescent="0.25">
      <c r="A50" s="100" t="s">
        <v>196</v>
      </c>
      <c r="B50" s="40" t="s">
        <v>261</v>
      </c>
      <c r="C50" s="57" t="s">
        <v>262</v>
      </c>
      <c r="D50" s="51" t="s">
        <v>263</v>
      </c>
      <c r="E50" s="51" t="s">
        <v>84</v>
      </c>
      <c r="F50" s="51"/>
      <c r="G50" s="53" t="s">
        <v>87</v>
      </c>
      <c r="H50" s="53" t="s">
        <v>87</v>
      </c>
      <c r="I50" s="51"/>
      <c r="J50" s="30" t="s">
        <v>264</v>
      </c>
      <c r="K50" s="55" t="s">
        <v>197</v>
      </c>
      <c r="L50" s="121">
        <v>36</v>
      </c>
      <c r="M50" s="56"/>
      <c r="N50" s="81">
        <f t="shared" ref="N50:N59" si="16">L50+M50</f>
        <v>36</v>
      </c>
      <c r="O50" s="73">
        <v>1</v>
      </c>
      <c r="P50" s="26">
        <v>6786</v>
      </c>
      <c r="Q50" s="68">
        <f t="shared" ref="Q50:Q59" si="17">N50*P50</f>
        <v>244296</v>
      </c>
      <c r="R50" s="68">
        <f t="shared" ref="R50:R57" si="18">Q50*15</f>
        <v>3664440</v>
      </c>
      <c r="S50" s="68"/>
      <c r="T50" s="133">
        <f t="shared" ref="T50:T59" si="19">IF(L50="",M50*P50*10,L50*P50*15)</f>
        <v>3664440</v>
      </c>
      <c r="U50" s="139"/>
    </row>
    <row r="51" spans="1:21" ht="25.5" x14ac:dyDescent="0.25">
      <c r="A51" s="100" t="s">
        <v>196</v>
      </c>
      <c r="B51" s="40" t="s">
        <v>261</v>
      </c>
      <c r="C51" s="57" t="s">
        <v>262</v>
      </c>
      <c r="D51" s="51" t="s">
        <v>263</v>
      </c>
      <c r="E51" s="51" t="s">
        <v>84</v>
      </c>
      <c r="F51" s="51"/>
      <c r="G51" s="53" t="s">
        <v>87</v>
      </c>
      <c r="H51" s="53" t="s">
        <v>87</v>
      </c>
      <c r="I51" s="51"/>
      <c r="J51" s="54" t="s">
        <v>212</v>
      </c>
      <c r="K51" s="51" t="s">
        <v>199</v>
      </c>
      <c r="L51" s="121">
        <v>30</v>
      </c>
      <c r="M51" s="56"/>
      <c r="N51" s="81">
        <f t="shared" si="16"/>
        <v>30</v>
      </c>
      <c r="O51" s="73">
        <v>1</v>
      </c>
      <c r="P51" s="26">
        <v>6786</v>
      </c>
      <c r="Q51" s="68">
        <f t="shared" si="17"/>
        <v>203580</v>
      </c>
      <c r="R51" s="68">
        <f t="shared" si="18"/>
        <v>3053700</v>
      </c>
      <c r="S51" s="68"/>
      <c r="T51" s="133">
        <f t="shared" si="19"/>
        <v>3053700</v>
      </c>
      <c r="U51" s="139"/>
    </row>
    <row r="52" spans="1:21" ht="25.5" x14ac:dyDescent="0.25">
      <c r="A52" s="100" t="s">
        <v>196</v>
      </c>
      <c r="B52" s="40" t="s">
        <v>261</v>
      </c>
      <c r="C52" s="57" t="s">
        <v>262</v>
      </c>
      <c r="D52" s="51" t="s">
        <v>263</v>
      </c>
      <c r="E52" s="51" t="s">
        <v>84</v>
      </c>
      <c r="F52" s="51"/>
      <c r="G52" s="53" t="s">
        <v>87</v>
      </c>
      <c r="H52" s="53" t="s">
        <v>87</v>
      </c>
      <c r="I52" s="51"/>
      <c r="J52" s="29" t="s">
        <v>334</v>
      </c>
      <c r="K52" s="51" t="s">
        <v>311</v>
      </c>
      <c r="L52" s="121">
        <v>30</v>
      </c>
      <c r="M52" s="56"/>
      <c r="N52" s="81">
        <f t="shared" si="16"/>
        <v>30</v>
      </c>
      <c r="O52" s="73">
        <v>2</v>
      </c>
      <c r="P52" s="26">
        <v>13572</v>
      </c>
      <c r="Q52" s="68">
        <f t="shared" si="17"/>
        <v>407160</v>
      </c>
      <c r="R52" s="68">
        <f t="shared" si="18"/>
        <v>6107400</v>
      </c>
      <c r="S52" s="68"/>
      <c r="T52" s="133">
        <f t="shared" si="19"/>
        <v>6107400</v>
      </c>
      <c r="U52" s="139"/>
    </row>
    <row r="53" spans="1:21" ht="25.5" x14ac:dyDescent="0.25">
      <c r="A53" s="100" t="s">
        <v>196</v>
      </c>
      <c r="B53" s="40" t="s">
        <v>261</v>
      </c>
      <c r="C53" s="57" t="s">
        <v>262</v>
      </c>
      <c r="D53" s="51" t="s">
        <v>263</v>
      </c>
      <c r="E53" s="51" t="s">
        <v>84</v>
      </c>
      <c r="F53" s="51"/>
      <c r="G53" s="53" t="s">
        <v>87</v>
      </c>
      <c r="H53" s="53" t="s">
        <v>87</v>
      </c>
      <c r="I53" s="51"/>
      <c r="J53" s="51" t="s">
        <v>203</v>
      </c>
      <c r="K53" s="51" t="s">
        <v>199</v>
      </c>
      <c r="L53" s="121">
        <v>30</v>
      </c>
      <c r="M53" s="56"/>
      <c r="N53" s="81">
        <f t="shared" si="16"/>
        <v>30</v>
      </c>
      <c r="O53" s="73">
        <v>1</v>
      </c>
      <c r="P53" s="26">
        <v>6786</v>
      </c>
      <c r="Q53" s="68">
        <f t="shared" si="17"/>
        <v>203580</v>
      </c>
      <c r="R53" s="68">
        <f t="shared" si="18"/>
        <v>3053700</v>
      </c>
      <c r="S53" s="68"/>
      <c r="T53" s="133">
        <f t="shared" si="19"/>
        <v>3053700</v>
      </c>
      <c r="U53" s="139"/>
    </row>
    <row r="54" spans="1:21" ht="25.5" x14ac:dyDescent="0.25">
      <c r="A54" s="100" t="s">
        <v>196</v>
      </c>
      <c r="B54" s="40" t="s">
        <v>265</v>
      </c>
      <c r="C54" s="57">
        <v>144847000793</v>
      </c>
      <c r="D54" s="51" t="s">
        <v>266</v>
      </c>
      <c r="E54" s="51" t="s">
        <v>84</v>
      </c>
      <c r="F54" s="51"/>
      <c r="G54" s="53" t="s">
        <v>87</v>
      </c>
      <c r="H54" s="53" t="s">
        <v>87</v>
      </c>
      <c r="I54" s="51"/>
      <c r="J54" s="51" t="s">
        <v>203</v>
      </c>
      <c r="K54" s="51" t="s">
        <v>199</v>
      </c>
      <c r="L54" s="121">
        <v>30</v>
      </c>
      <c r="M54" s="56"/>
      <c r="N54" s="81">
        <f t="shared" si="16"/>
        <v>30</v>
      </c>
      <c r="O54" s="73">
        <v>1</v>
      </c>
      <c r="P54" s="26">
        <v>6786</v>
      </c>
      <c r="Q54" s="68">
        <f t="shared" si="17"/>
        <v>203580</v>
      </c>
      <c r="R54" s="68">
        <f t="shared" si="18"/>
        <v>3053700</v>
      </c>
      <c r="S54" s="68"/>
      <c r="T54" s="133">
        <f t="shared" si="19"/>
        <v>3053700</v>
      </c>
      <c r="U54" s="139"/>
    </row>
    <row r="55" spans="1:21" ht="25.5" x14ac:dyDescent="0.25">
      <c r="A55" s="100" t="s">
        <v>196</v>
      </c>
      <c r="B55" s="40" t="s">
        <v>265</v>
      </c>
      <c r="C55" s="57">
        <v>144847000793</v>
      </c>
      <c r="D55" s="51" t="s">
        <v>266</v>
      </c>
      <c r="E55" s="51" t="s">
        <v>84</v>
      </c>
      <c r="F55" s="51"/>
      <c r="G55" s="53" t="s">
        <v>87</v>
      </c>
      <c r="H55" s="53" t="s">
        <v>87</v>
      </c>
      <c r="I55" s="51"/>
      <c r="J55" s="29" t="s">
        <v>221</v>
      </c>
      <c r="K55" s="51" t="s">
        <v>199</v>
      </c>
      <c r="L55" s="122">
        <v>30</v>
      </c>
      <c r="M55" s="53"/>
      <c r="N55" s="81">
        <f t="shared" si="16"/>
        <v>30</v>
      </c>
      <c r="O55" s="73">
        <v>1</v>
      </c>
      <c r="P55" s="26">
        <v>6786</v>
      </c>
      <c r="Q55" s="68">
        <f t="shared" si="17"/>
        <v>203580</v>
      </c>
      <c r="R55" s="68">
        <f t="shared" si="18"/>
        <v>3053700</v>
      </c>
      <c r="S55" s="68"/>
      <c r="T55" s="133">
        <f t="shared" si="19"/>
        <v>3053700</v>
      </c>
      <c r="U55" s="139"/>
    </row>
    <row r="56" spans="1:21" ht="25.5" x14ac:dyDescent="0.25">
      <c r="A56" s="100" t="s">
        <v>196</v>
      </c>
      <c r="B56" s="40" t="s">
        <v>265</v>
      </c>
      <c r="C56" s="57">
        <v>144847000793</v>
      </c>
      <c r="D56" s="51" t="s">
        <v>266</v>
      </c>
      <c r="E56" s="51" t="s">
        <v>84</v>
      </c>
      <c r="F56" s="51"/>
      <c r="G56" s="53" t="s">
        <v>87</v>
      </c>
      <c r="H56" s="53" t="s">
        <v>87</v>
      </c>
      <c r="I56" s="51"/>
      <c r="J56" s="54" t="s">
        <v>212</v>
      </c>
      <c r="K56" s="51" t="s">
        <v>199</v>
      </c>
      <c r="L56" s="121">
        <v>30</v>
      </c>
      <c r="M56" s="56"/>
      <c r="N56" s="81">
        <f t="shared" si="16"/>
        <v>30</v>
      </c>
      <c r="O56" s="73">
        <v>1</v>
      </c>
      <c r="P56" s="26">
        <v>6786</v>
      </c>
      <c r="Q56" s="68">
        <f t="shared" si="17"/>
        <v>203580</v>
      </c>
      <c r="R56" s="68">
        <f t="shared" si="18"/>
        <v>3053700</v>
      </c>
      <c r="S56" s="68"/>
      <c r="T56" s="133">
        <f t="shared" si="19"/>
        <v>3053700</v>
      </c>
      <c r="U56" s="139"/>
    </row>
    <row r="57" spans="1:21" x14ac:dyDescent="0.25">
      <c r="A57" s="100" t="s">
        <v>196</v>
      </c>
      <c r="B57" s="40" t="s">
        <v>265</v>
      </c>
      <c r="C57" s="57">
        <v>144847000793</v>
      </c>
      <c r="D57" s="51" t="s">
        <v>266</v>
      </c>
      <c r="E57" s="51" t="s">
        <v>84</v>
      </c>
      <c r="F57" s="51"/>
      <c r="G57" s="53" t="s">
        <v>87</v>
      </c>
      <c r="H57" s="53" t="s">
        <v>87</v>
      </c>
      <c r="I57" s="51"/>
      <c r="J57" s="54" t="s">
        <v>264</v>
      </c>
      <c r="K57" s="55" t="s">
        <v>197</v>
      </c>
      <c r="L57" s="121">
        <v>30</v>
      </c>
      <c r="M57" s="56"/>
      <c r="N57" s="81">
        <f t="shared" si="16"/>
        <v>30</v>
      </c>
      <c r="O57" s="73">
        <v>1</v>
      </c>
      <c r="P57" s="26">
        <v>6786</v>
      </c>
      <c r="Q57" s="68">
        <f t="shared" si="17"/>
        <v>203580</v>
      </c>
      <c r="R57" s="68">
        <f t="shared" si="18"/>
        <v>3053700</v>
      </c>
      <c r="S57" s="68"/>
      <c r="T57" s="133">
        <f t="shared" si="19"/>
        <v>3053700</v>
      </c>
      <c r="U57" s="139"/>
    </row>
    <row r="58" spans="1:21" ht="25.5" x14ac:dyDescent="0.25">
      <c r="A58" s="100" t="s">
        <v>196</v>
      </c>
      <c r="B58" s="40" t="s">
        <v>267</v>
      </c>
      <c r="C58" s="57" t="s">
        <v>268</v>
      </c>
      <c r="D58" s="51" t="s">
        <v>269</v>
      </c>
      <c r="E58" s="51" t="s">
        <v>84</v>
      </c>
      <c r="F58" s="51"/>
      <c r="G58" s="53" t="s">
        <v>87</v>
      </c>
      <c r="H58" s="53" t="s">
        <v>87</v>
      </c>
      <c r="I58" s="51"/>
      <c r="J58" s="54" t="s">
        <v>219</v>
      </c>
      <c r="K58" s="51" t="s">
        <v>220</v>
      </c>
      <c r="L58" s="53"/>
      <c r="M58" s="122">
        <v>21</v>
      </c>
      <c r="N58" s="81">
        <f t="shared" si="16"/>
        <v>21</v>
      </c>
      <c r="O58" s="74">
        <v>3</v>
      </c>
      <c r="P58" s="26">
        <v>31668</v>
      </c>
      <c r="Q58" s="68">
        <f t="shared" si="17"/>
        <v>665028</v>
      </c>
      <c r="R58" s="68"/>
      <c r="S58" s="68">
        <f t="shared" ref="S58:S59" si="20">Q58*10</f>
        <v>6650280</v>
      </c>
      <c r="T58" s="133">
        <f t="shared" si="19"/>
        <v>6650280</v>
      </c>
      <c r="U58" s="139"/>
    </row>
    <row r="59" spans="1:21" ht="25.5" x14ac:dyDescent="0.25">
      <c r="A59" s="100" t="s">
        <v>196</v>
      </c>
      <c r="B59" s="40" t="s">
        <v>267</v>
      </c>
      <c r="C59" s="57" t="s">
        <v>268</v>
      </c>
      <c r="D59" s="51" t="s">
        <v>269</v>
      </c>
      <c r="E59" s="51" t="s">
        <v>84</v>
      </c>
      <c r="F59" s="51"/>
      <c r="G59" s="53" t="s">
        <v>87</v>
      </c>
      <c r="H59" s="53" t="s">
        <v>87</v>
      </c>
      <c r="I59" s="51"/>
      <c r="J59" s="54" t="s">
        <v>216</v>
      </c>
      <c r="K59" s="51" t="s">
        <v>214</v>
      </c>
      <c r="L59" s="53"/>
      <c r="M59" s="122">
        <v>22</v>
      </c>
      <c r="N59" s="81">
        <f t="shared" si="16"/>
        <v>22</v>
      </c>
      <c r="O59" s="73">
        <v>2</v>
      </c>
      <c r="P59" s="26">
        <v>13572</v>
      </c>
      <c r="Q59" s="68">
        <f t="shared" si="17"/>
        <v>298584</v>
      </c>
      <c r="R59" s="68"/>
      <c r="S59" s="68">
        <f t="shared" si="20"/>
        <v>2985840</v>
      </c>
      <c r="T59" s="133">
        <f t="shared" si="19"/>
        <v>2985840</v>
      </c>
      <c r="U59" s="139"/>
    </row>
    <row r="60" spans="1:21" ht="15.75" thickBot="1" x14ac:dyDescent="0.3">
      <c r="A60" s="152"/>
      <c r="B60" s="153"/>
      <c r="C60" s="153"/>
      <c r="D60" s="153"/>
      <c r="E60" s="153"/>
      <c r="F60" s="153"/>
      <c r="G60" s="153"/>
      <c r="H60" s="153"/>
      <c r="I60" s="153"/>
      <c r="J60" s="153"/>
      <c r="K60" s="153"/>
      <c r="L60" s="105">
        <f>SUM(L8:L59)</f>
        <v>755</v>
      </c>
      <c r="M60" s="105">
        <f>SUM(M8:M59)</f>
        <v>623</v>
      </c>
      <c r="N60" s="106">
        <f>SUM(N8:N59)</f>
        <v>1378</v>
      </c>
      <c r="O60" s="75"/>
      <c r="P60" s="120">
        <f>SUM(P8:P59)</f>
        <v>642408</v>
      </c>
      <c r="Q60" s="120">
        <f>SUM(Q8:Q59)</f>
        <v>16741062</v>
      </c>
      <c r="R60" s="120">
        <f>SUM(R8:R59)</f>
        <v>124082010</v>
      </c>
      <c r="S60" s="120">
        <f>SUM(S8:S59)</f>
        <v>84689280</v>
      </c>
      <c r="T60" s="120">
        <f>SUM(T8:T59)</f>
        <v>208771290</v>
      </c>
      <c r="U60" s="139"/>
    </row>
    <row r="61" spans="1:21" x14ac:dyDescent="0.25">
      <c r="A61" s="117"/>
      <c r="B61" s="117"/>
      <c r="C61" s="117"/>
      <c r="D61" s="117"/>
      <c r="E61" s="117"/>
      <c r="F61" s="117"/>
      <c r="G61" s="117"/>
      <c r="H61" s="117"/>
      <c r="I61" s="117"/>
      <c r="J61" s="117"/>
      <c r="K61" s="117"/>
      <c r="L61" s="137"/>
      <c r="M61" s="137"/>
      <c r="N61" s="137"/>
      <c r="O61" s="71"/>
      <c r="P61" s="138"/>
      <c r="Q61" s="138"/>
      <c r="R61" s="138"/>
      <c r="S61" s="138"/>
      <c r="T61" s="138"/>
      <c r="U61" s="139"/>
    </row>
    <row r="62" spans="1:21" x14ac:dyDescent="0.25">
      <c r="L62" s="71"/>
      <c r="M62" s="71"/>
      <c r="N62" s="71"/>
      <c r="O62" s="71"/>
      <c r="P62" s="72"/>
      <c r="Q62" s="72"/>
      <c r="R62" s="72"/>
      <c r="S62" s="72"/>
      <c r="T62" s="72"/>
      <c r="U62" s="139"/>
    </row>
    <row r="63" spans="1:21" ht="17.25" customHeight="1" x14ac:dyDescent="0.25">
      <c r="K63" s="136" t="s">
        <v>304</v>
      </c>
      <c r="L63" s="110">
        <f>SUM(L8:L49)</f>
        <v>509</v>
      </c>
      <c r="M63" s="110">
        <f>SUM(M8:M49)</f>
        <v>580</v>
      </c>
      <c r="N63" s="110">
        <f>SUM(N8:N49)</f>
        <v>1089</v>
      </c>
      <c r="P63" s="25"/>
      <c r="Q63" s="69"/>
      <c r="R63" s="69"/>
      <c r="S63" s="69"/>
      <c r="T63" s="69"/>
    </row>
    <row r="64" spans="1:21" x14ac:dyDescent="0.25">
      <c r="K64" s="136" t="s">
        <v>315</v>
      </c>
      <c r="L64" s="110">
        <f>SUM(L50:L59)</f>
        <v>246</v>
      </c>
      <c r="M64" s="110">
        <f>SUM(M50:M59)</f>
        <v>43</v>
      </c>
      <c r="N64" s="110">
        <f>SUM(N50:N59)</f>
        <v>289</v>
      </c>
    </row>
    <row r="66" spans="2:18" x14ac:dyDescent="0.25">
      <c r="B66" s="124" t="s">
        <v>316</v>
      </c>
    </row>
    <row r="67" spans="2:18" x14ac:dyDescent="0.25">
      <c r="B67" s="124"/>
    </row>
    <row r="68" spans="2:18" x14ac:dyDescent="0.25">
      <c r="B68" s="140" t="s">
        <v>319</v>
      </c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Q68" s="65" t="s">
        <v>305</v>
      </c>
    </row>
    <row r="69" spans="2:18" x14ac:dyDescent="0.25">
      <c r="B69" s="127" t="s">
        <v>304</v>
      </c>
      <c r="C69" s="85"/>
      <c r="D69" s="85"/>
      <c r="E69" s="85"/>
      <c r="F69" s="85"/>
      <c r="G69" s="85"/>
      <c r="H69" s="85"/>
      <c r="I69" s="85"/>
      <c r="J69" s="85"/>
      <c r="K69" s="85"/>
      <c r="L69" s="85">
        <f>L49+L48+L47+L46+L45+L43+L41+L39+L38+L33+L32+L28+L27+L23+L22+L21+L17+L16+L13+L11+L10</f>
        <v>509</v>
      </c>
      <c r="M69" s="85">
        <f>M44+M42+M40+M37+M36+M35+M34+M31+M30+M29+M26+M25+M24+M20+M19+M18+M15+M14+M12+M9+M8</f>
        <v>580</v>
      </c>
      <c r="N69" s="85">
        <f>L69+M69</f>
        <v>1089</v>
      </c>
      <c r="Q69" s="65">
        <f>R60+S60</f>
        <v>208771290</v>
      </c>
    </row>
    <row r="70" spans="2:18" x14ac:dyDescent="0.25">
      <c r="B70" s="147" t="s">
        <v>315</v>
      </c>
      <c r="C70" s="84"/>
      <c r="D70" s="84"/>
      <c r="E70" s="84"/>
      <c r="F70" s="84"/>
      <c r="G70" s="84"/>
      <c r="H70" s="84"/>
      <c r="I70" s="84"/>
      <c r="J70" s="84"/>
      <c r="K70" s="84"/>
      <c r="L70" s="84">
        <f>L57+L56+L55+L54+L53+L52+L51+L50</f>
        <v>246</v>
      </c>
      <c r="M70" s="84">
        <f>M59+M58</f>
        <v>43</v>
      </c>
      <c r="N70" s="84">
        <f>L70+M70</f>
        <v>289</v>
      </c>
    </row>
    <row r="71" spans="2:18" x14ac:dyDescent="0.25">
      <c r="B71" s="129"/>
    </row>
    <row r="72" spans="2:18" ht="15.75" x14ac:dyDescent="0.25">
      <c r="B72" s="130" t="s">
        <v>387</v>
      </c>
      <c r="C72" s="87"/>
      <c r="D72" s="87"/>
      <c r="E72" s="87"/>
      <c r="F72" s="87"/>
      <c r="G72" s="87"/>
      <c r="H72" s="87"/>
      <c r="I72" s="87"/>
      <c r="J72" s="87"/>
      <c r="K72" s="87"/>
      <c r="L72" s="123">
        <f>L69+L70</f>
        <v>755</v>
      </c>
      <c r="M72" s="123">
        <f t="shared" ref="M72:N72" si="21">M69+M70</f>
        <v>623</v>
      </c>
      <c r="N72" s="123">
        <f t="shared" si="21"/>
        <v>1378</v>
      </c>
    </row>
    <row r="73" spans="2:18" x14ac:dyDescent="0.25">
      <c r="B73" s="70"/>
      <c r="Q73" s="65">
        <f>208771290*5</f>
        <v>1043856450</v>
      </c>
      <c r="R73" s="65" t="s">
        <v>390</v>
      </c>
    </row>
    <row r="74" spans="2:18" ht="15.75" x14ac:dyDescent="0.25">
      <c r="B74" s="131" t="s">
        <v>388</v>
      </c>
    </row>
    <row r="75" spans="2:18" ht="15.75" x14ac:dyDescent="0.25">
      <c r="B75" s="131" t="s">
        <v>389</v>
      </c>
    </row>
  </sheetData>
  <autoFilter ref="A7:S63" xr:uid="{00000000-0001-0000-0000-000000000000}"/>
  <mergeCells count="8">
    <mergeCell ref="O6:S6"/>
    <mergeCell ref="A60:K60"/>
    <mergeCell ref="A1:L3"/>
    <mergeCell ref="M1:N2"/>
    <mergeCell ref="M3:N3"/>
    <mergeCell ref="F6:G6"/>
    <mergeCell ref="H6:I6"/>
    <mergeCell ref="L6:N6"/>
  </mergeCells>
  <pageMargins left="0.7" right="0.7" top="0.75" bottom="0.75" header="0.3" footer="0.3"/>
  <pageSetup scale="7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2"/>
  <sheetViews>
    <sheetView topLeftCell="I258" zoomScale="80" zoomScaleNormal="80" workbookViewId="0">
      <selection activeCell="S263" sqref="S263"/>
    </sheetView>
  </sheetViews>
  <sheetFormatPr baseColWidth="10" defaultRowHeight="15" x14ac:dyDescent="0.25"/>
  <cols>
    <col min="1" max="1" width="13.7109375" customWidth="1"/>
    <col min="2" max="2" width="67.85546875" customWidth="1"/>
    <col min="3" max="3" width="15.85546875" customWidth="1"/>
    <col min="4" max="4" width="37.28515625" customWidth="1"/>
    <col min="5" max="5" width="19.140625" customWidth="1"/>
    <col min="7" max="7" width="15.5703125" customWidth="1"/>
    <col min="10" max="10" width="31.42578125" customWidth="1"/>
    <col min="11" max="11" width="33.7109375" customWidth="1"/>
    <col min="12" max="12" width="11.5703125" customWidth="1"/>
    <col min="13" max="13" width="11.140625" customWidth="1"/>
    <col min="14" max="14" width="8.7109375" customWidth="1"/>
    <col min="16" max="16" width="14" customWidth="1"/>
    <col min="17" max="17" width="16.42578125" style="65" customWidth="1"/>
    <col min="18" max="19" width="17.5703125" style="65" bestFit="1" customWidth="1"/>
    <col min="20" max="20" width="18" style="65" customWidth="1"/>
    <col min="21" max="21" width="17" customWidth="1"/>
  </cols>
  <sheetData>
    <row r="1" spans="1:21" ht="21.75" customHeight="1" x14ac:dyDescent="0.25">
      <c r="A1" s="154" t="s">
        <v>25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60" t="s">
        <v>24</v>
      </c>
      <c r="N1" s="161"/>
    </row>
    <row r="2" spans="1:21" ht="20.25" customHeight="1" x14ac:dyDescent="0.25">
      <c r="A2" s="156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62"/>
      <c r="N2" s="163"/>
    </row>
    <row r="3" spans="1:21" ht="21" customHeight="1" thickBot="1" x14ac:dyDescent="0.3">
      <c r="A3" s="158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64" t="s">
        <v>26</v>
      </c>
      <c r="N3" s="165"/>
    </row>
    <row r="4" spans="1:21" ht="21" x14ac:dyDescent="0.25">
      <c r="A4" s="118" t="s">
        <v>0</v>
      </c>
      <c r="B4" s="76">
        <v>2024</v>
      </c>
      <c r="C4" s="77"/>
      <c r="D4" s="78" t="s">
        <v>1</v>
      </c>
      <c r="E4" s="77"/>
      <c r="F4" s="77"/>
      <c r="G4" s="77"/>
      <c r="H4" s="77"/>
      <c r="I4" s="77"/>
      <c r="J4" s="77"/>
      <c r="K4" s="77"/>
      <c r="L4" s="77"/>
      <c r="M4" s="77"/>
      <c r="N4" s="79"/>
    </row>
    <row r="5" spans="1:21" ht="18.75" x14ac:dyDescent="0.3">
      <c r="A5" s="119" t="s">
        <v>2</v>
      </c>
      <c r="B5" s="80" t="s">
        <v>27</v>
      </c>
      <c r="N5" s="8"/>
    </row>
    <row r="6" spans="1:21" ht="25.5" x14ac:dyDescent="0.25">
      <c r="A6" s="6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166" t="s">
        <v>8</v>
      </c>
      <c r="G6" s="167"/>
      <c r="H6" s="166" t="s">
        <v>9</v>
      </c>
      <c r="I6" s="167"/>
      <c r="J6" s="4" t="s">
        <v>10</v>
      </c>
      <c r="K6" s="4" t="s">
        <v>11</v>
      </c>
      <c r="L6" s="166" t="s">
        <v>12</v>
      </c>
      <c r="M6" s="168"/>
      <c r="N6" s="169"/>
      <c r="O6" s="150" t="s">
        <v>377</v>
      </c>
      <c r="P6" s="151"/>
      <c r="Q6" s="151"/>
      <c r="R6" s="151"/>
      <c r="S6" s="151"/>
    </row>
    <row r="7" spans="1:21" ht="34.5" customHeight="1" x14ac:dyDescent="0.25">
      <c r="A7" s="66"/>
      <c r="B7" s="67"/>
      <c r="C7" s="67"/>
      <c r="D7" s="67"/>
      <c r="E7" s="67"/>
      <c r="F7" s="3" t="s">
        <v>13</v>
      </c>
      <c r="G7" s="4" t="s">
        <v>14</v>
      </c>
      <c r="H7" s="4" t="s">
        <v>15</v>
      </c>
      <c r="I7" s="4" t="s">
        <v>16</v>
      </c>
      <c r="J7" s="4"/>
      <c r="K7" s="4"/>
      <c r="L7" s="4" t="s">
        <v>17</v>
      </c>
      <c r="M7" s="4" t="s">
        <v>18</v>
      </c>
      <c r="N7" s="7" t="s">
        <v>19</v>
      </c>
      <c r="O7" s="107" t="s">
        <v>306</v>
      </c>
      <c r="P7" s="108" t="s">
        <v>307</v>
      </c>
      <c r="Q7" s="109" t="s">
        <v>308</v>
      </c>
      <c r="R7" s="109" t="s">
        <v>313</v>
      </c>
      <c r="S7" s="109" t="s">
        <v>314</v>
      </c>
      <c r="T7" s="132" t="s">
        <v>342</v>
      </c>
    </row>
    <row r="8" spans="1:21" ht="22.5" customHeight="1" x14ac:dyDescent="0.25">
      <c r="A8" s="31" t="s">
        <v>304</v>
      </c>
      <c r="B8" s="32" t="s">
        <v>28</v>
      </c>
      <c r="C8" s="33" t="s">
        <v>99</v>
      </c>
      <c r="D8" s="34" t="s">
        <v>100</v>
      </c>
      <c r="E8" s="32" t="s">
        <v>75</v>
      </c>
      <c r="F8" s="35"/>
      <c r="G8" s="36" t="s">
        <v>87</v>
      </c>
      <c r="H8" s="36" t="s">
        <v>87</v>
      </c>
      <c r="I8" s="37"/>
      <c r="J8" s="32" t="s">
        <v>89</v>
      </c>
      <c r="K8" s="38" t="s">
        <v>312</v>
      </c>
      <c r="L8" s="32"/>
      <c r="M8" s="48">
        <v>29</v>
      </c>
      <c r="N8" s="81">
        <f>L8+M8</f>
        <v>29</v>
      </c>
      <c r="O8" s="73">
        <v>2</v>
      </c>
      <c r="P8" s="26">
        <v>13572</v>
      </c>
      <c r="Q8" s="68">
        <f>N8*P8</f>
        <v>393588</v>
      </c>
      <c r="R8" s="68"/>
      <c r="S8" s="68">
        <f>Q8*10</f>
        <v>3935880</v>
      </c>
      <c r="T8" s="133">
        <f>IF(L8="",M8*P8*10,L8*P8*15)</f>
        <v>3935880</v>
      </c>
      <c r="U8" s="139"/>
    </row>
    <row r="9" spans="1:21" ht="16.5" customHeight="1" x14ac:dyDescent="0.25">
      <c r="A9" s="31" t="s">
        <v>304</v>
      </c>
      <c r="B9" s="32" t="s">
        <v>28</v>
      </c>
      <c r="C9" s="33" t="s">
        <v>99</v>
      </c>
      <c r="D9" s="34" t="s">
        <v>100</v>
      </c>
      <c r="E9" s="32" t="s">
        <v>75</v>
      </c>
      <c r="F9" s="35"/>
      <c r="G9" s="36" t="s">
        <v>87</v>
      </c>
      <c r="H9" s="36" t="s">
        <v>87</v>
      </c>
      <c r="I9" s="37"/>
      <c r="J9" s="32" t="s">
        <v>89</v>
      </c>
      <c r="K9" s="38" t="s">
        <v>312</v>
      </c>
      <c r="L9" s="32"/>
      <c r="M9" s="48">
        <v>33</v>
      </c>
      <c r="N9" s="81">
        <f t="shared" ref="N9:N72" si="0">L9+M9</f>
        <v>33</v>
      </c>
      <c r="O9" s="73">
        <v>2</v>
      </c>
      <c r="P9" s="26">
        <v>13572</v>
      </c>
      <c r="Q9" s="68">
        <f t="shared" ref="Q9:Q71" si="1">N9*P9</f>
        <v>447876</v>
      </c>
      <c r="R9" s="102"/>
      <c r="S9" s="68">
        <f>Q9*10</f>
        <v>4478760</v>
      </c>
      <c r="T9" s="133">
        <f t="shared" ref="T9:T71" si="2">IF(L9="",M9*P9*10,L9*P9*15)</f>
        <v>4478760</v>
      </c>
      <c r="U9" s="139"/>
    </row>
    <row r="10" spans="1:21" ht="17.25" customHeight="1" x14ac:dyDescent="0.25">
      <c r="A10" s="31" t="s">
        <v>304</v>
      </c>
      <c r="B10" s="32" t="s">
        <v>28</v>
      </c>
      <c r="C10" s="33" t="s">
        <v>99</v>
      </c>
      <c r="D10" s="34" t="s">
        <v>100</v>
      </c>
      <c r="E10" s="32" t="s">
        <v>75</v>
      </c>
      <c r="F10" s="35"/>
      <c r="G10" s="36" t="s">
        <v>87</v>
      </c>
      <c r="H10" s="36" t="s">
        <v>87</v>
      </c>
      <c r="I10" s="39"/>
      <c r="J10" s="32" t="s">
        <v>89</v>
      </c>
      <c r="K10" s="38" t="s">
        <v>312</v>
      </c>
      <c r="L10" s="32">
        <v>25</v>
      </c>
      <c r="M10" s="48"/>
      <c r="N10" s="81">
        <f t="shared" si="0"/>
        <v>25</v>
      </c>
      <c r="O10" s="73">
        <v>2</v>
      </c>
      <c r="P10" s="26">
        <v>13572</v>
      </c>
      <c r="Q10" s="68">
        <f t="shared" si="1"/>
        <v>339300</v>
      </c>
      <c r="R10" s="68">
        <f>Q10*15</f>
        <v>5089500</v>
      </c>
      <c r="S10" s="68"/>
      <c r="T10" s="133">
        <f t="shared" si="2"/>
        <v>5089500</v>
      </c>
      <c r="U10" s="139"/>
    </row>
    <row r="11" spans="1:21" ht="14.25" customHeight="1" x14ac:dyDescent="0.25">
      <c r="A11" s="31" t="s">
        <v>304</v>
      </c>
      <c r="B11" s="32" t="s">
        <v>29</v>
      </c>
      <c r="C11" s="33" t="s">
        <v>101</v>
      </c>
      <c r="D11" s="34" t="s">
        <v>102</v>
      </c>
      <c r="E11" s="32" t="s">
        <v>76</v>
      </c>
      <c r="F11" s="35"/>
      <c r="G11" s="36" t="s">
        <v>87</v>
      </c>
      <c r="H11" s="36" t="s">
        <v>87</v>
      </c>
      <c r="I11" s="37"/>
      <c r="J11" s="32" t="s">
        <v>90</v>
      </c>
      <c r="K11" s="51" t="s">
        <v>222</v>
      </c>
      <c r="L11" s="32"/>
      <c r="M11" s="48">
        <v>35</v>
      </c>
      <c r="N11" s="81">
        <f t="shared" si="0"/>
        <v>35</v>
      </c>
      <c r="O11" s="73">
        <v>2</v>
      </c>
      <c r="P11" s="26">
        <v>13572</v>
      </c>
      <c r="Q11" s="68">
        <f t="shared" si="1"/>
        <v>475020</v>
      </c>
      <c r="R11" s="102"/>
      <c r="S11" s="68">
        <f>Q11*10</f>
        <v>4750200</v>
      </c>
      <c r="T11" s="133">
        <f t="shared" si="2"/>
        <v>4750200</v>
      </c>
      <c r="U11" s="139"/>
    </row>
    <row r="12" spans="1:21" ht="16.5" customHeight="1" x14ac:dyDescent="0.25">
      <c r="A12" s="31" t="s">
        <v>304</v>
      </c>
      <c r="B12" s="32" t="s">
        <v>30</v>
      </c>
      <c r="C12" s="33" t="s">
        <v>101</v>
      </c>
      <c r="D12" s="34" t="s">
        <v>102</v>
      </c>
      <c r="E12" s="32" t="s">
        <v>76</v>
      </c>
      <c r="F12" s="35" t="s">
        <v>87</v>
      </c>
      <c r="G12" s="37"/>
      <c r="H12" s="36" t="s">
        <v>87</v>
      </c>
      <c r="I12" s="37"/>
      <c r="J12" s="59" t="s">
        <v>232</v>
      </c>
      <c r="K12" s="55" t="s">
        <v>197</v>
      </c>
      <c r="L12" s="32"/>
      <c r="M12" s="48">
        <v>34</v>
      </c>
      <c r="N12" s="81">
        <f t="shared" si="0"/>
        <v>34</v>
      </c>
      <c r="O12" s="73">
        <v>1</v>
      </c>
      <c r="P12" s="26">
        <v>6786</v>
      </c>
      <c r="Q12" s="68">
        <f t="shared" si="1"/>
        <v>230724</v>
      </c>
      <c r="R12" s="102"/>
      <c r="S12" s="68">
        <f t="shared" ref="S12:S14" si="3">Q12*10</f>
        <v>2307240</v>
      </c>
      <c r="T12" s="133">
        <f t="shared" si="2"/>
        <v>2307240</v>
      </c>
      <c r="U12" s="139"/>
    </row>
    <row r="13" spans="1:21" ht="25.5" x14ac:dyDescent="0.25">
      <c r="A13" s="31" t="s">
        <v>304</v>
      </c>
      <c r="B13" s="32" t="s">
        <v>30</v>
      </c>
      <c r="C13" s="33" t="s">
        <v>103</v>
      </c>
      <c r="D13" s="40" t="s">
        <v>104</v>
      </c>
      <c r="E13" s="32" t="s">
        <v>76</v>
      </c>
      <c r="F13" s="35" t="s">
        <v>87</v>
      </c>
      <c r="G13" s="37"/>
      <c r="H13" s="36" t="s">
        <v>87</v>
      </c>
      <c r="I13" s="37"/>
      <c r="J13" s="32" t="s">
        <v>91</v>
      </c>
      <c r="K13" s="51" t="s">
        <v>199</v>
      </c>
      <c r="L13" s="32"/>
      <c r="M13" s="48">
        <v>34</v>
      </c>
      <c r="N13" s="81">
        <f t="shared" si="0"/>
        <v>34</v>
      </c>
      <c r="O13" s="73">
        <v>1</v>
      </c>
      <c r="P13" s="26">
        <v>6786</v>
      </c>
      <c r="Q13" s="68">
        <f t="shared" si="1"/>
        <v>230724</v>
      </c>
      <c r="R13" s="102"/>
      <c r="S13" s="68">
        <f t="shared" si="3"/>
        <v>2307240</v>
      </c>
      <c r="T13" s="133">
        <f t="shared" si="2"/>
        <v>2307240</v>
      </c>
      <c r="U13" s="139"/>
    </row>
    <row r="14" spans="1:21" x14ac:dyDescent="0.25">
      <c r="A14" s="31" t="s">
        <v>304</v>
      </c>
      <c r="B14" s="32" t="s">
        <v>30</v>
      </c>
      <c r="C14" s="33" t="s">
        <v>103</v>
      </c>
      <c r="D14" s="40" t="s">
        <v>104</v>
      </c>
      <c r="E14" s="32" t="s">
        <v>76</v>
      </c>
      <c r="F14" s="35" t="s">
        <v>87</v>
      </c>
      <c r="G14" s="37"/>
      <c r="H14" s="36" t="s">
        <v>87</v>
      </c>
      <c r="I14" s="37"/>
      <c r="J14" s="32" t="s">
        <v>309</v>
      </c>
      <c r="K14" s="55" t="s">
        <v>197</v>
      </c>
      <c r="L14" s="32"/>
      <c r="M14" s="48">
        <v>35</v>
      </c>
      <c r="N14" s="81">
        <f t="shared" si="0"/>
        <v>35</v>
      </c>
      <c r="O14" s="73">
        <v>1</v>
      </c>
      <c r="P14" s="26">
        <v>6786</v>
      </c>
      <c r="Q14" s="68">
        <f t="shared" si="1"/>
        <v>237510</v>
      </c>
      <c r="R14" s="102"/>
      <c r="S14" s="68">
        <f t="shared" si="3"/>
        <v>2375100</v>
      </c>
      <c r="T14" s="133">
        <f t="shared" si="2"/>
        <v>2375100</v>
      </c>
      <c r="U14" s="139"/>
    </row>
    <row r="15" spans="1:21" x14ac:dyDescent="0.25">
      <c r="A15" s="31" t="s">
        <v>304</v>
      </c>
      <c r="B15" s="32" t="s">
        <v>30</v>
      </c>
      <c r="C15" s="33" t="s">
        <v>103</v>
      </c>
      <c r="D15" s="40" t="s">
        <v>104</v>
      </c>
      <c r="E15" s="32" t="s">
        <v>76</v>
      </c>
      <c r="F15" s="35" t="s">
        <v>87</v>
      </c>
      <c r="G15" s="37"/>
      <c r="H15" s="36" t="s">
        <v>87</v>
      </c>
      <c r="I15" s="37"/>
      <c r="J15" s="32" t="s">
        <v>309</v>
      </c>
      <c r="K15" s="55" t="s">
        <v>197</v>
      </c>
      <c r="L15" s="32">
        <v>25</v>
      </c>
      <c r="M15" s="48"/>
      <c r="N15" s="81">
        <f t="shared" si="0"/>
        <v>25</v>
      </c>
      <c r="O15" s="73">
        <v>1</v>
      </c>
      <c r="P15" s="26">
        <v>6786</v>
      </c>
      <c r="Q15" s="68">
        <f t="shared" si="1"/>
        <v>169650</v>
      </c>
      <c r="R15" s="68">
        <f t="shared" ref="R15:R16" si="4">Q15*15</f>
        <v>2544750</v>
      </c>
      <c r="S15" s="68"/>
      <c r="T15" s="133">
        <f t="shared" si="2"/>
        <v>2544750</v>
      </c>
      <c r="U15" s="139"/>
    </row>
    <row r="16" spans="1:21" ht="25.5" x14ac:dyDescent="0.25">
      <c r="A16" s="31" t="s">
        <v>304</v>
      </c>
      <c r="B16" s="32" t="s">
        <v>30</v>
      </c>
      <c r="C16" s="33" t="s">
        <v>103</v>
      </c>
      <c r="D16" s="40" t="s">
        <v>104</v>
      </c>
      <c r="E16" s="32" t="s">
        <v>76</v>
      </c>
      <c r="F16" s="35" t="s">
        <v>87</v>
      </c>
      <c r="G16" s="37"/>
      <c r="H16" s="36" t="s">
        <v>87</v>
      </c>
      <c r="I16" s="37"/>
      <c r="J16" s="32" t="s">
        <v>91</v>
      </c>
      <c r="K16" s="51" t="s">
        <v>199</v>
      </c>
      <c r="L16" s="32">
        <v>25</v>
      </c>
      <c r="M16" s="48"/>
      <c r="N16" s="81">
        <f t="shared" si="0"/>
        <v>25</v>
      </c>
      <c r="O16" s="73">
        <v>1</v>
      </c>
      <c r="P16" s="26">
        <v>6786</v>
      </c>
      <c r="Q16" s="68">
        <f t="shared" si="1"/>
        <v>169650</v>
      </c>
      <c r="R16" s="68">
        <f t="shared" si="4"/>
        <v>2544750</v>
      </c>
      <c r="S16" s="68"/>
      <c r="T16" s="133">
        <f t="shared" si="2"/>
        <v>2544750</v>
      </c>
      <c r="U16" s="139"/>
    </row>
    <row r="17" spans="1:21" ht="16.5" customHeight="1" x14ac:dyDescent="0.25">
      <c r="A17" s="31" t="s">
        <v>304</v>
      </c>
      <c r="B17" s="32" t="s">
        <v>31</v>
      </c>
      <c r="C17" s="33" t="s">
        <v>105</v>
      </c>
      <c r="D17" s="41" t="s">
        <v>106</v>
      </c>
      <c r="E17" s="32" t="s">
        <v>88</v>
      </c>
      <c r="F17" s="35"/>
      <c r="G17" s="36" t="s">
        <v>87</v>
      </c>
      <c r="H17" s="36" t="s">
        <v>87</v>
      </c>
      <c r="I17" s="37"/>
      <c r="J17" s="32" t="s">
        <v>92</v>
      </c>
      <c r="K17" s="61" t="s">
        <v>312</v>
      </c>
      <c r="L17" s="32"/>
      <c r="M17" s="48">
        <v>24</v>
      </c>
      <c r="N17" s="81">
        <f t="shared" si="0"/>
        <v>24</v>
      </c>
      <c r="O17" s="73">
        <v>2</v>
      </c>
      <c r="P17" s="26">
        <v>13572</v>
      </c>
      <c r="Q17" s="68">
        <f t="shared" si="1"/>
        <v>325728</v>
      </c>
      <c r="R17" s="68"/>
      <c r="S17" s="68">
        <f>Q17*10</f>
        <v>3257280</v>
      </c>
      <c r="T17" s="133">
        <f t="shared" si="2"/>
        <v>3257280</v>
      </c>
      <c r="U17" s="139"/>
    </row>
    <row r="18" spans="1:21" ht="25.5" x14ac:dyDescent="0.25">
      <c r="A18" s="31" t="s">
        <v>304</v>
      </c>
      <c r="B18" s="32" t="s">
        <v>31</v>
      </c>
      <c r="C18" s="33" t="s">
        <v>105</v>
      </c>
      <c r="D18" s="41" t="s">
        <v>106</v>
      </c>
      <c r="E18" s="32" t="s">
        <v>88</v>
      </c>
      <c r="F18" s="35"/>
      <c r="G18" s="36" t="s">
        <v>87</v>
      </c>
      <c r="H18" s="36" t="s">
        <v>87</v>
      </c>
      <c r="I18" s="37"/>
      <c r="J18" s="32" t="s">
        <v>91</v>
      </c>
      <c r="K18" s="51" t="s">
        <v>199</v>
      </c>
      <c r="L18" s="32"/>
      <c r="M18" s="48">
        <v>24</v>
      </c>
      <c r="N18" s="81">
        <f t="shared" si="0"/>
        <v>24</v>
      </c>
      <c r="O18" s="73">
        <v>1</v>
      </c>
      <c r="P18" s="26">
        <v>6786</v>
      </c>
      <c r="Q18" s="68">
        <f t="shared" si="1"/>
        <v>162864</v>
      </c>
      <c r="R18" s="68"/>
      <c r="S18" s="68">
        <f>Q18*10</f>
        <v>1628640</v>
      </c>
      <c r="T18" s="133">
        <f t="shared" si="2"/>
        <v>1628640</v>
      </c>
      <c r="U18" s="139"/>
    </row>
    <row r="19" spans="1:21" x14ac:dyDescent="0.25">
      <c r="A19" s="31" t="s">
        <v>304</v>
      </c>
      <c r="B19" s="32" t="s">
        <v>31</v>
      </c>
      <c r="C19" s="33" t="s">
        <v>105</v>
      </c>
      <c r="D19" s="41" t="s">
        <v>106</v>
      </c>
      <c r="E19" s="32" t="s">
        <v>88</v>
      </c>
      <c r="F19" s="35"/>
      <c r="G19" s="36" t="s">
        <v>87</v>
      </c>
      <c r="H19" s="36" t="s">
        <v>87</v>
      </c>
      <c r="I19" s="42"/>
      <c r="J19" s="32" t="s">
        <v>92</v>
      </c>
      <c r="K19" s="61" t="s">
        <v>312</v>
      </c>
      <c r="L19" s="32">
        <v>25</v>
      </c>
      <c r="M19" s="48"/>
      <c r="N19" s="81">
        <f t="shared" si="0"/>
        <v>25</v>
      </c>
      <c r="O19" s="73">
        <v>2</v>
      </c>
      <c r="P19" s="26">
        <v>13572</v>
      </c>
      <c r="Q19" s="68">
        <f t="shared" si="1"/>
        <v>339300</v>
      </c>
      <c r="R19" s="68">
        <f t="shared" ref="R19:R20" si="5">Q19*15</f>
        <v>5089500</v>
      </c>
      <c r="S19" s="68"/>
      <c r="T19" s="133">
        <f t="shared" si="2"/>
        <v>5089500</v>
      </c>
      <c r="U19" s="139"/>
    </row>
    <row r="20" spans="1:21" ht="16.5" customHeight="1" x14ac:dyDescent="0.25">
      <c r="A20" s="31" t="s">
        <v>304</v>
      </c>
      <c r="B20" s="32" t="s">
        <v>31</v>
      </c>
      <c r="C20" s="33" t="s">
        <v>105</v>
      </c>
      <c r="D20" s="41" t="s">
        <v>106</v>
      </c>
      <c r="E20" s="32" t="s">
        <v>88</v>
      </c>
      <c r="F20" s="35"/>
      <c r="G20" s="36" t="s">
        <v>87</v>
      </c>
      <c r="H20" s="36" t="s">
        <v>87</v>
      </c>
      <c r="I20" s="39"/>
      <c r="J20" s="32" t="s">
        <v>91</v>
      </c>
      <c r="K20" s="51" t="s">
        <v>199</v>
      </c>
      <c r="L20" s="32">
        <v>25</v>
      </c>
      <c r="M20" s="48"/>
      <c r="N20" s="81">
        <f t="shared" si="0"/>
        <v>25</v>
      </c>
      <c r="O20" s="73">
        <v>1</v>
      </c>
      <c r="P20" s="26">
        <v>6786</v>
      </c>
      <c r="Q20" s="68">
        <f t="shared" si="1"/>
        <v>169650</v>
      </c>
      <c r="R20" s="68">
        <f t="shared" si="5"/>
        <v>2544750</v>
      </c>
      <c r="S20" s="68"/>
      <c r="T20" s="133">
        <f t="shared" si="2"/>
        <v>2544750</v>
      </c>
      <c r="U20" s="139"/>
    </row>
    <row r="21" spans="1:21" ht="25.5" x14ac:dyDescent="0.25">
      <c r="A21" s="31" t="s">
        <v>304</v>
      </c>
      <c r="B21" s="32" t="s">
        <v>32</v>
      </c>
      <c r="C21" s="33" t="s">
        <v>107</v>
      </c>
      <c r="D21" s="40" t="s">
        <v>108</v>
      </c>
      <c r="E21" s="32" t="s">
        <v>88</v>
      </c>
      <c r="F21" s="35"/>
      <c r="G21" s="36" t="s">
        <v>87</v>
      </c>
      <c r="H21" s="36" t="s">
        <v>87</v>
      </c>
      <c r="I21" s="37"/>
      <c r="J21" s="32" t="s">
        <v>91</v>
      </c>
      <c r="K21" s="51" t="s">
        <v>199</v>
      </c>
      <c r="L21" s="32"/>
      <c r="M21" s="48">
        <v>28</v>
      </c>
      <c r="N21" s="81">
        <f t="shared" si="0"/>
        <v>28</v>
      </c>
      <c r="O21" s="73">
        <v>1</v>
      </c>
      <c r="P21" s="26">
        <v>6786</v>
      </c>
      <c r="Q21" s="68">
        <f t="shared" si="1"/>
        <v>190008</v>
      </c>
      <c r="R21" s="68"/>
      <c r="S21" s="68">
        <f>Q21*10</f>
        <v>1900080</v>
      </c>
      <c r="T21" s="133">
        <f t="shared" si="2"/>
        <v>1900080</v>
      </c>
      <c r="U21" s="139"/>
    </row>
    <row r="22" spans="1:21" x14ac:dyDescent="0.25">
      <c r="A22" s="31" t="s">
        <v>304</v>
      </c>
      <c r="B22" s="32" t="s">
        <v>32</v>
      </c>
      <c r="C22" s="33" t="s">
        <v>107</v>
      </c>
      <c r="D22" s="40" t="s">
        <v>108</v>
      </c>
      <c r="E22" s="32" t="s">
        <v>88</v>
      </c>
      <c r="F22" s="35"/>
      <c r="G22" s="36" t="s">
        <v>87</v>
      </c>
      <c r="H22" s="36" t="s">
        <v>87</v>
      </c>
      <c r="I22" s="37"/>
      <c r="J22" s="32" t="s">
        <v>90</v>
      </c>
      <c r="K22" s="51" t="s">
        <v>222</v>
      </c>
      <c r="L22" s="32"/>
      <c r="M22" s="48">
        <v>20</v>
      </c>
      <c r="N22" s="81">
        <f t="shared" si="0"/>
        <v>20</v>
      </c>
      <c r="O22" s="73">
        <v>2</v>
      </c>
      <c r="P22" s="26">
        <v>13572</v>
      </c>
      <c r="Q22" s="68">
        <f t="shared" si="1"/>
        <v>271440</v>
      </c>
      <c r="R22" s="102"/>
      <c r="S22" s="68">
        <f>Q22*10</f>
        <v>2714400</v>
      </c>
      <c r="T22" s="133">
        <f t="shared" si="2"/>
        <v>2714400</v>
      </c>
      <c r="U22" s="139"/>
    </row>
    <row r="23" spans="1:21" x14ac:dyDescent="0.25">
      <c r="A23" s="31" t="s">
        <v>304</v>
      </c>
      <c r="B23" s="32" t="s">
        <v>32</v>
      </c>
      <c r="C23" s="33" t="s">
        <v>107</v>
      </c>
      <c r="D23" s="40" t="s">
        <v>108</v>
      </c>
      <c r="E23" s="32" t="s">
        <v>88</v>
      </c>
      <c r="F23" s="35"/>
      <c r="G23" s="36" t="s">
        <v>87</v>
      </c>
      <c r="H23" s="36" t="s">
        <v>87</v>
      </c>
      <c r="I23" s="37"/>
      <c r="J23" s="32" t="s">
        <v>90</v>
      </c>
      <c r="K23" s="51" t="s">
        <v>222</v>
      </c>
      <c r="L23" s="32">
        <v>25</v>
      </c>
      <c r="M23" s="48"/>
      <c r="N23" s="81">
        <f t="shared" si="0"/>
        <v>25</v>
      </c>
      <c r="O23" s="73">
        <v>2</v>
      </c>
      <c r="P23" s="26">
        <v>13572</v>
      </c>
      <c r="Q23" s="68">
        <f t="shared" si="1"/>
        <v>339300</v>
      </c>
      <c r="R23" s="68">
        <f t="shared" ref="R23:R24" si="6">Q23*15</f>
        <v>5089500</v>
      </c>
      <c r="S23" s="68"/>
      <c r="T23" s="133">
        <f t="shared" si="2"/>
        <v>5089500</v>
      </c>
      <c r="U23" s="139"/>
    </row>
    <row r="24" spans="1:21" ht="24" customHeight="1" x14ac:dyDescent="0.25">
      <c r="A24" s="31" t="s">
        <v>304</v>
      </c>
      <c r="B24" s="32" t="s">
        <v>32</v>
      </c>
      <c r="C24" s="33" t="s">
        <v>107</v>
      </c>
      <c r="D24" s="40" t="s">
        <v>108</v>
      </c>
      <c r="E24" s="32" t="s">
        <v>88</v>
      </c>
      <c r="F24" s="35"/>
      <c r="G24" s="36" t="s">
        <v>87</v>
      </c>
      <c r="H24" s="36" t="s">
        <v>87</v>
      </c>
      <c r="I24" s="37"/>
      <c r="J24" s="32" t="s">
        <v>91</v>
      </c>
      <c r="K24" s="51" t="s">
        <v>199</v>
      </c>
      <c r="L24" s="32">
        <v>25</v>
      </c>
      <c r="M24" s="48"/>
      <c r="N24" s="81">
        <f t="shared" si="0"/>
        <v>25</v>
      </c>
      <c r="O24" s="73">
        <v>1</v>
      </c>
      <c r="P24" s="26">
        <v>6786</v>
      </c>
      <c r="Q24" s="68">
        <f t="shared" si="1"/>
        <v>169650</v>
      </c>
      <c r="R24" s="68">
        <f t="shared" si="6"/>
        <v>2544750</v>
      </c>
      <c r="S24" s="68"/>
      <c r="T24" s="133">
        <f t="shared" si="2"/>
        <v>2544750</v>
      </c>
      <c r="U24" s="139"/>
    </row>
    <row r="25" spans="1:21" ht="18.75" customHeight="1" x14ac:dyDescent="0.25">
      <c r="A25" s="31" t="s">
        <v>304</v>
      </c>
      <c r="B25" s="32" t="s">
        <v>33</v>
      </c>
      <c r="C25" s="33" t="s">
        <v>109</v>
      </c>
      <c r="D25" s="40" t="s">
        <v>110</v>
      </c>
      <c r="E25" s="32" t="s">
        <v>77</v>
      </c>
      <c r="F25" s="35" t="s">
        <v>87</v>
      </c>
      <c r="G25" s="37"/>
      <c r="H25" s="36" t="s">
        <v>87</v>
      </c>
      <c r="I25" s="37"/>
      <c r="J25" s="32" t="s">
        <v>93</v>
      </c>
      <c r="K25" s="38" t="s">
        <v>312</v>
      </c>
      <c r="L25" s="32"/>
      <c r="M25" s="48">
        <v>36</v>
      </c>
      <c r="N25" s="81">
        <f t="shared" si="0"/>
        <v>36</v>
      </c>
      <c r="O25" s="73">
        <v>2</v>
      </c>
      <c r="P25" s="26">
        <v>13572</v>
      </c>
      <c r="Q25" s="68">
        <f t="shared" si="1"/>
        <v>488592</v>
      </c>
      <c r="R25" s="102"/>
      <c r="S25" s="68">
        <f>Q25*10</f>
        <v>4885920</v>
      </c>
      <c r="T25" s="133">
        <f t="shared" si="2"/>
        <v>4885920</v>
      </c>
      <c r="U25" s="139"/>
    </row>
    <row r="26" spans="1:21" x14ac:dyDescent="0.25">
      <c r="A26" s="31" t="s">
        <v>304</v>
      </c>
      <c r="B26" s="32" t="s">
        <v>33</v>
      </c>
      <c r="C26" s="33" t="s">
        <v>109</v>
      </c>
      <c r="D26" s="40" t="s">
        <v>110</v>
      </c>
      <c r="E26" s="32" t="s">
        <v>77</v>
      </c>
      <c r="F26" s="35" t="s">
        <v>87</v>
      </c>
      <c r="G26" s="37"/>
      <c r="H26" s="36" t="s">
        <v>87</v>
      </c>
      <c r="I26" s="37"/>
      <c r="J26" s="32" t="s">
        <v>93</v>
      </c>
      <c r="K26" s="38" t="s">
        <v>312</v>
      </c>
      <c r="L26" s="32">
        <v>25</v>
      </c>
      <c r="M26" s="48"/>
      <c r="N26" s="81">
        <f t="shared" si="0"/>
        <v>25</v>
      </c>
      <c r="O26" s="73">
        <v>2</v>
      </c>
      <c r="P26" s="26">
        <v>13572</v>
      </c>
      <c r="Q26" s="68">
        <f t="shared" si="1"/>
        <v>339300</v>
      </c>
      <c r="R26" s="68">
        <f>Q26*15</f>
        <v>5089500</v>
      </c>
      <c r="S26" s="68"/>
      <c r="T26" s="133">
        <f t="shared" si="2"/>
        <v>5089500</v>
      </c>
      <c r="U26" s="139"/>
    </row>
    <row r="27" spans="1:21" x14ac:dyDescent="0.25">
      <c r="A27" s="31" t="s">
        <v>304</v>
      </c>
      <c r="B27" s="32" t="s">
        <v>34</v>
      </c>
      <c r="C27" s="33" t="s">
        <v>113</v>
      </c>
      <c r="D27" s="43" t="s">
        <v>114</v>
      </c>
      <c r="E27" s="32" t="s">
        <v>77</v>
      </c>
      <c r="F27" s="35"/>
      <c r="G27" s="36" t="s">
        <v>87</v>
      </c>
      <c r="H27" s="36" t="s">
        <v>87</v>
      </c>
      <c r="I27" s="37"/>
      <c r="J27" s="32" t="s">
        <v>94</v>
      </c>
      <c r="K27" s="38" t="s">
        <v>98</v>
      </c>
      <c r="L27" s="32"/>
      <c r="M27" s="48">
        <v>19</v>
      </c>
      <c r="N27" s="81">
        <f t="shared" si="0"/>
        <v>19</v>
      </c>
      <c r="O27" s="73">
        <v>2</v>
      </c>
      <c r="P27" s="26">
        <v>13572</v>
      </c>
      <c r="Q27" s="68">
        <f t="shared" si="1"/>
        <v>257868</v>
      </c>
      <c r="R27" s="68"/>
      <c r="S27" s="68">
        <f>Q27*10</f>
        <v>2578680</v>
      </c>
      <c r="T27" s="133">
        <f t="shared" si="2"/>
        <v>2578680</v>
      </c>
      <c r="U27" s="139"/>
    </row>
    <row r="28" spans="1:21" x14ac:dyDescent="0.25">
      <c r="A28" s="31" t="s">
        <v>304</v>
      </c>
      <c r="B28" s="32" t="s">
        <v>34</v>
      </c>
      <c r="C28" s="33" t="s">
        <v>113</v>
      </c>
      <c r="D28" s="43" t="s">
        <v>114</v>
      </c>
      <c r="E28" s="32" t="s">
        <v>77</v>
      </c>
      <c r="F28" s="35"/>
      <c r="G28" s="36" t="s">
        <v>87</v>
      </c>
      <c r="H28" s="36" t="s">
        <v>87</v>
      </c>
      <c r="I28" s="37"/>
      <c r="J28" s="32" t="s">
        <v>94</v>
      </c>
      <c r="K28" s="38" t="s">
        <v>98</v>
      </c>
      <c r="L28" s="32">
        <v>24</v>
      </c>
      <c r="M28" s="48"/>
      <c r="N28" s="81">
        <f t="shared" si="0"/>
        <v>24</v>
      </c>
      <c r="O28" s="73">
        <v>2</v>
      </c>
      <c r="P28" s="26">
        <v>13572</v>
      </c>
      <c r="Q28" s="68">
        <f t="shared" si="1"/>
        <v>325728</v>
      </c>
      <c r="R28" s="68">
        <f>Q28*15</f>
        <v>4885920</v>
      </c>
      <c r="S28" s="68"/>
      <c r="T28" s="133">
        <f t="shared" si="2"/>
        <v>4885920</v>
      </c>
      <c r="U28" s="139"/>
    </row>
    <row r="29" spans="1:21" x14ac:dyDescent="0.25">
      <c r="A29" s="31" t="s">
        <v>304</v>
      </c>
      <c r="B29" s="32" t="s">
        <v>35</v>
      </c>
      <c r="C29" s="33" t="s">
        <v>115</v>
      </c>
      <c r="D29" s="40" t="s">
        <v>116</v>
      </c>
      <c r="E29" s="32" t="s">
        <v>77</v>
      </c>
      <c r="F29" s="35" t="s">
        <v>87</v>
      </c>
      <c r="G29" s="37"/>
      <c r="H29" s="36" t="s">
        <v>87</v>
      </c>
      <c r="I29" s="37"/>
      <c r="J29" s="32" t="s">
        <v>93</v>
      </c>
      <c r="K29" s="38" t="s">
        <v>312</v>
      </c>
      <c r="L29" s="32"/>
      <c r="M29" s="48">
        <v>34</v>
      </c>
      <c r="N29" s="81">
        <f t="shared" si="0"/>
        <v>34</v>
      </c>
      <c r="O29" s="73">
        <v>2</v>
      </c>
      <c r="P29" s="26">
        <v>13572</v>
      </c>
      <c r="Q29" s="68">
        <f t="shared" si="1"/>
        <v>461448</v>
      </c>
      <c r="R29" s="102"/>
      <c r="S29" s="68">
        <f>Q29*10</f>
        <v>4614480</v>
      </c>
      <c r="T29" s="133">
        <f t="shared" si="2"/>
        <v>4614480</v>
      </c>
      <c r="U29" s="139"/>
    </row>
    <row r="30" spans="1:21" x14ac:dyDescent="0.25">
      <c r="A30" s="31" t="s">
        <v>304</v>
      </c>
      <c r="B30" s="32" t="s">
        <v>35</v>
      </c>
      <c r="C30" s="33" t="s">
        <v>115</v>
      </c>
      <c r="D30" s="40" t="s">
        <v>116</v>
      </c>
      <c r="E30" s="32" t="s">
        <v>77</v>
      </c>
      <c r="F30" s="35" t="s">
        <v>87</v>
      </c>
      <c r="G30" s="37"/>
      <c r="H30" s="36" t="s">
        <v>87</v>
      </c>
      <c r="I30" s="37"/>
      <c r="J30" s="32" t="s">
        <v>93</v>
      </c>
      <c r="K30" s="38" t="s">
        <v>312</v>
      </c>
      <c r="L30" s="32">
        <v>25</v>
      </c>
      <c r="M30" s="48"/>
      <c r="N30" s="81">
        <f t="shared" si="0"/>
        <v>25</v>
      </c>
      <c r="O30" s="73">
        <v>2</v>
      </c>
      <c r="P30" s="26">
        <v>13572</v>
      </c>
      <c r="Q30" s="68">
        <f t="shared" si="1"/>
        <v>339300</v>
      </c>
      <c r="R30" s="68">
        <f>Q30*15</f>
        <v>5089500</v>
      </c>
      <c r="S30" s="68"/>
      <c r="T30" s="133">
        <f t="shared" si="2"/>
        <v>5089500</v>
      </c>
      <c r="U30" s="139"/>
    </row>
    <row r="31" spans="1:21" x14ac:dyDescent="0.25">
      <c r="A31" s="31" t="s">
        <v>304</v>
      </c>
      <c r="B31" s="32" t="s">
        <v>36</v>
      </c>
      <c r="C31" s="33" t="s">
        <v>117</v>
      </c>
      <c r="D31" s="43" t="s">
        <v>118</v>
      </c>
      <c r="E31" s="32" t="s">
        <v>77</v>
      </c>
      <c r="F31" s="35" t="s">
        <v>87</v>
      </c>
      <c r="G31" s="37"/>
      <c r="H31" s="36" t="s">
        <v>87</v>
      </c>
      <c r="I31" s="37"/>
      <c r="J31" s="32" t="s">
        <v>309</v>
      </c>
      <c r="K31" s="55" t="s">
        <v>197</v>
      </c>
      <c r="L31" s="32"/>
      <c r="M31" s="48">
        <v>33</v>
      </c>
      <c r="N31" s="81">
        <f t="shared" si="0"/>
        <v>33</v>
      </c>
      <c r="O31" s="73">
        <v>1</v>
      </c>
      <c r="P31" s="26">
        <v>6786</v>
      </c>
      <c r="Q31" s="68">
        <f t="shared" si="1"/>
        <v>223938</v>
      </c>
      <c r="R31" s="102"/>
      <c r="S31" s="68">
        <f t="shared" ref="S31:S36" si="7">Q31*10</f>
        <v>2239380</v>
      </c>
      <c r="T31" s="133">
        <f t="shared" si="2"/>
        <v>2239380</v>
      </c>
      <c r="U31" s="139"/>
    </row>
    <row r="32" spans="1:21" x14ac:dyDescent="0.25">
      <c r="A32" s="31" t="s">
        <v>304</v>
      </c>
      <c r="B32" s="32" t="s">
        <v>36</v>
      </c>
      <c r="C32" s="33" t="s">
        <v>117</v>
      </c>
      <c r="D32" s="43" t="s">
        <v>118</v>
      </c>
      <c r="E32" s="32" t="s">
        <v>77</v>
      </c>
      <c r="F32" s="35" t="s">
        <v>87</v>
      </c>
      <c r="G32" s="37"/>
      <c r="H32" s="36" t="s">
        <v>87</v>
      </c>
      <c r="I32" s="37"/>
      <c r="J32" s="32" t="s">
        <v>309</v>
      </c>
      <c r="K32" s="55" t="s">
        <v>197</v>
      </c>
      <c r="L32" s="32"/>
      <c r="M32" s="48">
        <v>29</v>
      </c>
      <c r="N32" s="81">
        <f t="shared" si="0"/>
        <v>29</v>
      </c>
      <c r="O32" s="73">
        <v>1</v>
      </c>
      <c r="P32" s="26">
        <v>6786</v>
      </c>
      <c r="Q32" s="68">
        <f t="shared" si="1"/>
        <v>196794</v>
      </c>
      <c r="R32" s="68"/>
      <c r="S32" s="68">
        <f t="shared" si="7"/>
        <v>1967940</v>
      </c>
      <c r="T32" s="133">
        <f t="shared" si="2"/>
        <v>1967940</v>
      </c>
      <c r="U32" s="139"/>
    </row>
    <row r="33" spans="1:21" ht="15" customHeight="1" x14ac:dyDescent="0.25">
      <c r="A33" s="31" t="s">
        <v>304</v>
      </c>
      <c r="B33" s="32" t="s">
        <v>36</v>
      </c>
      <c r="C33" s="33" t="s">
        <v>117</v>
      </c>
      <c r="D33" s="43" t="s">
        <v>118</v>
      </c>
      <c r="E33" s="32" t="s">
        <v>77</v>
      </c>
      <c r="F33" s="35" t="s">
        <v>87</v>
      </c>
      <c r="G33" s="37"/>
      <c r="H33" s="36" t="s">
        <v>87</v>
      </c>
      <c r="I33" s="37"/>
      <c r="J33" s="32" t="s">
        <v>309</v>
      </c>
      <c r="K33" s="55" t="s">
        <v>197</v>
      </c>
      <c r="L33" s="32"/>
      <c r="M33" s="48">
        <v>27</v>
      </c>
      <c r="N33" s="81">
        <f t="shared" si="0"/>
        <v>27</v>
      </c>
      <c r="O33" s="73">
        <v>1</v>
      </c>
      <c r="P33" s="26">
        <v>6786</v>
      </c>
      <c r="Q33" s="68">
        <f t="shared" si="1"/>
        <v>183222</v>
      </c>
      <c r="R33" s="68"/>
      <c r="S33" s="68">
        <f t="shared" si="7"/>
        <v>1832220</v>
      </c>
      <c r="T33" s="133">
        <f t="shared" si="2"/>
        <v>1832220</v>
      </c>
      <c r="U33" s="139"/>
    </row>
    <row r="34" spans="1:21" ht="18.75" customHeight="1" x14ac:dyDescent="0.25">
      <c r="A34" s="31" t="s">
        <v>304</v>
      </c>
      <c r="B34" s="32" t="s">
        <v>37</v>
      </c>
      <c r="C34" s="33" t="s">
        <v>111</v>
      </c>
      <c r="D34" s="40" t="s">
        <v>112</v>
      </c>
      <c r="E34" s="32" t="s">
        <v>77</v>
      </c>
      <c r="F34" s="35" t="s">
        <v>87</v>
      </c>
      <c r="G34" s="37"/>
      <c r="H34" s="36" t="s">
        <v>87</v>
      </c>
      <c r="I34" s="37"/>
      <c r="J34" s="32" t="s">
        <v>90</v>
      </c>
      <c r="K34" s="51" t="s">
        <v>222</v>
      </c>
      <c r="L34" s="32"/>
      <c r="M34" s="48">
        <v>33</v>
      </c>
      <c r="N34" s="81">
        <f t="shared" si="0"/>
        <v>33</v>
      </c>
      <c r="O34" s="73">
        <v>2</v>
      </c>
      <c r="P34" s="26">
        <v>13572</v>
      </c>
      <c r="Q34" s="68">
        <f t="shared" si="1"/>
        <v>447876</v>
      </c>
      <c r="R34" s="102"/>
      <c r="S34" s="68">
        <f t="shared" si="7"/>
        <v>4478760</v>
      </c>
      <c r="T34" s="133">
        <f t="shared" si="2"/>
        <v>4478760</v>
      </c>
      <c r="U34" s="139"/>
    </row>
    <row r="35" spans="1:21" ht="18.75" customHeight="1" x14ac:dyDescent="0.25">
      <c r="A35" s="31" t="s">
        <v>304</v>
      </c>
      <c r="B35" s="32" t="s">
        <v>37</v>
      </c>
      <c r="C35" s="33" t="s">
        <v>111</v>
      </c>
      <c r="D35" s="40" t="s">
        <v>112</v>
      </c>
      <c r="E35" s="32" t="s">
        <v>77</v>
      </c>
      <c r="F35" s="35" t="s">
        <v>87</v>
      </c>
      <c r="G35" s="37"/>
      <c r="H35" s="36" t="s">
        <v>87</v>
      </c>
      <c r="I35" s="37"/>
      <c r="J35" s="32" t="s">
        <v>90</v>
      </c>
      <c r="K35" s="51" t="s">
        <v>222</v>
      </c>
      <c r="L35" s="32"/>
      <c r="M35" s="48">
        <v>35</v>
      </c>
      <c r="N35" s="81">
        <f t="shared" si="0"/>
        <v>35</v>
      </c>
      <c r="O35" s="73">
        <v>2</v>
      </c>
      <c r="P35" s="26">
        <v>13572</v>
      </c>
      <c r="Q35" s="68">
        <f t="shared" si="1"/>
        <v>475020</v>
      </c>
      <c r="R35" s="102"/>
      <c r="S35" s="68">
        <f t="shared" si="7"/>
        <v>4750200</v>
      </c>
      <c r="T35" s="133">
        <f t="shared" si="2"/>
        <v>4750200</v>
      </c>
      <c r="U35" s="139"/>
    </row>
    <row r="36" spans="1:21" ht="18" customHeight="1" x14ac:dyDescent="0.25">
      <c r="A36" s="31" t="s">
        <v>304</v>
      </c>
      <c r="B36" s="32" t="s">
        <v>37</v>
      </c>
      <c r="C36" s="33" t="s">
        <v>111</v>
      </c>
      <c r="D36" s="40" t="s">
        <v>112</v>
      </c>
      <c r="E36" s="32" t="s">
        <v>77</v>
      </c>
      <c r="F36" s="35" t="s">
        <v>87</v>
      </c>
      <c r="G36" s="37"/>
      <c r="H36" s="36" t="s">
        <v>87</v>
      </c>
      <c r="I36" s="37"/>
      <c r="J36" s="32" t="s">
        <v>90</v>
      </c>
      <c r="K36" s="51" t="s">
        <v>222</v>
      </c>
      <c r="L36" s="32"/>
      <c r="M36" s="48">
        <v>24</v>
      </c>
      <c r="N36" s="81">
        <f t="shared" si="0"/>
        <v>24</v>
      </c>
      <c r="O36" s="73">
        <v>2</v>
      </c>
      <c r="P36" s="26">
        <v>13572</v>
      </c>
      <c r="Q36" s="68">
        <f t="shared" si="1"/>
        <v>325728</v>
      </c>
      <c r="R36" s="68"/>
      <c r="S36" s="68">
        <f t="shared" si="7"/>
        <v>3257280</v>
      </c>
      <c r="T36" s="133">
        <f t="shared" si="2"/>
        <v>3257280</v>
      </c>
      <c r="U36" s="139"/>
    </row>
    <row r="37" spans="1:21" ht="18.75" customHeight="1" x14ac:dyDescent="0.25">
      <c r="A37" s="31" t="s">
        <v>304</v>
      </c>
      <c r="B37" s="32" t="s">
        <v>37</v>
      </c>
      <c r="C37" s="33" t="s">
        <v>111</v>
      </c>
      <c r="D37" s="40" t="s">
        <v>112</v>
      </c>
      <c r="E37" s="32" t="s">
        <v>77</v>
      </c>
      <c r="F37" s="35" t="s">
        <v>87</v>
      </c>
      <c r="G37" s="37"/>
      <c r="H37" s="36" t="s">
        <v>87</v>
      </c>
      <c r="I37" s="37"/>
      <c r="J37" s="32" t="s">
        <v>90</v>
      </c>
      <c r="K37" s="51" t="s">
        <v>222</v>
      </c>
      <c r="L37" s="32">
        <v>25</v>
      </c>
      <c r="M37" s="48"/>
      <c r="N37" s="81">
        <f t="shared" si="0"/>
        <v>25</v>
      </c>
      <c r="O37" s="73">
        <v>2</v>
      </c>
      <c r="P37" s="26">
        <v>13572</v>
      </c>
      <c r="Q37" s="68">
        <f t="shared" si="1"/>
        <v>339300</v>
      </c>
      <c r="R37" s="68">
        <f t="shared" ref="R37:R39" si="8">Q37*15</f>
        <v>5089500</v>
      </c>
      <c r="S37" s="68"/>
      <c r="T37" s="133">
        <f t="shared" si="2"/>
        <v>5089500</v>
      </c>
      <c r="U37" s="139"/>
    </row>
    <row r="38" spans="1:21" ht="17.25" customHeight="1" x14ac:dyDescent="0.25">
      <c r="A38" s="31" t="s">
        <v>304</v>
      </c>
      <c r="B38" s="32" t="s">
        <v>37</v>
      </c>
      <c r="C38" s="33" t="s">
        <v>111</v>
      </c>
      <c r="D38" s="40" t="s">
        <v>112</v>
      </c>
      <c r="E38" s="32" t="s">
        <v>77</v>
      </c>
      <c r="F38" s="35" t="s">
        <v>87</v>
      </c>
      <c r="G38" s="37"/>
      <c r="H38" s="36" t="s">
        <v>87</v>
      </c>
      <c r="I38" s="37"/>
      <c r="J38" s="32" t="s">
        <v>90</v>
      </c>
      <c r="K38" s="51" t="s">
        <v>222</v>
      </c>
      <c r="L38" s="32">
        <v>25</v>
      </c>
      <c r="M38" s="48"/>
      <c r="N38" s="81">
        <f t="shared" si="0"/>
        <v>25</v>
      </c>
      <c r="O38" s="73">
        <v>2</v>
      </c>
      <c r="P38" s="26">
        <v>13572</v>
      </c>
      <c r="Q38" s="68">
        <f t="shared" si="1"/>
        <v>339300</v>
      </c>
      <c r="R38" s="68">
        <f t="shared" si="8"/>
        <v>5089500</v>
      </c>
      <c r="S38" s="68"/>
      <c r="T38" s="133">
        <f t="shared" si="2"/>
        <v>5089500</v>
      </c>
      <c r="U38" s="139"/>
    </row>
    <row r="39" spans="1:21" ht="18.75" customHeight="1" x14ac:dyDescent="0.25">
      <c r="A39" s="31" t="s">
        <v>304</v>
      </c>
      <c r="B39" s="32" t="s">
        <v>37</v>
      </c>
      <c r="C39" s="33" t="s">
        <v>111</v>
      </c>
      <c r="D39" s="40" t="s">
        <v>112</v>
      </c>
      <c r="E39" s="32" t="s">
        <v>77</v>
      </c>
      <c r="F39" s="35" t="s">
        <v>87</v>
      </c>
      <c r="G39" s="37"/>
      <c r="H39" s="36" t="s">
        <v>87</v>
      </c>
      <c r="I39" s="37"/>
      <c r="J39" s="32" t="s">
        <v>90</v>
      </c>
      <c r="K39" s="51" t="s">
        <v>222</v>
      </c>
      <c r="L39" s="32">
        <v>25</v>
      </c>
      <c r="M39" s="48"/>
      <c r="N39" s="81">
        <f t="shared" si="0"/>
        <v>25</v>
      </c>
      <c r="O39" s="73">
        <v>2</v>
      </c>
      <c r="P39" s="26">
        <v>13572</v>
      </c>
      <c r="Q39" s="68">
        <f t="shared" si="1"/>
        <v>339300</v>
      </c>
      <c r="R39" s="68">
        <f t="shared" si="8"/>
        <v>5089500</v>
      </c>
      <c r="S39" s="68"/>
      <c r="T39" s="133">
        <f t="shared" si="2"/>
        <v>5089500</v>
      </c>
      <c r="U39" s="139"/>
    </row>
    <row r="40" spans="1:21" ht="20.25" customHeight="1" x14ac:dyDescent="0.25">
      <c r="A40" s="31" t="s">
        <v>304</v>
      </c>
      <c r="B40" s="32" t="s">
        <v>38</v>
      </c>
      <c r="C40" s="33" t="s">
        <v>119</v>
      </c>
      <c r="D40" s="40" t="s">
        <v>120</v>
      </c>
      <c r="E40" s="32" t="s">
        <v>77</v>
      </c>
      <c r="F40" s="35"/>
      <c r="G40" s="36" t="s">
        <v>87</v>
      </c>
      <c r="H40" s="36" t="s">
        <v>87</v>
      </c>
      <c r="I40" s="37"/>
      <c r="J40" s="54" t="s">
        <v>209</v>
      </c>
      <c r="K40" s="51" t="s">
        <v>199</v>
      </c>
      <c r="L40" s="32"/>
      <c r="M40" s="48">
        <v>25</v>
      </c>
      <c r="N40" s="81">
        <f t="shared" si="0"/>
        <v>25</v>
      </c>
      <c r="O40" s="73">
        <v>1</v>
      </c>
      <c r="P40" s="26">
        <v>6786</v>
      </c>
      <c r="Q40" s="68">
        <f t="shared" si="1"/>
        <v>169650</v>
      </c>
      <c r="R40" s="68"/>
      <c r="S40" s="68">
        <f>Q40*10</f>
        <v>1696500</v>
      </c>
      <c r="T40" s="133">
        <f t="shared" si="2"/>
        <v>1696500</v>
      </c>
      <c r="U40" s="139"/>
    </row>
    <row r="41" spans="1:21" ht="18.75" customHeight="1" x14ac:dyDescent="0.25">
      <c r="A41" s="31" t="s">
        <v>304</v>
      </c>
      <c r="B41" s="32" t="s">
        <v>38</v>
      </c>
      <c r="C41" s="33" t="s">
        <v>119</v>
      </c>
      <c r="D41" s="40" t="s">
        <v>120</v>
      </c>
      <c r="E41" s="32" t="s">
        <v>77</v>
      </c>
      <c r="F41" s="35"/>
      <c r="G41" s="36" t="s">
        <v>87</v>
      </c>
      <c r="H41" s="36" t="s">
        <v>87</v>
      </c>
      <c r="I41" s="37"/>
      <c r="J41" s="54" t="s">
        <v>209</v>
      </c>
      <c r="K41" s="51" t="s">
        <v>199</v>
      </c>
      <c r="L41" s="32"/>
      <c r="M41" s="48">
        <v>29</v>
      </c>
      <c r="N41" s="81">
        <f t="shared" si="0"/>
        <v>29</v>
      </c>
      <c r="O41" s="73">
        <v>1</v>
      </c>
      <c r="P41" s="26">
        <v>6786</v>
      </c>
      <c r="Q41" s="68">
        <f t="shared" si="1"/>
        <v>196794</v>
      </c>
      <c r="R41" s="68"/>
      <c r="S41" s="68">
        <f>Q41*10</f>
        <v>1967940</v>
      </c>
      <c r="T41" s="133">
        <f t="shared" si="2"/>
        <v>1967940</v>
      </c>
      <c r="U41" s="139"/>
    </row>
    <row r="42" spans="1:21" ht="17.25" customHeight="1" x14ac:dyDescent="0.25">
      <c r="A42" s="31" t="s">
        <v>304</v>
      </c>
      <c r="B42" s="32" t="s">
        <v>38</v>
      </c>
      <c r="C42" s="33" t="s">
        <v>119</v>
      </c>
      <c r="D42" s="40" t="s">
        <v>120</v>
      </c>
      <c r="E42" s="32" t="s">
        <v>77</v>
      </c>
      <c r="F42" s="35"/>
      <c r="G42" s="36" t="s">
        <v>87</v>
      </c>
      <c r="H42" s="36" t="s">
        <v>87</v>
      </c>
      <c r="I42" s="37"/>
      <c r="J42" s="54" t="s">
        <v>209</v>
      </c>
      <c r="K42" s="51" t="s">
        <v>199</v>
      </c>
      <c r="L42" s="32">
        <v>25</v>
      </c>
      <c r="M42" s="48"/>
      <c r="N42" s="81">
        <f t="shared" si="0"/>
        <v>25</v>
      </c>
      <c r="O42" s="73">
        <v>1</v>
      </c>
      <c r="P42" s="26">
        <v>6786</v>
      </c>
      <c r="Q42" s="68">
        <f t="shared" si="1"/>
        <v>169650</v>
      </c>
      <c r="R42" s="68">
        <f t="shared" ref="R42:R43" si="9">Q42*15</f>
        <v>2544750</v>
      </c>
      <c r="S42" s="68"/>
      <c r="T42" s="133">
        <f t="shared" si="2"/>
        <v>2544750</v>
      </c>
      <c r="U42" s="139"/>
    </row>
    <row r="43" spans="1:21" ht="17.25" customHeight="1" x14ac:dyDescent="0.25">
      <c r="A43" s="31" t="s">
        <v>304</v>
      </c>
      <c r="B43" s="32" t="s">
        <v>38</v>
      </c>
      <c r="C43" s="33" t="s">
        <v>119</v>
      </c>
      <c r="D43" s="40" t="s">
        <v>120</v>
      </c>
      <c r="E43" s="32" t="s">
        <v>77</v>
      </c>
      <c r="F43" s="35"/>
      <c r="G43" s="36" t="s">
        <v>87</v>
      </c>
      <c r="H43" s="36" t="s">
        <v>87</v>
      </c>
      <c r="I43" s="37"/>
      <c r="J43" s="54" t="s">
        <v>209</v>
      </c>
      <c r="K43" s="51" t="s">
        <v>199</v>
      </c>
      <c r="L43" s="32">
        <v>25</v>
      </c>
      <c r="M43" s="48"/>
      <c r="N43" s="81">
        <f t="shared" si="0"/>
        <v>25</v>
      </c>
      <c r="O43" s="73">
        <v>1</v>
      </c>
      <c r="P43" s="26">
        <v>6786</v>
      </c>
      <c r="Q43" s="68">
        <f t="shared" si="1"/>
        <v>169650</v>
      </c>
      <c r="R43" s="68">
        <f t="shared" si="9"/>
        <v>2544750</v>
      </c>
      <c r="S43" s="68"/>
      <c r="T43" s="133">
        <f t="shared" si="2"/>
        <v>2544750</v>
      </c>
      <c r="U43" s="139"/>
    </row>
    <row r="44" spans="1:21" ht="21" customHeight="1" x14ac:dyDescent="0.25">
      <c r="A44" s="31" t="s">
        <v>304</v>
      </c>
      <c r="B44" s="32" t="s">
        <v>39</v>
      </c>
      <c r="C44" s="33" t="s">
        <v>121</v>
      </c>
      <c r="D44" s="43" t="s">
        <v>122</v>
      </c>
      <c r="E44" s="32" t="s">
        <v>78</v>
      </c>
      <c r="F44" s="35" t="s">
        <v>87</v>
      </c>
      <c r="G44" s="37"/>
      <c r="H44" s="36" t="s">
        <v>87</v>
      </c>
      <c r="I44" s="37"/>
      <c r="J44" s="32" t="s">
        <v>91</v>
      </c>
      <c r="K44" s="51" t="s">
        <v>199</v>
      </c>
      <c r="L44" s="32"/>
      <c r="M44" s="48">
        <v>23</v>
      </c>
      <c r="N44" s="81">
        <f t="shared" si="0"/>
        <v>23</v>
      </c>
      <c r="O44" s="73">
        <v>1</v>
      </c>
      <c r="P44" s="26">
        <v>6786</v>
      </c>
      <c r="Q44" s="68">
        <f t="shared" si="1"/>
        <v>156078</v>
      </c>
      <c r="R44" s="68"/>
      <c r="S44" s="68">
        <f>Q44*10</f>
        <v>1560780</v>
      </c>
      <c r="T44" s="133">
        <f t="shared" si="2"/>
        <v>1560780</v>
      </c>
      <c r="U44" s="139"/>
    </row>
    <row r="45" spans="1:21" ht="20.25" customHeight="1" x14ac:dyDescent="0.25">
      <c r="A45" s="31" t="s">
        <v>304</v>
      </c>
      <c r="B45" s="32" t="s">
        <v>39</v>
      </c>
      <c r="C45" s="33" t="s">
        <v>121</v>
      </c>
      <c r="D45" s="43" t="s">
        <v>122</v>
      </c>
      <c r="E45" s="32" t="s">
        <v>78</v>
      </c>
      <c r="F45" s="35" t="s">
        <v>87</v>
      </c>
      <c r="G45" s="37"/>
      <c r="H45" s="36" t="s">
        <v>87</v>
      </c>
      <c r="I45" s="37"/>
      <c r="J45" s="32" t="s">
        <v>91</v>
      </c>
      <c r="K45" s="51" t="s">
        <v>199</v>
      </c>
      <c r="L45" s="32"/>
      <c r="M45" s="48">
        <v>22</v>
      </c>
      <c r="N45" s="81">
        <f t="shared" si="0"/>
        <v>22</v>
      </c>
      <c r="O45" s="73">
        <v>1</v>
      </c>
      <c r="P45" s="26">
        <v>6786</v>
      </c>
      <c r="Q45" s="68">
        <f t="shared" si="1"/>
        <v>149292</v>
      </c>
      <c r="R45" s="102"/>
      <c r="S45" s="68">
        <f>Q45*10</f>
        <v>1492920</v>
      </c>
      <c r="T45" s="133">
        <f t="shared" si="2"/>
        <v>1492920</v>
      </c>
      <c r="U45" s="139"/>
    </row>
    <row r="46" spans="1:21" ht="17.25" customHeight="1" x14ac:dyDescent="0.25">
      <c r="A46" s="31" t="s">
        <v>304</v>
      </c>
      <c r="B46" s="32" t="s">
        <v>39</v>
      </c>
      <c r="C46" s="33" t="s">
        <v>121</v>
      </c>
      <c r="D46" s="43" t="s">
        <v>122</v>
      </c>
      <c r="E46" s="32" t="s">
        <v>78</v>
      </c>
      <c r="F46" s="35" t="s">
        <v>87</v>
      </c>
      <c r="G46" s="37"/>
      <c r="H46" s="36" t="s">
        <v>87</v>
      </c>
      <c r="I46" s="37"/>
      <c r="J46" s="32" t="s">
        <v>91</v>
      </c>
      <c r="K46" s="51" t="s">
        <v>199</v>
      </c>
      <c r="L46" s="32">
        <v>25</v>
      </c>
      <c r="M46" s="48"/>
      <c r="N46" s="81">
        <f t="shared" si="0"/>
        <v>25</v>
      </c>
      <c r="O46" s="73">
        <v>1</v>
      </c>
      <c r="P46" s="26">
        <v>6786</v>
      </c>
      <c r="Q46" s="68">
        <f t="shared" si="1"/>
        <v>169650</v>
      </c>
      <c r="R46" s="68">
        <f t="shared" ref="R46:R47" si="10">Q46*15</f>
        <v>2544750</v>
      </c>
      <c r="S46" s="68"/>
      <c r="T46" s="133">
        <f t="shared" si="2"/>
        <v>2544750</v>
      </c>
      <c r="U46" s="139"/>
    </row>
    <row r="47" spans="1:21" ht="18.75" customHeight="1" x14ac:dyDescent="0.25">
      <c r="A47" s="31" t="s">
        <v>304</v>
      </c>
      <c r="B47" s="32" t="s">
        <v>39</v>
      </c>
      <c r="C47" s="33" t="s">
        <v>121</v>
      </c>
      <c r="D47" s="43" t="s">
        <v>122</v>
      </c>
      <c r="E47" s="32" t="s">
        <v>78</v>
      </c>
      <c r="F47" s="35" t="s">
        <v>87</v>
      </c>
      <c r="G47" s="37"/>
      <c r="H47" s="36" t="s">
        <v>87</v>
      </c>
      <c r="I47" s="37"/>
      <c r="J47" s="32" t="s">
        <v>91</v>
      </c>
      <c r="K47" s="51" t="s">
        <v>199</v>
      </c>
      <c r="L47" s="32">
        <v>25</v>
      </c>
      <c r="M47" s="48"/>
      <c r="N47" s="81">
        <f t="shared" si="0"/>
        <v>25</v>
      </c>
      <c r="O47" s="73">
        <v>1</v>
      </c>
      <c r="P47" s="26">
        <v>6786</v>
      </c>
      <c r="Q47" s="68">
        <f t="shared" si="1"/>
        <v>169650</v>
      </c>
      <c r="R47" s="68">
        <f t="shared" si="10"/>
        <v>2544750</v>
      </c>
      <c r="S47" s="68"/>
      <c r="T47" s="133">
        <f t="shared" si="2"/>
        <v>2544750</v>
      </c>
      <c r="U47" s="139"/>
    </row>
    <row r="48" spans="1:21" ht="18.75" customHeight="1" x14ac:dyDescent="0.25">
      <c r="A48" s="31" t="s">
        <v>304</v>
      </c>
      <c r="B48" s="32" t="s">
        <v>40</v>
      </c>
      <c r="C48" s="33" t="s">
        <v>123</v>
      </c>
      <c r="D48" s="43" t="s">
        <v>124</v>
      </c>
      <c r="E48" s="32" t="s">
        <v>78</v>
      </c>
      <c r="F48" s="35"/>
      <c r="G48" s="36" t="s">
        <v>87</v>
      </c>
      <c r="H48" s="36" t="s">
        <v>87</v>
      </c>
      <c r="I48" s="37"/>
      <c r="J48" s="32" t="s">
        <v>91</v>
      </c>
      <c r="K48" s="51" t="s">
        <v>199</v>
      </c>
      <c r="L48" s="32"/>
      <c r="M48" s="48">
        <v>28</v>
      </c>
      <c r="N48" s="81">
        <f t="shared" si="0"/>
        <v>28</v>
      </c>
      <c r="O48" s="73">
        <v>1</v>
      </c>
      <c r="P48" s="26">
        <v>6786</v>
      </c>
      <c r="Q48" s="68">
        <f t="shared" si="1"/>
        <v>190008</v>
      </c>
      <c r="R48" s="68"/>
      <c r="S48" s="68">
        <f t="shared" ref="S48:S49" si="11">Q48*10</f>
        <v>1900080</v>
      </c>
      <c r="T48" s="133">
        <f t="shared" si="2"/>
        <v>1900080</v>
      </c>
      <c r="U48" s="139"/>
    </row>
    <row r="49" spans="1:21" ht="17.25" customHeight="1" x14ac:dyDescent="0.25">
      <c r="A49" s="31" t="s">
        <v>304</v>
      </c>
      <c r="B49" s="32" t="s">
        <v>40</v>
      </c>
      <c r="C49" s="33" t="s">
        <v>123</v>
      </c>
      <c r="D49" s="43" t="s">
        <v>124</v>
      </c>
      <c r="E49" s="32" t="s">
        <v>78</v>
      </c>
      <c r="F49" s="35"/>
      <c r="G49" s="36" t="s">
        <v>87</v>
      </c>
      <c r="H49" s="36" t="s">
        <v>87</v>
      </c>
      <c r="I49" s="37"/>
      <c r="J49" s="59" t="s">
        <v>232</v>
      </c>
      <c r="K49" s="55" t="s">
        <v>197</v>
      </c>
      <c r="L49" s="32"/>
      <c r="M49" s="48">
        <v>27</v>
      </c>
      <c r="N49" s="81">
        <f t="shared" si="0"/>
        <v>27</v>
      </c>
      <c r="O49" s="73">
        <v>1</v>
      </c>
      <c r="P49" s="26">
        <v>6786</v>
      </c>
      <c r="Q49" s="68">
        <f t="shared" si="1"/>
        <v>183222</v>
      </c>
      <c r="R49" s="68"/>
      <c r="S49" s="68">
        <f t="shared" si="11"/>
        <v>1832220</v>
      </c>
      <c r="T49" s="133">
        <f t="shared" si="2"/>
        <v>1832220</v>
      </c>
      <c r="U49" s="139"/>
    </row>
    <row r="50" spans="1:21" ht="18" customHeight="1" x14ac:dyDescent="0.25">
      <c r="A50" s="31" t="s">
        <v>304</v>
      </c>
      <c r="B50" s="32" t="s">
        <v>40</v>
      </c>
      <c r="C50" s="33" t="s">
        <v>123</v>
      </c>
      <c r="D50" s="43" t="s">
        <v>124</v>
      </c>
      <c r="E50" s="32" t="s">
        <v>78</v>
      </c>
      <c r="F50" s="35"/>
      <c r="G50" s="36" t="s">
        <v>87</v>
      </c>
      <c r="H50" s="36" t="s">
        <v>87</v>
      </c>
      <c r="I50" s="37"/>
      <c r="J50" s="32" t="s">
        <v>91</v>
      </c>
      <c r="K50" s="51" t="s">
        <v>199</v>
      </c>
      <c r="L50" s="32"/>
      <c r="M50" s="48">
        <v>18</v>
      </c>
      <c r="N50" s="81">
        <f t="shared" si="0"/>
        <v>18</v>
      </c>
      <c r="O50" s="73">
        <v>1</v>
      </c>
      <c r="P50" s="26">
        <v>6786</v>
      </c>
      <c r="Q50" s="68">
        <f t="shared" si="1"/>
        <v>122148</v>
      </c>
      <c r="R50" s="68"/>
      <c r="S50" s="68">
        <f>Q50*10</f>
        <v>1221480</v>
      </c>
      <c r="T50" s="133">
        <f t="shared" si="2"/>
        <v>1221480</v>
      </c>
      <c r="U50" s="139"/>
    </row>
    <row r="51" spans="1:21" ht="19.5" customHeight="1" x14ac:dyDescent="0.25">
      <c r="A51" s="31" t="s">
        <v>304</v>
      </c>
      <c r="B51" s="32" t="s">
        <v>40</v>
      </c>
      <c r="C51" s="33" t="s">
        <v>123</v>
      </c>
      <c r="D51" s="43" t="s">
        <v>124</v>
      </c>
      <c r="E51" s="32" t="s">
        <v>78</v>
      </c>
      <c r="F51" s="35"/>
      <c r="G51" s="36" t="s">
        <v>87</v>
      </c>
      <c r="H51" s="36" t="s">
        <v>87</v>
      </c>
      <c r="I51" s="37"/>
      <c r="J51" s="32" t="s">
        <v>91</v>
      </c>
      <c r="K51" s="51" t="s">
        <v>199</v>
      </c>
      <c r="L51" s="32">
        <v>25</v>
      </c>
      <c r="M51" s="48"/>
      <c r="N51" s="81">
        <f t="shared" si="0"/>
        <v>25</v>
      </c>
      <c r="O51" s="73">
        <v>1</v>
      </c>
      <c r="P51" s="26">
        <v>6786</v>
      </c>
      <c r="Q51" s="68">
        <f t="shared" si="1"/>
        <v>169650</v>
      </c>
      <c r="R51" s="68">
        <f t="shared" ref="R51:R52" si="12">Q51*15</f>
        <v>2544750</v>
      </c>
      <c r="S51" s="68"/>
      <c r="T51" s="133">
        <f t="shared" si="2"/>
        <v>2544750</v>
      </c>
      <c r="U51" s="139"/>
    </row>
    <row r="52" spans="1:21" x14ac:dyDescent="0.25">
      <c r="A52" s="31" t="s">
        <v>304</v>
      </c>
      <c r="B52" s="32" t="s">
        <v>40</v>
      </c>
      <c r="C52" s="33" t="s">
        <v>123</v>
      </c>
      <c r="D52" s="43" t="s">
        <v>124</v>
      </c>
      <c r="E52" s="32" t="s">
        <v>78</v>
      </c>
      <c r="F52" s="35"/>
      <c r="G52" s="36" t="s">
        <v>87</v>
      </c>
      <c r="H52" s="36" t="s">
        <v>87</v>
      </c>
      <c r="I52" s="37"/>
      <c r="J52" s="59" t="s">
        <v>232</v>
      </c>
      <c r="K52" s="55" t="s">
        <v>197</v>
      </c>
      <c r="L52" s="32">
        <v>25</v>
      </c>
      <c r="M52" s="48"/>
      <c r="N52" s="81">
        <f t="shared" si="0"/>
        <v>25</v>
      </c>
      <c r="O52" s="73">
        <v>1</v>
      </c>
      <c r="P52" s="26">
        <v>6786</v>
      </c>
      <c r="Q52" s="68">
        <f t="shared" si="1"/>
        <v>169650</v>
      </c>
      <c r="R52" s="68">
        <f t="shared" si="12"/>
        <v>2544750</v>
      </c>
      <c r="S52" s="68"/>
      <c r="T52" s="133">
        <f t="shared" si="2"/>
        <v>2544750</v>
      </c>
      <c r="U52" s="139"/>
    </row>
    <row r="53" spans="1:21" ht="21" customHeight="1" x14ac:dyDescent="0.25">
      <c r="A53" s="31" t="s">
        <v>304</v>
      </c>
      <c r="B53" s="32" t="s">
        <v>41</v>
      </c>
      <c r="C53" s="33" t="s">
        <v>125</v>
      </c>
      <c r="D53" s="43" t="s">
        <v>126</v>
      </c>
      <c r="E53" s="32" t="s">
        <v>79</v>
      </c>
      <c r="F53" s="35" t="s">
        <v>87</v>
      </c>
      <c r="G53" s="37"/>
      <c r="H53" s="36" t="s">
        <v>87</v>
      </c>
      <c r="I53" s="37"/>
      <c r="J53" s="32" t="s">
        <v>93</v>
      </c>
      <c r="K53" s="38" t="s">
        <v>312</v>
      </c>
      <c r="L53" s="32"/>
      <c r="M53" s="48">
        <v>36</v>
      </c>
      <c r="N53" s="81">
        <f t="shared" si="0"/>
        <v>36</v>
      </c>
      <c r="O53" s="73">
        <v>2</v>
      </c>
      <c r="P53" s="26">
        <v>13572</v>
      </c>
      <c r="Q53" s="68">
        <f t="shared" si="1"/>
        <v>488592</v>
      </c>
      <c r="R53" s="102"/>
      <c r="S53" s="68">
        <f>Q53*10</f>
        <v>4885920</v>
      </c>
      <c r="T53" s="133">
        <f t="shared" si="2"/>
        <v>4885920</v>
      </c>
      <c r="U53" s="139"/>
    </row>
    <row r="54" spans="1:21" x14ac:dyDescent="0.25">
      <c r="A54" s="31" t="s">
        <v>304</v>
      </c>
      <c r="B54" s="32" t="s">
        <v>41</v>
      </c>
      <c r="C54" s="33" t="s">
        <v>125</v>
      </c>
      <c r="D54" s="43" t="s">
        <v>126</v>
      </c>
      <c r="E54" s="32" t="s">
        <v>79</v>
      </c>
      <c r="F54" s="35" t="s">
        <v>87</v>
      </c>
      <c r="G54" s="37"/>
      <c r="H54" s="36" t="s">
        <v>87</v>
      </c>
      <c r="I54" s="37"/>
      <c r="J54" s="32" t="s">
        <v>93</v>
      </c>
      <c r="K54" s="38" t="s">
        <v>312</v>
      </c>
      <c r="L54" s="32">
        <v>25</v>
      </c>
      <c r="M54" s="48"/>
      <c r="N54" s="81">
        <f t="shared" si="0"/>
        <v>25</v>
      </c>
      <c r="O54" s="73">
        <v>2</v>
      </c>
      <c r="P54" s="26">
        <v>13572</v>
      </c>
      <c r="Q54" s="68">
        <f t="shared" si="1"/>
        <v>339300</v>
      </c>
      <c r="R54" s="68">
        <f>Q54*15</f>
        <v>5089500</v>
      </c>
      <c r="S54" s="68"/>
      <c r="T54" s="133">
        <f t="shared" si="2"/>
        <v>5089500</v>
      </c>
      <c r="U54" s="139"/>
    </row>
    <row r="55" spans="1:21" x14ac:dyDescent="0.25">
      <c r="A55" s="31" t="s">
        <v>304</v>
      </c>
      <c r="B55" s="32" t="s">
        <v>42</v>
      </c>
      <c r="C55" s="33" t="s">
        <v>127</v>
      </c>
      <c r="D55" s="43" t="s">
        <v>128</v>
      </c>
      <c r="E55" s="32" t="s">
        <v>80</v>
      </c>
      <c r="F55" s="35" t="s">
        <v>87</v>
      </c>
      <c r="G55" s="37"/>
      <c r="H55" s="36" t="s">
        <v>87</v>
      </c>
      <c r="I55" s="37"/>
      <c r="J55" s="32" t="s">
        <v>89</v>
      </c>
      <c r="K55" s="38" t="s">
        <v>312</v>
      </c>
      <c r="L55" s="32"/>
      <c r="M55" s="48">
        <v>20</v>
      </c>
      <c r="N55" s="81">
        <f t="shared" si="0"/>
        <v>20</v>
      </c>
      <c r="O55" s="73">
        <v>2</v>
      </c>
      <c r="P55" s="26">
        <v>13572</v>
      </c>
      <c r="Q55" s="68">
        <f t="shared" si="1"/>
        <v>271440</v>
      </c>
      <c r="R55" s="102"/>
      <c r="S55" s="68">
        <f>Q55*10</f>
        <v>2714400</v>
      </c>
      <c r="T55" s="133">
        <f t="shared" si="2"/>
        <v>2714400</v>
      </c>
      <c r="U55" s="139"/>
    </row>
    <row r="56" spans="1:21" x14ac:dyDescent="0.25">
      <c r="A56" s="31" t="s">
        <v>304</v>
      </c>
      <c r="B56" s="32" t="s">
        <v>42</v>
      </c>
      <c r="C56" s="33" t="s">
        <v>127</v>
      </c>
      <c r="D56" s="43" t="s">
        <v>128</v>
      </c>
      <c r="E56" s="32" t="s">
        <v>80</v>
      </c>
      <c r="F56" s="35" t="s">
        <v>87</v>
      </c>
      <c r="G56" s="37"/>
      <c r="H56" s="36" t="s">
        <v>87</v>
      </c>
      <c r="I56" s="37"/>
      <c r="J56" s="32" t="s">
        <v>89</v>
      </c>
      <c r="K56" s="38" t="s">
        <v>312</v>
      </c>
      <c r="L56" s="32"/>
      <c r="M56" s="48">
        <v>25</v>
      </c>
      <c r="N56" s="81">
        <f t="shared" si="0"/>
        <v>25</v>
      </c>
      <c r="O56" s="73">
        <v>2</v>
      </c>
      <c r="P56" s="26">
        <v>13572</v>
      </c>
      <c r="Q56" s="68">
        <f t="shared" si="1"/>
        <v>339300</v>
      </c>
      <c r="R56" s="68"/>
      <c r="S56" s="68">
        <f t="shared" ref="S56:S57" si="13">Q56*10</f>
        <v>3393000</v>
      </c>
      <c r="T56" s="133">
        <f t="shared" si="2"/>
        <v>3393000</v>
      </c>
      <c r="U56" s="139"/>
    </row>
    <row r="57" spans="1:21" ht="25.5" x14ac:dyDescent="0.25">
      <c r="A57" s="31" t="s">
        <v>304</v>
      </c>
      <c r="B57" s="32" t="s">
        <v>43</v>
      </c>
      <c r="C57" s="33" t="s">
        <v>129</v>
      </c>
      <c r="D57" s="43" t="s">
        <v>130</v>
      </c>
      <c r="E57" s="32" t="s">
        <v>80</v>
      </c>
      <c r="F57" s="35"/>
      <c r="G57" s="36" t="s">
        <v>87</v>
      </c>
      <c r="H57" s="36" t="s">
        <v>87</v>
      </c>
      <c r="I57" s="37"/>
      <c r="J57" s="32" t="s">
        <v>91</v>
      </c>
      <c r="K57" s="51" t="s">
        <v>199</v>
      </c>
      <c r="L57" s="32"/>
      <c r="M57" s="48">
        <v>24</v>
      </c>
      <c r="N57" s="81">
        <f t="shared" si="0"/>
        <v>24</v>
      </c>
      <c r="O57" s="73">
        <v>1</v>
      </c>
      <c r="P57" s="26">
        <v>6786</v>
      </c>
      <c r="Q57" s="68">
        <f t="shared" si="1"/>
        <v>162864</v>
      </c>
      <c r="R57" s="68"/>
      <c r="S57" s="68">
        <f t="shared" si="13"/>
        <v>1628640</v>
      </c>
      <c r="T57" s="133">
        <f t="shared" si="2"/>
        <v>1628640</v>
      </c>
      <c r="U57" s="139"/>
    </row>
    <row r="58" spans="1:21" ht="25.5" x14ac:dyDescent="0.25">
      <c r="A58" s="31" t="s">
        <v>304</v>
      </c>
      <c r="B58" s="44" t="s">
        <v>43</v>
      </c>
      <c r="C58" s="33" t="s">
        <v>129</v>
      </c>
      <c r="D58" s="43" t="s">
        <v>130</v>
      </c>
      <c r="E58" s="44" t="s">
        <v>80</v>
      </c>
      <c r="F58" s="45"/>
      <c r="G58" s="46" t="s">
        <v>87</v>
      </c>
      <c r="H58" s="36" t="s">
        <v>87</v>
      </c>
      <c r="I58" s="47"/>
      <c r="J58" s="44" t="s">
        <v>91</v>
      </c>
      <c r="K58" s="51" t="s">
        <v>199</v>
      </c>
      <c r="L58" s="32"/>
      <c r="M58" s="48">
        <v>27</v>
      </c>
      <c r="N58" s="81">
        <f t="shared" si="0"/>
        <v>27</v>
      </c>
      <c r="O58" s="73">
        <v>1</v>
      </c>
      <c r="P58" s="26">
        <v>6786</v>
      </c>
      <c r="Q58" s="68">
        <f t="shared" si="1"/>
        <v>183222</v>
      </c>
      <c r="R58" s="68"/>
      <c r="S58" s="68">
        <f>Q58*10</f>
        <v>1832220</v>
      </c>
      <c r="T58" s="133">
        <f t="shared" si="2"/>
        <v>1832220</v>
      </c>
      <c r="U58" s="139"/>
    </row>
    <row r="59" spans="1:21" ht="25.5" x14ac:dyDescent="0.25">
      <c r="A59" s="31" t="s">
        <v>304</v>
      </c>
      <c r="B59" s="32" t="s">
        <v>43</v>
      </c>
      <c r="C59" s="33" t="s">
        <v>129</v>
      </c>
      <c r="D59" s="43" t="s">
        <v>130</v>
      </c>
      <c r="E59" s="32" t="s">
        <v>80</v>
      </c>
      <c r="F59" s="35"/>
      <c r="G59" s="36" t="s">
        <v>87</v>
      </c>
      <c r="H59" s="36" t="s">
        <v>87</v>
      </c>
      <c r="I59" s="32"/>
      <c r="J59" s="32" t="s">
        <v>91</v>
      </c>
      <c r="K59" s="51" t="s">
        <v>199</v>
      </c>
      <c r="L59" s="32">
        <v>25</v>
      </c>
      <c r="M59" s="48"/>
      <c r="N59" s="81">
        <f t="shared" si="0"/>
        <v>25</v>
      </c>
      <c r="O59" s="73">
        <v>1</v>
      </c>
      <c r="P59" s="26">
        <v>6786</v>
      </c>
      <c r="Q59" s="68">
        <f t="shared" si="1"/>
        <v>169650</v>
      </c>
      <c r="R59" s="68">
        <f t="shared" ref="R59:R60" si="14">Q59*15</f>
        <v>2544750</v>
      </c>
      <c r="S59" s="68"/>
      <c r="T59" s="133">
        <f t="shared" si="2"/>
        <v>2544750</v>
      </c>
      <c r="U59" s="139"/>
    </row>
    <row r="60" spans="1:21" ht="25.5" x14ac:dyDescent="0.25">
      <c r="A60" s="31" t="s">
        <v>304</v>
      </c>
      <c r="B60" s="32" t="s">
        <v>43</v>
      </c>
      <c r="C60" s="33" t="s">
        <v>129</v>
      </c>
      <c r="D60" s="43" t="s">
        <v>130</v>
      </c>
      <c r="E60" s="32" t="s">
        <v>80</v>
      </c>
      <c r="F60" s="35"/>
      <c r="G60" s="36" t="s">
        <v>87</v>
      </c>
      <c r="H60" s="36" t="s">
        <v>87</v>
      </c>
      <c r="I60" s="32"/>
      <c r="J60" s="32" t="s">
        <v>91</v>
      </c>
      <c r="K60" s="51" t="s">
        <v>199</v>
      </c>
      <c r="L60" s="32">
        <v>25</v>
      </c>
      <c r="M60" s="48"/>
      <c r="N60" s="81">
        <f t="shared" si="0"/>
        <v>25</v>
      </c>
      <c r="O60" s="73">
        <v>1</v>
      </c>
      <c r="P60" s="26">
        <v>6786</v>
      </c>
      <c r="Q60" s="68">
        <f t="shared" si="1"/>
        <v>169650</v>
      </c>
      <c r="R60" s="68">
        <f t="shared" si="14"/>
        <v>2544750</v>
      </c>
      <c r="S60" s="68"/>
      <c r="T60" s="133">
        <f t="shared" si="2"/>
        <v>2544750</v>
      </c>
      <c r="U60" s="139"/>
    </row>
    <row r="61" spans="1:21" x14ac:dyDescent="0.25">
      <c r="A61" s="31" t="s">
        <v>304</v>
      </c>
      <c r="B61" s="32" t="s">
        <v>44</v>
      </c>
      <c r="C61" s="33" t="s">
        <v>131</v>
      </c>
      <c r="D61" s="43" t="s">
        <v>132</v>
      </c>
      <c r="E61" s="32" t="s">
        <v>80</v>
      </c>
      <c r="F61" s="35" t="s">
        <v>87</v>
      </c>
      <c r="G61" s="32"/>
      <c r="H61" s="36" t="s">
        <v>87</v>
      </c>
      <c r="I61" s="32"/>
      <c r="J61" s="32" t="s">
        <v>93</v>
      </c>
      <c r="K61" s="38" t="s">
        <v>312</v>
      </c>
      <c r="L61" s="32"/>
      <c r="M61" s="48">
        <v>23</v>
      </c>
      <c r="N61" s="81">
        <f t="shared" si="0"/>
        <v>23</v>
      </c>
      <c r="O61" s="73">
        <v>2</v>
      </c>
      <c r="P61" s="26">
        <v>13572</v>
      </c>
      <c r="Q61" s="68">
        <f t="shared" si="1"/>
        <v>312156</v>
      </c>
      <c r="R61" s="68"/>
      <c r="S61" s="68">
        <f t="shared" ref="S61:S62" si="15">Q61*10</f>
        <v>3121560</v>
      </c>
      <c r="T61" s="133">
        <f t="shared" si="2"/>
        <v>3121560</v>
      </c>
      <c r="U61" s="139"/>
    </row>
    <row r="62" spans="1:21" x14ac:dyDescent="0.25">
      <c r="A62" s="31" t="s">
        <v>304</v>
      </c>
      <c r="B62" s="32" t="s">
        <v>44</v>
      </c>
      <c r="C62" s="33" t="s">
        <v>131</v>
      </c>
      <c r="D62" s="43" t="s">
        <v>132</v>
      </c>
      <c r="E62" s="32" t="s">
        <v>80</v>
      </c>
      <c r="F62" s="35" t="s">
        <v>87</v>
      </c>
      <c r="G62" s="32"/>
      <c r="H62" s="36" t="s">
        <v>87</v>
      </c>
      <c r="I62" s="32"/>
      <c r="J62" s="32" t="s">
        <v>93</v>
      </c>
      <c r="K62" s="38" t="s">
        <v>312</v>
      </c>
      <c r="L62" s="32"/>
      <c r="M62" s="48">
        <v>24</v>
      </c>
      <c r="N62" s="81">
        <f t="shared" si="0"/>
        <v>24</v>
      </c>
      <c r="O62" s="73">
        <v>2</v>
      </c>
      <c r="P62" s="26">
        <v>13572</v>
      </c>
      <c r="Q62" s="68">
        <f t="shared" si="1"/>
        <v>325728</v>
      </c>
      <c r="R62" s="68"/>
      <c r="S62" s="68">
        <f t="shared" si="15"/>
        <v>3257280</v>
      </c>
      <c r="T62" s="133">
        <f t="shared" si="2"/>
        <v>3257280</v>
      </c>
      <c r="U62" s="139"/>
    </row>
    <row r="63" spans="1:21" x14ac:dyDescent="0.25">
      <c r="A63" s="31" t="s">
        <v>304</v>
      </c>
      <c r="B63" s="32" t="s">
        <v>44</v>
      </c>
      <c r="C63" s="33" t="s">
        <v>131</v>
      </c>
      <c r="D63" s="43" t="s">
        <v>132</v>
      </c>
      <c r="E63" s="32" t="s">
        <v>80</v>
      </c>
      <c r="F63" s="35" t="s">
        <v>87</v>
      </c>
      <c r="G63" s="32"/>
      <c r="H63" s="36" t="s">
        <v>87</v>
      </c>
      <c r="I63" s="32"/>
      <c r="J63" s="32" t="s">
        <v>93</v>
      </c>
      <c r="K63" s="38" t="s">
        <v>312</v>
      </c>
      <c r="L63" s="32">
        <v>25</v>
      </c>
      <c r="M63" s="48"/>
      <c r="N63" s="81">
        <f t="shared" si="0"/>
        <v>25</v>
      </c>
      <c r="O63" s="73">
        <v>2</v>
      </c>
      <c r="P63" s="26">
        <v>13572</v>
      </c>
      <c r="Q63" s="68">
        <f t="shared" si="1"/>
        <v>339300</v>
      </c>
      <c r="R63" s="68">
        <f t="shared" ref="R63:R64" si="16">Q63*15</f>
        <v>5089500</v>
      </c>
      <c r="S63" s="68"/>
      <c r="T63" s="133">
        <f t="shared" si="2"/>
        <v>5089500</v>
      </c>
      <c r="U63" s="139"/>
    </row>
    <row r="64" spans="1:21" x14ac:dyDescent="0.25">
      <c r="A64" s="31" t="s">
        <v>304</v>
      </c>
      <c r="B64" s="32" t="s">
        <v>44</v>
      </c>
      <c r="C64" s="33" t="s">
        <v>131</v>
      </c>
      <c r="D64" s="43" t="s">
        <v>132</v>
      </c>
      <c r="E64" s="32" t="s">
        <v>80</v>
      </c>
      <c r="F64" s="35" t="s">
        <v>87</v>
      </c>
      <c r="G64" s="32"/>
      <c r="H64" s="36" t="s">
        <v>87</v>
      </c>
      <c r="I64" s="32"/>
      <c r="J64" s="32" t="s">
        <v>93</v>
      </c>
      <c r="K64" s="38" t="s">
        <v>312</v>
      </c>
      <c r="L64" s="32">
        <v>25</v>
      </c>
      <c r="M64" s="48"/>
      <c r="N64" s="81">
        <f t="shared" si="0"/>
        <v>25</v>
      </c>
      <c r="O64" s="73">
        <v>2</v>
      </c>
      <c r="P64" s="26">
        <v>13572</v>
      </c>
      <c r="Q64" s="68">
        <f t="shared" si="1"/>
        <v>339300</v>
      </c>
      <c r="R64" s="68">
        <f t="shared" si="16"/>
        <v>5089500</v>
      </c>
      <c r="S64" s="68"/>
      <c r="T64" s="133">
        <f t="shared" si="2"/>
        <v>5089500</v>
      </c>
      <c r="U64" s="139"/>
    </row>
    <row r="65" spans="1:21" x14ac:dyDescent="0.25">
      <c r="A65" s="31" t="s">
        <v>304</v>
      </c>
      <c r="B65" s="32" t="s">
        <v>45</v>
      </c>
      <c r="C65" s="33" t="s">
        <v>133</v>
      </c>
      <c r="D65" s="43" t="s">
        <v>134</v>
      </c>
      <c r="E65" s="32" t="s">
        <v>81</v>
      </c>
      <c r="F65" s="35" t="s">
        <v>87</v>
      </c>
      <c r="G65" s="32"/>
      <c r="H65" s="36" t="s">
        <v>87</v>
      </c>
      <c r="I65" s="32"/>
      <c r="J65" s="32" t="s">
        <v>93</v>
      </c>
      <c r="K65" s="38" t="s">
        <v>312</v>
      </c>
      <c r="L65" s="32"/>
      <c r="M65" s="48">
        <v>26</v>
      </c>
      <c r="N65" s="81">
        <f t="shared" si="0"/>
        <v>26</v>
      </c>
      <c r="O65" s="73">
        <v>2</v>
      </c>
      <c r="P65" s="26">
        <v>13572</v>
      </c>
      <c r="Q65" s="68">
        <f t="shared" si="1"/>
        <v>352872</v>
      </c>
      <c r="R65" s="68"/>
      <c r="S65" s="68">
        <f>Q65*10</f>
        <v>3528720</v>
      </c>
      <c r="T65" s="133">
        <f t="shared" si="2"/>
        <v>3528720</v>
      </c>
      <c r="U65" s="139"/>
    </row>
    <row r="66" spans="1:21" x14ac:dyDescent="0.25">
      <c r="A66" s="31" t="s">
        <v>304</v>
      </c>
      <c r="B66" s="32" t="s">
        <v>45</v>
      </c>
      <c r="C66" s="33" t="s">
        <v>133</v>
      </c>
      <c r="D66" s="43" t="s">
        <v>134</v>
      </c>
      <c r="E66" s="32" t="s">
        <v>81</v>
      </c>
      <c r="F66" s="35" t="s">
        <v>87</v>
      </c>
      <c r="G66" s="32"/>
      <c r="H66" s="36" t="s">
        <v>87</v>
      </c>
      <c r="I66" s="32"/>
      <c r="J66" s="32" t="s">
        <v>90</v>
      </c>
      <c r="K66" s="51" t="s">
        <v>222</v>
      </c>
      <c r="L66" s="32"/>
      <c r="M66" s="48">
        <v>25</v>
      </c>
      <c r="N66" s="81">
        <f t="shared" si="0"/>
        <v>25</v>
      </c>
      <c r="O66" s="73">
        <v>2</v>
      </c>
      <c r="P66" s="26">
        <v>13572</v>
      </c>
      <c r="Q66" s="68">
        <f t="shared" si="1"/>
        <v>339300</v>
      </c>
      <c r="R66" s="68"/>
      <c r="S66" s="68">
        <f>Q66*10</f>
        <v>3393000</v>
      </c>
      <c r="T66" s="133">
        <f t="shared" si="2"/>
        <v>3393000</v>
      </c>
      <c r="U66" s="139"/>
    </row>
    <row r="67" spans="1:21" x14ac:dyDescent="0.25">
      <c r="A67" s="31" t="s">
        <v>304</v>
      </c>
      <c r="B67" s="32" t="s">
        <v>45</v>
      </c>
      <c r="C67" s="33" t="s">
        <v>133</v>
      </c>
      <c r="D67" s="43" t="s">
        <v>134</v>
      </c>
      <c r="E67" s="32" t="s">
        <v>81</v>
      </c>
      <c r="F67" s="35" t="s">
        <v>87</v>
      </c>
      <c r="G67" s="32"/>
      <c r="H67" s="36" t="s">
        <v>87</v>
      </c>
      <c r="I67" s="32"/>
      <c r="J67" s="32" t="s">
        <v>93</v>
      </c>
      <c r="K67" s="38" t="s">
        <v>312</v>
      </c>
      <c r="L67" s="32">
        <v>25</v>
      </c>
      <c r="M67" s="48"/>
      <c r="N67" s="81">
        <f t="shared" si="0"/>
        <v>25</v>
      </c>
      <c r="O67" s="73">
        <v>2</v>
      </c>
      <c r="P67" s="26">
        <v>13572</v>
      </c>
      <c r="Q67" s="68">
        <f t="shared" si="1"/>
        <v>339300</v>
      </c>
      <c r="R67" s="68">
        <f t="shared" ref="R67:R68" si="17">Q67*15</f>
        <v>5089500</v>
      </c>
      <c r="S67" s="68"/>
      <c r="T67" s="133">
        <f t="shared" si="2"/>
        <v>5089500</v>
      </c>
      <c r="U67" s="139"/>
    </row>
    <row r="68" spans="1:21" x14ac:dyDescent="0.25">
      <c r="A68" s="31" t="s">
        <v>304</v>
      </c>
      <c r="B68" s="32" t="s">
        <v>45</v>
      </c>
      <c r="C68" s="33" t="s">
        <v>133</v>
      </c>
      <c r="D68" s="43" t="s">
        <v>134</v>
      </c>
      <c r="E68" s="32" t="s">
        <v>81</v>
      </c>
      <c r="F68" s="35" t="s">
        <v>87</v>
      </c>
      <c r="G68" s="32"/>
      <c r="H68" s="36" t="s">
        <v>87</v>
      </c>
      <c r="I68" s="32"/>
      <c r="J68" s="32" t="s">
        <v>90</v>
      </c>
      <c r="K68" s="51" t="s">
        <v>222</v>
      </c>
      <c r="L68" s="32">
        <v>25</v>
      </c>
      <c r="M68" s="48"/>
      <c r="N68" s="81">
        <f t="shared" si="0"/>
        <v>25</v>
      </c>
      <c r="O68" s="73">
        <v>2</v>
      </c>
      <c r="P68" s="26">
        <v>13572</v>
      </c>
      <c r="Q68" s="68">
        <f t="shared" si="1"/>
        <v>339300</v>
      </c>
      <c r="R68" s="68">
        <f t="shared" si="17"/>
        <v>5089500</v>
      </c>
      <c r="S68" s="68"/>
      <c r="T68" s="133">
        <f t="shared" si="2"/>
        <v>5089500</v>
      </c>
      <c r="U68" s="139"/>
    </row>
    <row r="69" spans="1:21" x14ac:dyDescent="0.25">
      <c r="A69" s="31" t="s">
        <v>304</v>
      </c>
      <c r="B69" s="32" t="s">
        <v>46</v>
      </c>
      <c r="C69" s="33" t="s">
        <v>135</v>
      </c>
      <c r="D69" s="43" t="s">
        <v>136</v>
      </c>
      <c r="E69" s="32" t="s">
        <v>81</v>
      </c>
      <c r="F69" s="35" t="s">
        <v>87</v>
      </c>
      <c r="G69" s="32"/>
      <c r="H69" s="36" t="s">
        <v>87</v>
      </c>
      <c r="I69" s="32"/>
      <c r="J69" s="32" t="s">
        <v>92</v>
      </c>
      <c r="K69" s="61" t="s">
        <v>312</v>
      </c>
      <c r="L69" s="32"/>
      <c r="M69" s="48">
        <v>31</v>
      </c>
      <c r="N69" s="81">
        <f t="shared" si="0"/>
        <v>31</v>
      </c>
      <c r="O69" s="73">
        <v>2</v>
      </c>
      <c r="P69" s="26">
        <v>13572</v>
      </c>
      <c r="Q69" s="68">
        <f t="shared" si="1"/>
        <v>420732</v>
      </c>
      <c r="R69" s="68"/>
      <c r="S69" s="68">
        <f t="shared" ref="S69:S70" si="18">Q69*10</f>
        <v>4207320</v>
      </c>
      <c r="T69" s="133">
        <f t="shared" si="2"/>
        <v>4207320</v>
      </c>
      <c r="U69" s="139"/>
    </row>
    <row r="70" spans="1:21" x14ac:dyDescent="0.25">
      <c r="A70" s="31" t="s">
        <v>304</v>
      </c>
      <c r="B70" s="32" t="s">
        <v>46</v>
      </c>
      <c r="C70" s="33" t="s">
        <v>135</v>
      </c>
      <c r="D70" s="43" t="s">
        <v>136</v>
      </c>
      <c r="E70" s="32" t="s">
        <v>81</v>
      </c>
      <c r="F70" s="35" t="s">
        <v>87</v>
      </c>
      <c r="G70" s="32"/>
      <c r="H70" s="36" t="s">
        <v>87</v>
      </c>
      <c r="I70" s="32"/>
      <c r="J70" s="32" t="s">
        <v>92</v>
      </c>
      <c r="K70" s="61" t="s">
        <v>312</v>
      </c>
      <c r="L70" s="32"/>
      <c r="M70" s="48">
        <v>31</v>
      </c>
      <c r="N70" s="81">
        <f t="shared" si="0"/>
        <v>31</v>
      </c>
      <c r="O70" s="73">
        <v>2</v>
      </c>
      <c r="P70" s="26">
        <v>13572</v>
      </c>
      <c r="Q70" s="68">
        <f t="shared" si="1"/>
        <v>420732</v>
      </c>
      <c r="R70" s="68"/>
      <c r="S70" s="68">
        <f t="shared" si="18"/>
        <v>4207320</v>
      </c>
      <c r="T70" s="133">
        <f t="shared" si="2"/>
        <v>4207320</v>
      </c>
      <c r="U70" s="139"/>
    </row>
    <row r="71" spans="1:21" x14ac:dyDescent="0.25">
      <c r="A71" s="31" t="s">
        <v>304</v>
      </c>
      <c r="B71" s="32" t="s">
        <v>46</v>
      </c>
      <c r="C71" s="33" t="s">
        <v>135</v>
      </c>
      <c r="D71" s="43" t="s">
        <v>136</v>
      </c>
      <c r="E71" s="32" t="s">
        <v>81</v>
      </c>
      <c r="F71" s="35" t="s">
        <v>87</v>
      </c>
      <c r="G71" s="32"/>
      <c r="H71" s="36" t="s">
        <v>87</v>
      </c>
      <c r="I71" s="32"/>
      <c r="J71" s="32" t="s">
        <v>92</v>
      </c>
      <c r="K71" s="61" t="s">
        <v>312</v>
      </c>
      <c r="L71" s="32">
        <v>25</v>
      </c>
      <c r="M71" s="48"/>
      <c r="N71" s="81">
        <f t="shared" si="0"/>
        <v>25</v>
      </c>
      <c r="O71" s="73">
        <v>2</v>
      </c>
      <c r="P71" s="26">
        <v>13572</v>
      </c>
      <c r="Q71" s="68">
        <f t="shared" si="1"/>
        <v>339300</v>
      </c>
      <c r="R71" s="68">
        <f t="shared" ref="R71:R72" si="19">Q71*15</f>
        <v>5089500</v>
      </c>
      <c r="S71" s="68"/>
      <c r="T71" s="133">
        <f t="shared" si="2"/>
        <v>5089500</v>
      </c>
      <c r="U71" s="139"/>
    </row>
    <row r="72" spans="1:21" x14ac:dyDescent="0.25">
      <c r="A72" s="31" t="s">
        <v>304</v>
      </c>
      <c r="B72" s="32" t="s">
        <v>46</v>
      </c>
      <c r="C72" s="33" t="s">
        <v>135</v>
      </c>
      <c r="D72" s="43" t="s">
        <v>136</v>
      </c>
      <c r="E72" s="32" t="s">
        <v>81</v>
      </c>
      <c r="F72" s="35" t="s">
        <v>87</v>
      </c>
      <c r="G72" s="32"/>
      <c r="H72" s="36" t="s">
        <v>87</v>
      </c>
      <c r="I72" s="32"/>
      <c r="J72" s="32" t="s">
        <v>92</v>
      </c>
      <c r="K72" s="61" t="s">
        <v>312</v>
      </c>
      <c r="L72" s="32">
        <v>25</v>
      </c>
      <c r="M72" s="48"/>
      <c r="N72" s="81">
        <f t="shared" si="0"/>
        <v>25</v>
      </c>
      <c r="O72" s="73">
        <v>2</v>
      </c>
      <c r="P72" s="26">
        <v>13572</v>
      </c>
      <c r="Q72" s="68">
        <f t="shared" ref="Q72:Q134" si="20">N72*P72</f>
        <v>339300</v>
      </c>
      <c r="R72" s="68">
        <f t="shared" si="19"/>
        <v>5089500</v>
      </c>
      <c r="S72" s="68"/>
      <c r="T72" s="133">
        <f t="shared" ref="T72:T134" si="21">IF(L72="",M72*P72*10,L72*P72*15)</f>
        <v>5089500</v>
      </c>
      <c r="U72" s="139"/>
    </row>
    <row r="73" spans="1:21" x14ac:dyDescent="0.25">
      <c r="A73" s="31" t="s">
        <v>304</v>
      </c>
      <c r="B73" s="32" t="s">
        <v>47</v>
      </c>
      <c r="C73" s="33" t="s">
        <v>137</v>
      </c>
      <c r="D73" s="43" t="s">
        <v>138</v>
      </c>
      <c r="E73" s="32" t="s">
        <v>81</v>
      </c>
      <c r="F73" s="35"/>
      <c r="G73" s="35" t="s">
        <v>87</v>
      </c>
      <c r="H73" s="36" t="s">
        <v>87</v>
      </c>
      <c r="I73" s="32"/>
      <c r="J73" s="32" t="s">
        <v>92</v>
      </c>
      <c r="K73" s="61" t="s">
        <v>312</v>
      </c>
      <c r="L73" s="32"/>
      <c r="M73" s="48">
        <v>28</v>
      </c>
      <c r="N73" s="81">
        <f t="shared" ref="N73:N136" si="22">L73+M73</f>
        <v>28</v>
      </c>
      <c r="O73" s="73">
        <v>2</v>
      </c>
      <c r="P73" s="26">
        <v>13572</v>
      </c>
      <c r="Q73" s="68">
        <f t="shared" si="20"/>
        <v>380016</v>
      </c>
      <c r="R73" s="68"/>
      <c r="S73" s="68">
        <f t="shared" ref="S73:S74" si="23">Q73*10</f>
        <v>3800160</v>
      </c>
      <c r="T73" s="133">
        <f t="shared" si="21"/>
        <v>3800160</v>
      </c>
      <c r="U73" s="139"/>
    </row>
    <row r="74" spans="1:21" ht="25.5" x14ac:dyDescent="0.25">
      <c r="A74" s="31" t="s">
        <v>304</v>
      </c>
      <c r="B74" s="32" t="s">
        <v>47</v>
      </c>
      <c r="C74" s="33" t="s">
        <v>137</v>
      </c>
      <c r="D74" s="43" t="s">
        <v>138</v>
      </c>
      <c r="E74" s="32" t="s">
        <v>81</v>
      </c>
      <c r="F74" s="35"/>
      <c r="G74" s="35" t="s">
        <v>87</v>
      </c>
      <c r="H74" s="36" t="s">
        <v>87</v>
      </c>
      <c r="I74" s="32"/>
      <c r="J74" s="51" t="s">
        <v>203</v>
      </c>
      <c r="K74" s="51" t="s">
        <v>199</v>
      </c>
      <c r="L74" s="32"/>
      <c r="M74" s="48">
        <v>27</v>
      </c>
      <c r="N74" s="81">
        <f t="shared" si="22"/>
        <v>27</v>
      </c>
      <c r="O74" s="73">
        <v>1</v>
      </c>
      <c r="P74" s="26">
        <v>6786</v>
      </c>
      <c r="Q74" s="68">
        <f t="shared" si="20"/>
        <v>183222</v>
      </c>
      <c r="R74" s="68"/>
      <c r="S74" s="68">
        <f t="shared" si="23"/>
        <v>1832220</v>
      </c>
      <c r="T74" s="133">
        <f t="shared" si="21"/>
        <v>1832220</v>
      </c>
      <c r="U74" s="139"/>
    </row>
    <row r="75" spans="1:21" x14ac:dyDescent="0.25">
      <c r="A75" s="31" t="s">
        <v>304</v>
      </c>
      <c r="B75" s="32" t="s">
        <v>47</v>
      </c>
      <c r="C75" s="33" t="s">
        <v>137</v>
      </c>
      <c r="D75" s="43" t="s">
        <v>138</v>
      </c>
      <c r="E75" s="32" t="s">
        <v>81</v>
      </c>
      <c r="F75" s="35"/>
      <c r="G75" s="35" t="s">
        <v>87</v>
      </c>
      <c r="H75" s="36" t="s">
        <v>87</v>
      </c>
      <c r="I75" s="32"/>
      <c r="J75" s="32" t="s">
        <v>92</v>
      </c>
      <c r="K75" s="61" t="s">
        <v>312</v>
      </c>
      <c r="L75" s="32">
        <v>25</v>
      </c>
      <c r="M75" s="48"/>
      <c r="N75" s="81">
        <f t="shared" si="22"/>
        <v>25</v>
      </c>
      <c r="O75" s="73">
        <v>2</v>
      </c>
      <c r="P75" s="26">
        <v>13572</v>
      </c>
      <c r="Q75" s="68">
        <f t="shared" si="20"/>
        <v>339300</v>
      </c>
      <c r="R75" s="68">
        <f t="shared" ref="R75:R76" si="24">Q75*15</f>
        <v>5089500</v>
      </c>
      <c r="S75" s="68"/>
      <c r="T75" s="133">
        <f t="shared" si="21"/>
        <v>5089500</v>
      </c>
      <c r="U75" s="139"/>
    </row>
    <row r="76" spans="1:21" ht="25.5" x14ac:dyDescent="0.25">
      <c r="A76" s="31" t="s">
        <v>304</v>
      </c>
      <c r="B76" s="32" t="s">
        <v>47</v>
      </c>
      <c r="C76" s="33" t="s">
        <v>137</v>
      </c>
      <c r="D76" s="43" t="s">
        <v>138</v>
      </c>
      <c r="E76" s="32" t="s">
        <v>81</v>
      </c>
      <c r="F76" s="35"/>
      <c r="G76" s="35" t="s">
        <v>87</v>
      </c>
      <c r="H76" s="36" t="s">
        <v>87</v>
      </c>
      <c r="I76" s="32"/>
      <c r="J76" s="51" t="s">
        <v>203</v>
      </c>
      <c r="K76" s="51" t="s">
        <v>199</v>
      </c>
      <c r="L76" s="32">
        <v>25</v>
      </c>
      <c r="M76" s="48"/>
      <c r="N76" s="81">
        <f t="shared" si="22"/>
        <v>25</v>
      </c>
      <c r="O76" s="73">
        <v>1</v>
      </c>
      <c r="P76" s="26">
        <v>6786</v>
      </c>
      <c r="Q76" s="68">
        <f t="shared" si="20"/>
        <v>169650</v>
      </c>
      <c r="R76" s="68">
        <f t="shared" si="24"/>
        <v>2544750</v>
      </c>
      <c r="S76" s="68"/>
      <c r="T76" s="133">
        <f t="shared" si="21"/>
        <v>2544750</v>
      </c>
      <c r="U76" s="139"/>
    </row>
    <row r="77" spans="1:21" x14ac:dyDescent="0.25">
      <c r="A77" s="31" t="s">
        <v>304</v>
      </c>
      <c r="B77" s="32" t="s">
        <v>48</v>
      </c>
      <c r="C77" s="33" t="s">
        <v>139</v>
      </c>
      <c r="D77" s="43" t="s">
        <v>140</v>
      </c>
      <c r="E77" s="32" t="s">
        <v>81</v>
      </c>
      <c r="F77" s="35"/>
      <c r="G77" s="35" t="s">
        <v>87</v>
      </c>
      <c r="H77" s="36" t="s">
        <v>87</v>
      </c>
      <c r="I77" s="32"/>
      <c r="J77" s="54" t="s">
        <v>216</v>
      </c>
      <c r="K77" s="51" t="s">
        <v>214</v>
      </c>
      <c r="L77" s="32"/>
      <c r="M77" s="48">
        <v>30</v>
      </c>
      <c r="N77" s="81">
        <f t="shared" si="22"/>
        <v>30</v>
      </c>
      <c r="O77" s="73">
        <v>2</v>
      </c>
      <c r="P77" s="26">
        <v>13572</v>
      </c>
      <c r="Q77" s="68">
        <f t="shared" si="20"/>
        <v>407160</v>
      </c>
      <c r="R77" s="68"/>
      <c r="S77" s="68">
        <f>Q77*10</f>
        <v>4071600</v>
      </c>
      <c r="T77" s="133">
        <f t="shared" si="21"/>
        <v>4071600</v>
      </c>
      <c r="U77" s="139"/>
    </row>
    <row r="78" spans="1:21" x14ac:dyDescent="0.25">
      <c r="A78" s="31" t="s">
        <v>304</v>
      </c>
      <c r="B78" s="32" t="s">
        <v>48</v>
      </c>
      <c r="C78" s="33" t="s">
        <v>139</v>
      </c>
      <c r="D78" s="43" t="s">
        <v>140</v>
      </c>
      <c r="E78" s="32" t="s">
        <v>81</v>
      </c>
      <c r="F78" s="35"/>
      <c r="G78" s="35" t="s">
        <v>87</v>
      </c>
      <c r="H78" s="36" t="s">
        <v>87</v>
      </c>
      <c r="I78" s="32"/>
      <c r="J78" s="54" t="s">
        <v>216</v>
      </c>
      <c r="K78" s="51" t="s">
        <v>214</v>
      </c>
      <c r="L78" s="32">
        <v>25</v>
      </c>
      <c r="M78" s="48"/>
      <c r="N78" s="81">
        <f t="shared" si="22"/>
        <v>25</v>
      </c>
      <c r="O78" s="73">
        <v>2</v>
      </c>
      <c r="P78" s="26">
        <v>13572</v>
      </c>
      <c r="Q78" s="68">
        <f t="shared" si="20"/>
        <v>339300</v>
      </c>
      <c r="R78" s="68">
        <f>Q78*15</f>
        <v>5089500</v>
      </c>
      <c r="S78" s="68"/>
      <c r="T78" s="133">
        <f t="shared" si="21"/>
        <v>5089500</v>
      </c>
      <c r="U78" s="139"/>
    </row>
    <row r="79" spans="1:21" x14ac:dyDescent="0.25">
      <c r="A79" s="31" t="s">
        <v>304</v>
      </c>
      <c r="B79" s="32" t="s">
        <v>143</v>
      </c>
      <c r="C79" s="33" t="s">
        <v>141</v>
      </c>
      <c r="D79" s="43" t="s">
        <v>142</v>
      </c>
      <c r="E79" s="32" t="s">
        <v>82</v>
      </c>
      <c r="F79" s="35"/>
      <c r="G79" s="35" t="s">
        <v>87</v>
      </c>
      <c r="H79" s="36" t="s">
        <v>87</v>
      </c>
      <c r="I79" s="32"/>
      <c r="J79" s="32" t="s">
        <v>95</v>
      </c>
      <c r="K79" s="62" t="s">
        <v>312</v>
      </c>
      <c r="L79" s="32"/>
      <c r="M79" s="48">
        <v>18</v>
      </c>
      <c r="N79" s="81">
        <f t="shared" si="22"/>
        <v>18</v>
      </c>
      <c r="O79" s="73">
        <v>2</v>
      </c>
      <c r="P79" s="26">
        <v>13572</v>
      </c>
      <c r="Q79" s="68">
        <f t="shared" si="20"/>
        <v>244296</v>
      </c>
      <c r="R79" s="68"/>
      <c r="S79" s="68">
        <f>Q79*10</f>
        <v>2442960</v>
      </c>
      <c r="T79" s="133">
        <f t="shared" si="21"/>
        <v>2442960</v>
      </c>
      <c r="U79" s="139"/>
    </row>
    <row r="80" spans="1:21" x14ac:dyDescent="0.25">
      <c r="A80" s="31" t="s">
        <v>304</v>
      </c>
      <c r="B80" s="32" t="s">
        <v>143</v>
      </c>
      <c r="C80" s="33" t="s">
        <v>141</v>
      </c>
      <c r="D80" s="43" t="s">
        <v>142</v>
      </c>
      <c r="E80" s="32" t="s">
        <v>82</v>
      </c>
      <c r="F80" s="35"/>
      <c r="G80" s="35" t="s">
        <v>87</v>
      </c>
      <c r="H80" s="36" t="s">
        <v>87</v>
      </c>
      <c r="I80" s="32"/>
      <c r="J80" s="32" t="s">
        <v>95</v>
      </c>
      <c r="K80" s="62" t="s">
        <v>312</v>
      </c>
      <c r="L80" s="32">
        <v>25</v>
      </c>
      <c r="M80" s="48"/>
      <c r="N80" s="81">
        <f t="shared" si="22"/>
        <v>25</v>
      </c>
      <c r="O80" s="73">
        <v>2</v>
      </c>
      <c r="P80" s="26">
        <v>13572</v>
      </c>
      <c r="Q80" s="68">
        <f t="shared" si="20"/>
        <v>339300</v>
      </c>
      <c r="R80" s="68">
        <f>Q80*15</f>
        <v>5089500</v>
      </c>
      <c r="S80" s="68"/>
      <c r="T80" s="133">
        <f t="shared" si="21"/>
        <v>5089500</v>
      </c>
      <c r="U80" s="139"/>
    </row>
    <row r="81" spans="1:21" x14ac:dyDescent="0.25">
      <c r="A81" s="31" t="s">
        <v>304</v>
      </c>
      <c r="B81" s="32" t="s">
        <v>49</v>
      </c>
      <c r="C81" s="33" t="s">
        <v>144</v>
      </c>
      <c r="D81" s="43" t="s">
        <v>145</v>
      </c>
      <c r="E81" s="32" t="s">
        <v>82</v>
      </c>
      <c r="F81" s="35"/>
      <c r="G81" s="35" t="s">
        <v>87</v>
      </c>
      <c r="H81" s="36" t="s">
        <v>87</v>
      </c>
      <c r="I81" s="32"/>
      <c r="J81" s="32" t="s">
        <v>90</v>
      </c>
      <c r="K81" s="51" t="s">
        <v>222</v>
      </c>
      <c r="L81" s="32"/>
      <c r="M81" s="48">
        <v>35</v>
      </c>
      <c r="N81" s="81">
        <f t="shared" si="22"/>
        <v>35</v>
      </c>
      <c r="O81" s="73">
        <v>2</v>
      </c>
      <c r="P81" s="26">
        <v>13572</v>
      </c>
      <c r="Q81" s="68">
        <f t="shared" si="20"/>
        <v>475020</v>
      </c>
      <c r="R81" s="102"/>
      <c r="S81" s="68">
        <f>Q81*10</f>
        <v>4750200</v>
      </c>
      <c r="T81" s="133">
        <f t="shared" si="21"/>
        <v>4750200</v>
      </c>
      <c r="U81" s="139"/>
    </row>
    <row r="82" spans="1:21" x14ac:dyDescent="0.25">
      <c r="A82" s="31" t="s">
        <v>304</v>
      </c>
      <c r="B82" s="32" t="s">
        <v>49</v>
      </c>
      <c r="C82" s="33" t="s">
        <v>144</v>
      </c>
      <c r="D82" s="43" t="s">
        <v>145</v>
      </c>
      <c r="E82" s="32" t="s">
        <v>82</v>
      </c>
      <c r="F82" s="35"/>
      <c r="G82" s="35" t="s">
        <v>87</v>
      </c>
      <c r="H82" s="36" t="s">
        <v>87</v>
      </c>
      <c r="I82" s="32"/>
      <c r="J82" s="32" t="s">
        <v>90</v>
      </c>
      <c r="K82" s="51" t="s">
        <v>222</v>
      </c>
      <c r="L82" s="32">
        <v>25</v>
      </c>
      <c r="M82" s="48"/>
      <c r="N82" s="81">
        <f t="shared" si="22"/>
        <v>25</v>
      </c>
      <c r="O82" s="73">
        <v>2</v>
      </c>
      <c r="P82" s="26">
        <v>13572</v>
      </c>
      <c r="Q82" s="68">
        <f t="shared" si="20"/>
        <v>339300</v>
      </c>
      <c r="R82" s="68">
        <f t="shared" ref="R82:R83" si="25">Q82*15</f>
        <v>5089500</v>
      </c>
      <c r="S82" s="68"/>
      <c r="T82" s="133">
        <f t="shared" si="21"/>
        <v>5089500</v>
      </c>
      <c r="U82" s="139"/>
    </row>
    <row r="83" spans="1:21" x14ac:dyDescent="0.25">
      <c r="A83" s="31" t="s">
        <v>304</v>
      </c>
      <c r="B83" s="32" t="s">
        <v>49</v>
      </c>
      <c r="C83" s="33" t="s">
        <v>144</v>
      </c>
      <c r="D83" s="43" t="s">
        <v>145</v>
      </c>
      <c r="E83" s="32" t="s">
        <v>82</v>
      </c>
      <c r="F83" s="35"/>
      <c r="G83" s="35" t="s">
        <v>87</v>
      </c>
      <c r="H83" s="36" t="s">
        <v>87</v>
      </c>
      <c r="I83" s="32"/>
      <c r="J83" s="32" t="s">
        <v>90</v>
      </c>
      <c r="K83" s="51" t="s">
        <v>222</v>
      </c>
      <c r="L83" s="32">
        <v>25</v>
      </c>
      <c r="M83" s="48"/>
      <c r="N83" s="81">
        <f t="shared" si="22"/>
        <v>25</v>
      </c>
      <c r="O83" s="73">
        <v>2</v>
      </c>
      <c r="P83" s="26">
        <v>13572</v>
      </c>
      <c r="Q83" s="68">
        <f t="shared" si="20"/>
        <v>339300</v>
      </c>
      <c r="R83" s="68">
        <f t="shared" si="25"/>
        <v>5089500</v>
      </c>
      <c r="S83" s="68"/>
      <c r="T83" s="133">
        <f t="shared" si="21"/>
        <v>5089500</v>
      </c>
      <c r="U83" s="139"/>
    </row>
    <row r="84" spans="1:21" x14ac:dyDescent="0.25">
      <c r="A84" s="31" t="s">
        <v>304</v>
      </c>
      <c r="B84" s="32" t="s">
        <v>50</v>
      </c>
      <c r="C84" s="33" t="s">
        <v>148</v>
      </c>
      <c r="D84" s="43" t="s">
        <v>149</v>
      </c>
      <c r="E84" s="32" t="s">
        <v>82</v>
      </c>
      <c r="F84" s="35"/>
      <c r="G84" s="35" t="s">
        <v>87</v>
      </c>
      <c r="H84" s="36" t="s">
        <v>87</v>
      </c>
      <c r="I84" s="32"/>
      <c r="J84" s="59" t="s">
        <v>232</v>
      </c>
      <c r="K84" s="55" t="s">
        <v>197</v>
      </c>
      <c r="L84" s="32"/>
      <c r="M84" s="48">
        <v>27</v>
      </c>
      <c r="N84" s="81">
        <f t="shared" si="22"/>
        <v>27</v>
      </c>
      <c r="O84" s="73">
        <v>1</v>
      </c>
      <c r="P84" s="26">
        <v>6786</v>
      </c>
      <c r="Q84" s="68">
        <f t="shared" si="20"/>
        <v>183222</v>
      </c>
      <c r="R84" s="68"/>
      <c r="S84" s="68">
        <f t="shared" ref="S84:S85" si="26">Q84*10</f>
        <v>1832220</v>
      </c>
      <c r="T84" s="133">
        <f t="shared" si="21"/>
        <v>1832220</v>
      </c>
      <c r="U84" s="139"/>
    </row>
    <row r="85" spans="1:21" x14ac:dyDescent="0.25">
      <c r="A85" s="31" t="s">
        <v>304</v>
      </c>
      <c r="B85" s="32" t="s">
        <v>50</v>
      </c>
      <c r="C85" s="33" t="s">
        <v>148</v>
      </c>
      <c r="D85" s="43" t="s">
        <v>149</v>
      </c>
      <c r="E85" s="32" t="s">
        <v>82</v>
      </c>
      <c r="F85" s="35"/>
      <c r="G85" s="35" t="s">
        <v>87</v>
      </c>
      <c r="H85" s="36" t="s">
        <v>87</v>
      </c>
      <c r="I85" s="32"/>
      <c r="J85" s="59" t="s">
        <v>232</v>
      </c>
      <c r="K85" s="55" t="s">
        <v>197</v>
      </c>
      <c r="L85" s="32"/>
      <c r="M85" s="48">
        <v>27</v>
      </c>
      <c r="N85" s="81">
        <f t="shared" si="22"/>
        <v>27</v>
      </c>
      <c r="O85" s="73">
        <v>1</v>
      </c>
      <c r="P85" s="26">
        <v>6786</v>
      </c>
      <c r="Q85" s="68">
        <f t="shared" si="20"/>
        <v>183222</v>
      </c>
      <c r="R85" s="68"/>
      <c r="S85" s="68">
        <f t="shared" si="26"/>
        <v>1832220</v>
      </c>
      <c r="T85" s="133">
        <f t="shared" si="21"/>
        <v>1832220</v>
      </c>
      <c r="U85" s="139"/>
    </row>
    <row r="86" spans="1:21" x14ac:dyDescent="0.25">
      <c r="A86" s="31" t="s">
        <v>304</v>
      </c>
      <c r="B86" s="32" t="s">
        <v>50</v>
      </c>
      <c r="C86" s="33" t="s">
        <v>148</v>
      </c>
      <c r="D86" s="43" t="s">
        <v>149</v>
      </c>
      <c r="E86" s="32" t="s">
        <v>82</v>
      </c>
      <c r="F86" s="35"/>
      <c r="G86" s="35" t="s">
        <v>87</v>
      </c>
      <c r="H86" s="36" t="s">
        <v>87</v>
      </c>
      <c r="I86" s="32"/>
      <c r="J86" s="32" t="s">
        <v>90</v>
      </c>
      <c r="K86" s="51" t="s">
        <v>222</v>
      </c>
      <c r="L86" s="32"/>
      <c r="M86" s="48">
        <v>23</v>
      </c>
      <c r="N86" s="81">
        <f t="shared" si="22"/>
        <v>23</v>
      </c>
      <c r="O86" s="73">
        <v>2</v>
      </c>
      <c r="P86" s="26">
        <v>13572</v>
      </c>
      <c r="Q86" s="68">
        <f t="shared" si="20"/>
        <v>312156</v>
      </c>
      <c r="R86" s="68"/>
      <c r="S86" s="68">
        <f>Q86*10</f>
        <v>3121560</v>
      </c>
      <c r="T86" s="133">
        <f t="shared" si="21"/>
        <v>3121560</v>
      </c>
      <c r="U86" s="139"/>
    </row>
    <row r="87" spans="1:21" x14ac:dyDescent="0.25">
      <c r="A87" s="31" t="s">
        <v>304</v>
      </c>
      <c r="B87" s="32" t="s">
        <v>50</v>
      </c>
      <c r="C87" s="33" t="s">
        <v>148</v>
      </c>
      <c r="D87" s="43" t="s">
        <v>149</v>
      </c>
      <c r="E87" s="32" t="s">
        <v>82</v>
      </c>
      <c r="F87" s="35"/>
      <c r="G87" s="35" t="s">
        <v>87</v>
      </c>
      <c r="H87" s="36" t="s">
        <v>87</v>
      </c>
      <c r="I87" s="32"/>
      <c r="J87" s="32" t="s">
        <v>90</v>
      </c>
      <c r="K87" s="51" t="s">
        <v>222</v>
      </c>
      <c r="L87" s="32">
        <v>25</v>
      </c>
      <c r="M87" s="48"/>
      <c r="N87" s="81">
        <f t="shared" si="22"/>
        <v>25</v>
      </c>
      <c r="O87" s="73">
        <v>2</v>
      </c>
      <c r="P87" s="26">
        <v>13572</v>
      </c>
      <c r="Q87" s="68">
        <f t="shared" si="20"/>
        <v>339300</v>
      </c>
      <c r="R87" s="68">
        <f t="shared" ref="R87:R89" si="27">Q87*15</f>
        <v>5089500</v>
      </c>
      <c r="S87" s="68"/>
      <c r="T87" s="133">
        <f t="shared" si="21"/>
        <v>5089500</v>
      </c>
      <c r="U87" s="139"/>
    </row>
    <row r="88" spans="1:21" x14ac:dyDescent="0.25">
      <c r="A88" s="31" t="s">
        <v>304</v>
      </c>
      <c r="B88" s="32" t="s">
        <v>50</v>
      </c>
      <c r="C88" s="33" t="s">
        <v>148</v>
      </c>
      <c r="D88" s="43" t="s">
        <v>149</v>
      </c>
      <c r="E88" s="32" t="s">
        <v>82</v>
      </c>
      <c r="F88" s="35"/>
      <c r="G88" s="35" t="s">
        <v>87</v>
      </c>
      <c r="H88" s="36" t="s">
        <v>87</v>
      </c>
      <c r="I88" s="32"/>
      <c r="J88" s="32" t="s">
        <v>90</v>
      </c>
      <c r="K88" s="51" t="s">
        <v>222</v>
      </c>
      <c r="L88" s="32">
        <v>25</v>
      </c>
      <c r="M88" s="48"/>
      <c r="N88" s="81">
        <f t="shared" si="22"/>
        <v>25</v>
      </c>
      <c r="O88" s="73">
        <v>2</v>
      </c>
      <c r="P88" s="26">
        <v>13572</v>
      </c>
      <c r="Q88" s="68">
        <f t="shared" si="20"/>
        <v>339300</v>
      </c>
      <c r="R88" s="68">
        <f t="shared" si="27"/>
        <v>5089500</v>
      </c>
      <c r="S88" s="68"/>
      <c r="T88" s="133">
        <f t="shared" si="21"/>
        <v>5089500</v>
      </c>
      <c r="U88" s="139"/>
    </row>
    <row r="89" spans="1:21" x14ac:dyDescent="0.25">
      <c r="A89" s="31" t="s">
        <v>304</v>
      </c>
      <c r="B89" s="32" t="s">
        <v>50</v>
      </c>
      <c r="C89" s="33" t="s">
        <v>148</v>
      </c>
      <c r="D89" s="43" t="s">
        <v>149</v>
      </c>
      <c r="E89" s="32" t="s">
        <v>82</v>
      </c>
      <c r="F89" s="35"/>
      <c r="G89" s="35" t="s">
        <v>87</v>
      </c>
      <c r="H89" s="36" t="s">
        <v>87</v>
      </c>
      <c r="I89" s="32"/>
      <c r="J89" s="59" t="s">
        <v>232</v>
      </c>
      <c r="K89" s="55" t="s">
        <v>197</v>
      </c>
      <c r="L89" s="32">
        <v>25</v>
      </c>
      <c r="M89" s="48"/>
      <c r="N89" s="81">
        <f t="shared" si="22"/>
        <v>25</v>
      </c>
      <c r="O89" s="73">
        <v>1</v>
      </c>
      <c r="P89" s="26">
        <v>6786</v>
      </c>
      <c r="Q89" s="68">
        <f t="shared" si="20"/>
        <v>169650</v>
      </c>
      <c r="R89" s="68">
        <f t="shared" si="27"/>
        <v>2544750</v>
      </c>
      <c r="S89" s="68"/>
      <c r="T89" s="133">
        <f t="shared" si="21"/>
        <v>2544750</v>
      </c>
      <c r="U89" s="139"/>
    </row>
    <row r="90" spans="1:21" ht="25.5" x14ac:dyDescent="0.25">
      <c r="A90" s="31" t="s">
        <v>304</v>
      </c>
      <c r="B90" s="32" t="s">
        <v>51</v>
      </c>
      <c r="C90" s="33" t="s">
        <v>150</v>
      </c>
      <c r="D90" s="43" t="s">
        <v>151</v>
      </c>
      <c r="E90" s="32" t="s">
        <v>82</v>
      </c>
      <c r="F90" s="35" t="s">
        <v>87</v>
      </c>
      <c r="G90" s="35"/>
      <c r="H90" s="36" t="s">
        <v>87</v>
      </c>
      <c r="I90" s="32"/>
      <c r="J90" s="32" t="s">
        <v>91</v>
      </c>
      <c r="K90" s="51" t="s">
        <v>199</v>
      </c>
      <c r="L90" s="32"/>
      <c r="M90" s="48">
        <v>26</v>
      </c>
      <c r="N90" s="81">
        <f t="shared" si="22"/>
        <v>26</v>
      </c>
      <c r="O90" s="73">
        <v>1</v>
      </c>
      <c r="P90" s="26">
        <v>6786</v>
      </c>
      <c r="Q90" s="68">
        <f t="shared" si="20"/>
        <v>176436</v>
      </c>
      <c r="R90" s="68"/>
      <c r="S90" s="68">
        <f>Q90*10</f>
        <v>1764360</v>
      </c>
      <c r="T90" s="133">
        <f t="shared" si="21"/>
        <v>1764360</v>
      </c>
      <c r="U90" s="139"/>
    </row>
    <row r="91" spans="1:21" x14ac:dyDescent="0.25">
      <c r="A91" s="31" t="s">
        <v>304</v>
      </c>
      <c r="B91" s="32" t="s">
        <v>52</v>
      </c>
      <c r="C91" s="33" t="s">
        <v>152</v>
      </c>
      <c r="D91" s="43" t="s">
        <v>153</v>
      </c>
      <c r="E91" s="32" t="s">
        <v>82</v>
      </c>
      <c r="F91" s="35"/>
      <c r="G91" s="35" t="s">
        <v>87</v>
      </c>
      <c r="H91" s="36" t="s">
        <v>87</v>
      </c>
      <c r="I91" s="32"/>
      <c r="J91" s="32" t="s">
        <v>89</v>
      </c>
      <c r="K91" s="38" t="s">
        <v>312</v>
      </c>
      <c r="L91" s="32"/>
      <c r="M91" s="48">
        <v>19</v>
      </c>
      <c r="N91" s="81">
        <f t="shared" si="22"/>
        <v>19</v>
      </c>
      <c r="O91" s="73">
        <v>2</v>
      </c>
      <c r="P91" s="26">
        <v>13572</v>
      </c>
      <c r="Q91" s="68">
        <f t="shared" si="20"/>
        <v>257868</v>
      </c>
      <c r="R91" s="68"/>
      <c r="S91" s="68">
        <f>Q91*10</f>
        <v>2578680</v>
      </c>
      <c r="T91" s="133">
        <f t="shared" si="21"/>
        <v>2578680</v>
      </c>
      <c r="U91" s="139"/>
    </row>
    <row r="92" spans="1:21" x14ac:dyDescent="0.25">
      <c r="A92" s="31" t="s">
        <v>304</v>
      </c>
      <c r="B92" s="32" t="s">
        <v>52</v>
      </c>
      <c r="C92" s="33" t="s">
        <v>152</v>
      </c>
      <c r="D92" s="43" t="s">
        <v>153</v>
      </c>
      <c r="E92" s="32" t="s">
        <v>82</v>
      </c>
      <c r="F92" s="35"/>
      <c r="G92" s="35" t="s">
        <v>87</v>
      </c>
      <c r="H92" s="36" t="s">
        <v>87</v>
      </c>
      <c r="I92" s="32"/>
      <c r="J92" s="32" t="s">
        <v>89</v>
      </c>
      <c r="K92" s="38" t="s">
        <v>312</v>
      </c>
      <c r="L92" s="32">
        <v>24</v>
      </c>
      <c r="M92" s="48"/>
      <c r="N92" s="81">
        <f t="shared" si="22"/>
        <v>24</v>
      </c>
      <c r="O92" s="73">
        <v>2</v>
      </c>
      <c r="P92" s="26">
        <v>13572</v>
      </c>
      <c r="Q92" s="68">
        <f t="shared" si="20"/>
        <v>325728</v>
      </c>
      <c r="R92" s="68">
        <f>Q92*15</f>
        <v>4885920</v>
      </c>
      <c r="S92" s="68"/>
      <c r="T92" s="133">
        <f t="shared" si="21"/>
        <v>4885920</v>
      </c>
      <c r="U92" s="139"/>
    </row>
    <row r="93" spans="1:21" x14ac:dyDescent="0.25">
      <c r="A93" s="31" t="s">
        <v>304</v>
      </c>
      <c r="B93" s="32" t="s">
        <v>53</v>
      </c>
      <c r="C93" s="33" t="s">
        <v>146</v>
      </c>
      <c r="D93" s="43" t="s">
        <v>147</v>
      </c>
      <c r="E93" s="32" t="s">
        <v>83</v>
      </c>
      <c r="F93" s="35"/>
      <c r="G93" s="35" t="s">
        <v>87</v>
      </c>
      <c r="H93" s="36" t="s">
        <v>87</v>
      </c>
      <c r="I93" s="32"/>
      <c r="J93" s="32" t="s">
        <v>92</v>
      </c>
      <c r="K93" s="61" t="s">
        <v>312</v>
      </c>
      <c r="L93" s="32"/>
      <c r="M93" s="48">
        <v>37</v>
      </c>
      <c r="N93" s="81">
        <f t="shared" si="22"/>
        <v>37</v>
      </c>
      <c r="O93" s="73">
        <v>2</v>
      </c>
      <c r="P93" s="26">
        <v>13572</v>
      </c>
      <c r="Q93" s="68">
        <f t="shared" si="20"/>
        <v>502164</v>
      </c>
      <c r="R93" s="102"/>
      <c r="S93" s="68">
        <f t="shared" ref="S93:S95" si="28">Q93*10</f>
        <v>5021640</v>
      </c>
      <c r="T93" s="133">
        <f t="shared" si="21"/>
        <v>5021640</v>
      </c>
      <c r="U93" s="139"/>
    </row>
    <row r="94" spans="1:21" ht="25.5" x14ac:dyDescent="0.25">
      <c r="A94" s="31" t="s">
        <v>304</v>
      </c>
      <c r="B94" s="32" t="s">
        <v>53</v>
      </c>
      <c r="C94" s="33" t="s">
        <v>146</v>
      </c>
      <c r="D94" s="43" t="s">
        <v>147</v>
      </c>
      <c r="E94" s="32" t="s">
        <v>83</v>
      </c>
      <c r="F94" s="35"/>
      <c r="G94" s="35" t="s">
        <v>87</v>
      </c>
      <c r="H94" s="36" t="s">
        <v>87</v>
      </c>
      <c r="I94" s="32"/>
      <c r="J94" s="32" t="s">
        <v>91</v>
      </c>
      <c r="K94" s="51" t="s">
        <v>199</v>
      </c>
      <c r="L94" s="32"/>
      <c r="M94" s="48">
        <v>36</v>
      </c>
      <c r="N94" s="81">
        <f t="shared" si="22"/>
        <v>36</v>
      </c>
      <c r="O94" s="73">
        <v>1</v>
      </c>
      <c r="P94" s="26">
        <v>6786</v>
      </c>
      <c r="Q94" s="68">
        <f t="shared" si="20"/>
        <v>244296</v>
      </c>
      <c r="R94" s="102"/>
      <c r="S94" s="68">
        <f t="shared" si="28"/>
        <v>2442960</v>
      </c>
      <c r="T94" s="133">
        <f t="shared" si="21"/>
        <v>2442960</v>
      </c>
      <c r="U94" s="139"/>
    </row>
    <row r="95" spans="1:21" x14ac:dyDescent="0.25">
      <c r="A95" s="31" t="s">
        <v>304</v>
      </c>
      <c r="B95" s="32" t="s">
        <v>53</v>
      </c>
      <c r="C95" s="33" t="s">
        <v>146</v>
      </c>
      <c r="D95" s="43" t="s">
        <v>147</v>
      </c>
      <c r="E95" s="32" t="s">
        <v>83</v>
      </c>
      <c r="F95" s="35"/>
      <c r="G95" s="35" t="s">
        <v>87</v>
      </c>
      <c r="H95" s="36" t="s">
        <v>87</v>
      </c>
      <c r="I95" s="32"/>
      <c r="J95" s="32" t="s">
        <v>90</v>
      </c>
      <c r="K95" s="51" t="s">
        <v>222</v>
      </c>
      <c r="L95" s="32"/>
      <c r="M95" s="48">
        <v>34</v>
      </c>
      <c r="N95" s="81">
        <f t="shared" si="22"/>
        <v>34</v>
      </c>
      <c r="O95" s="73">
        <v>2</v>
      </c>
      <c r="P95" s="26">
        <v>13572</v>
      </c>
      <c r="Q95" s="68">
        <f t="shared" si="20"/>
        <v>461448</v>
      </c>
      <c r="R95" s="102"/>
      <c r="S95" s="68">
        <f t="shared" si="28"/>
        <v>4614480</v>
      </c>
      <c r="T95" s="133">
        <f t="shared" si="21"/>
        <v>4614480</v>
      </c>
      <c r="U95" s="139"/>
    </row>
    <row r="96" spans="1:21" ht="25.5" x14ac:dyDescent="0.25">
      <c r="A96" s="31" t="s">
        <v>304</v>
      </c>
      <c r="B96" s="32" t="s">
        <v>53</v>
      </c>
      <c r="C96" s="33" t="s">
        <v>146</v>
      </c>
      <c r="D96" s="43" t="s">
        <v>147</v>
      </c>
      <c r="E96" s="32" t="s">
        <v>83</v>
      </c>
      <c r="F96" s="35"/>
      <c r="G96" s="35" t="s">
        <v>87</v>
      </c>
      <c r="H96" s="36" t="s">
        <v>87</v>
      </c>
      <c r="I96" s="32"/>
      <c r="J96" s="32" t="s">
        <v>91</v>
      </c>
      <c r="K96" s="51" t="s">
        <v>199</v>
      </c>
      <c r="L96" s="32"/>
      <c r="M96" s="48">
        <v>20</v>
      </c>
      <c r="N96" s="81">
        <f t="shared" si="22"/>
        <v>20</v>
      </c>
      <c r="O96" s="73">
        <v>1</v>
      </c>
      <c r="P96" s="26">
        <v>6786</v>
      </c>
      <c r="Q96" s="68">
        <f t="shared" si="20"/>
        <v>135720</v>
      </c>
      <c r="R96" s="68"/>
      <c r="S96" s="68">
        <f t="shared" ref="S96:S97" si="29">Q96*10</f>
        <v>1357200</v>
      </c>
      <c r="T96" s="133">
        <f t="shared" si="21"/>
        <v>1357200</v>
      </c>
      <c r="U96" s="139"/>
    </row>
    <row r="97" spans="1:21" x14ac:dyDescent="0.25">
      <c r="A97" s="31" t="s">
        <v>304</v>
      </c>
      <c r="B97" s="32" t="s">
        <v>53</v>
      </c>
      <c r="C97" s="33" t="s">
        <v>146</v>
      </c>
      <c r="D97" s="43" t="s">
        <v>147</v>
      </c>
      <c r="E97" s="32" t="s">
        <v>83</v>
      </c>
      <c r="F97" s="35"/>
      <c r="G97" s="35" t="s">
        <v>87</v>
      </c>
      <c r="H97" s="36" t="s">
        <v>87</v>
      </c>
      <c r="I97" s="32"/>
      <c r="J97" s="32" t="s">
        <v>90</v>
      </c>
      <c r="K97" s="51" t="s">
        <v>222</v>
      </c>
      <c r="L97" s="32"/>
      <c r="M97" s="48">
        <v>22</v>
      </c>
      <c r="N97" s="81">
        <f t="shared" si="22"/>
        <v>22</v>
      </c>
      <c r="O97" s="73">
        <v>2</v>
      </c>
      <c r="P97" s="26">
        <v>13572</v>
      </c>
      <c r="Q97" s="68">
        <f t="shared" si="20"/>
        <v>298584</v>
      </c>
      <c r="R97" s="68"/>
      <c r="S97" s="68">
        <f t="shared" si="29"/>
        <v>2985840</v>
      </c>
      <c r="T97" s="133">
        <f t="shared" si="21"/>
        <v>2985840</v>
      </c>
      <c r="U97" s="139"/>
    </row>
    <row r="98" spans="1:21" ht="25.5" x14ac:dyDescent="0.25">
      <c r="A98" s="31" t="s">
        <v>304</v>
      </c>
      <c r="B98" s="32" t="s">
        <v>53</v>
      </c>
      <c r="C98" s="33" t="s">
        <v>146</v>
      </c>
      <c r="D98" s="43" t="s">
        <v>147</v>
      </c>
      <c r="E98" s="32" t="s">
        <v>83</v>
      </c>
      <c r="F98" s="35"/>
      <c r="G98" s="35" t="s">
        <v>87</v>
      </c>
      <c r="H98" s="36" t="s">
        <v>87</v>
      </c>
      <c r="I98" s="32"/>
      <c r="J98" s="32" t="s">
        <v>91</v>
      </c>
      <c r="K98" s="51" t="s">
        <v>199</v>
      </c>
      <c r="L98" s="63">
        <v>30</v>
      </c>
      <c r="M98" s="64"/>
      <c r="N98" s="81">
        <f t="shared" si="22"/>
        <v>30</v>
      </c>
      <c r="O98" s="73">
        <v>1</v>
      </c>
      <c r="P98" s="26">
        <v>6786</v>
      </c>
      <c r="Q98" s="68">
        <f t="shared" si="20"/>
        <v>203580</v>
      </c>
      <c r="R98" s="68">
        <f t="shared" ref="R98:R100" si="30">Q98*15</f>
        <v>3053700</v>
      </c>
      <c r="S98" s="68"/>
      <c r="T98" s="133">
        <f t="shared" si="21"/>
        <v>3053700</v>
      </c>
      <c r="U98" s="139"/>
    </row>
    <row r="99" spans="1:21" x14ac:dyDescent="0.25">
      <c r="A99" s="31" t="s">
        <v>304</v>
      </c>
      <c r="B99" s="32" t="s">
        <v>53</v>
      </c>
      <c r="C99" s="33" t="s">
        <v>146</v>
      </c>
      <c r="D99" s="43" t="s">
        <v>147</v>
      </c>
      <c r="E99" s="32" t="s">
        <v>83</v>
      </c>
      <c r="F99" s="35"/>
      <c r="G99" s="35" t="s">
        <v>87</v>
      </c>
      <c r="H99" s="36" t="s">
        <v>87</v>
      </c>
      <c r="I99" s="32"/>
      <c r="J99" s="32" t="s">
        <v>90</v>
      </c>
      <c r="K99" s="51" t="s">
        <v>222</v>
      </c>
      <c r="L99" s="63">
        <v>30</v>
      </c>
      <c r="M99" s="64"/>
      <c r="N99" s="81">
        <f t="shared" si="22"/>
        <v>30</v>
      </c>
      <c r="O99" s="73">
        <v>2</v>
      </c>
      <c r="P99" s="26">
        <v>13572</v>
      </c>
      <c r="Q99" s="68">
        <f t="shared" si="20"/>
        <v>407160</v>
      </c>
      <c r="R99" s="68">
        <f t="shared" si="30"/>
        <v>6107400</v>
      </c>
      <c r="S99" s="68"/>
      <c r="T99" s="133">
        <f t="shared" si="21"/>
        <v>6107400</v>
      </c>
      <c r="U99" s="139"/>
    </row>
    <row r="100" spans="1:21" x14ac:dyDescent="0.25">
      <c r="A100" s="31" t="s">
        <v>304</v>
      </c>
      <c r="B100" s="32" t="s">
        <v>53</v>
      </c>
      <c r="C100" s="33" t="s">
        <v>146</v>
      </c>
      <c r="D100" s="43" t="s">
        <v>147</v>
      </c>
      <c r="E100" s="32" t="s">
        <v>83</v>
      </c>
      <c r="F100" s="35"/>
      <c r="G100" s="35" t="s">
        <v>87</v>
      </c>
      <c r="H100" s="36" t="s">
        <v>87</v>
      </c>
      <c r="I100" s="32"/>
      <c r="J100" s="32" t="s">
        <v>92</v>
      </c>
      <c r="K100" s="61" t="s">
        <v>312</v>
      </c>
      <c r="L100" s="63">
        <v>30</v>
      </c>
      <c r="M100" s="64"/>
      <c r="N100" s="81">
        <f t="shared" si="22"/>
        <v>30</v>
      </c>
      <c r="O100" s="73">
        <v>2</v>
      </c>
      <c r="P100" s="26">
        <v>13572</v>
      </c>
      <c r="Q100" s="68">
        <f t="shared" si="20"/>
        <v>407160</v>
      </c>
      <c r="R100" s="68">
        <f t="shared" si="30"/>
        <v>6107400</v>
      </c>
      <c r="S100" s="68"/>
      <c r="T100" s="133">
        <f t="shared" si="21"/>
        <v>6107400</v>
      </c>
      <c r="U100" s="139"/>
    </row>
    <row r="101" spans="1:21" x14ac:dyDescent="0.25">
      <c r="A101" s="31" t="s">
        <v>304</v>
      </c>
      <c r="B101" s="32" t="s">
        <v>54</v>
      </c>
      <c r="C101" s="33" t="s">
        <v>154</v>
      </c>
      <c r="D101" s="43" t="s">
        <v>155</v>
      </c>
      <c r="E101" s="32" t="s">
        <v>83</v>
      </c>
      <c r="F101" s="35"/>
      <c r="G101" s="35" t="s">
        <v>87</v>
      </c>
      <c r="H101" s="36" t="s">
        <v>87</v>
      </c>
      <c r="I101" s="32"/>
      <c r="J101" s="32" t="s">
        <v>92</v>
      </c>
      <c r="K101" s="61" t="s">
        <v>312</v>
      </c>
      <c r="L101" s="32"/>
      <c r="M101" s="48">
        <v>26</v>
      </c>
      <c r="N101" s="81">
        <f t="shared" si="22"/>
        <v>26</v>
      </c>
      <c r="O101" s="73">
        <v>2</v>
      </c>
      <c r="P101" s="26">
        <v>13572</v>
      </c>
      <c r="Q101" s="68">
        <f t="shared" si="20"/>
        <v>352872</v>
      </c>
      <c r="R101" s="68"/>
      <c r="S101" s="68">
        <f>Q101*10</f>
        <v>3528720</v>
      </c>
      <c r="T101" s="133">
        <f t="shared" si="21"/>
        <v>3528720</v>
      </c>
      <c r="U101" s="139"/>
    </row>
    <row r="102" spans="1:21" x14ac:dyDescent="0.25">
      <c r="A102" s="31" t="s">
        <v>304</v>
      </c>
      <c r="B102" s="32" t="s">
        <v>54</v>
      </c>
      <c r="C102" s="33" t="s">
        <v>154</v>
      </c>
      <c r="D102" s="43" t="s">
        <v>155</v>
      </c>
      <c r="E102" s="32" t="s">
        <v>83</v>
      </c>
      <c r="F102" s="35"/>
      <c r="G102" s="35" t="s">
        <v>87</v>
      </c>
      <c r="H102" s="36" t="s">
        <v>87</v>
      </c>
      <c r="I102" s="32"/>
      <c r="J102" s="32" t="s">
        <v>92</v>
      </c>
      <c r="K102" s="61" t="s">
        <v>312</v>
      </c>
      <c r="L102" s="32"/>
      <c r="M102" s="48">
        <v>30</v>
      </c>
      <c r="N102" s="81">
        <f t="shared" si="22"/>
        <v>30</v>
      </c>
      <c r="O102" s="73">
        <v>2</v>
      </c>
      <c r="P102" s="26">
        <v>13572</v>
      </c>
      <c r="Q102" s="68">
        <f t="shared" si="20"/>
        <v>407160</v>
      </c>
      <c r="R102" s="68"/>
      <c r="S102" s="68">
        <f>Q102*10</f>
        <v>4071600</v>
      </c>
      <c r="T102" s="133">
        <f t="shared" si="21"/>
        <v>4071600</v>
      </c>
      <c r="U102" s="139"/>
    </row>
    <row r="103" spans="1:21" x14ac:dyDescent="0.25">
      <c r="A103" s="31" t="s">
        <v>304</v>
      </c>
      <c r="B103" s="32" t="s">
        <v>54</v>
      </c>
      <c r="C103" s="33" t="s">
        <v>154</v>
      </c>
      <c r="D103" s="43" t="s">
        <v>155</v>
      </c>
      <c r="E103" s="32" t="s">
        <v>83</v>
      </c>
      <c r="F103" s="35"/>
      <c r="G103" s="35" t="s">
        <v>87</v>
      </c>
      <c r="H103" s="36" t="s">
        <v>87</v>
      </c>
      <c r="I103" s="32"/>
      <c r="J103" s="32" t="s">
        <v>92</v>
      </c>
      <c r="K103" s="61" t="s">
        <v>312</v>
      </c>
      <c r="L103" s="32">
        <v>25</v>
      </c>
      <c r="M103" s="48"/>
      <c r="N103" s="81">
        <f t="shared" si="22"/>
        <v>25</v>
      </c>
      <c r="O103" s="73">
        <v>2</v>
      </c>
      <c r="P103" s="26">
        <v>13572</v>
      </c>
      <c r="Q103" s="68">
        <f t="shared" si="20"/>
        <v>339300</v>
      </c>
      <c r="R103" s="68">
        <f t="shared" ref="R103:R104" si="31">Q103*15</f>
        <v>5089500</v>
      </c>
      <c r="S103" s="68"/>
      <c r="T103" s="133">
        <f t="shared" si="21"/>
        <v>5089500</v>
      </c>
      <c r="U103" s="139"/>
    </row>
    <row r="104" spans="1:21" ht="25.5" x14ac:dyDescent="0.25">
      <c r="A104" s="31" t="s">
        <v>304</v>
      </c>
      <c r="B104" s="32" t="s">
        <v>54</v>
      </c>
      <c r="C104" s="33" t="s">
        <v>154</v>
      </c>
      <c r="D104" s="43" t="s">
        <v>155</v>
      </c>
      <c r="E104" s="32" t="s">
        <v>83</v>
      </c>
      <c r="F104" s="35"/>
      <c r="G104" s="35" t="s">
        <v>87</v>
      </c>
      <c r="H104" s="36" t="s">
        <v>87</v>
      </c>
      <c r="I104" s="32"/>
      <c r="J104" s="32" t="s">
        <v>91</v>
      </c>
      <c r="K104" s="51" t="s">
        <v>199</v>
      </c>
      <c r="L104" s="32">
        <v>25</v>
      </c>
      <c r="M104" s="48"/>
      <c r="N104" s="81">
        <f t="shared" si="22"/>
        <v>25</v>
      </c>
      <c r="O104" s="73">
        <v>1</v>
      </c>
      <c r="P104" s="26">
        <v>6786</v>
      </c>
      <c r="Q104" s="68">
        <f t="shared" si="20"/>
        <v>169650</v>
      </c>
      <c r="R104" s="68">
        <f t="shared" si="31"/>
        <v>2544750</v>
      </c>
      <c r="S104" s="68"/>
      <c r="T104" s="133">
        <f t="shared" si="21"/>
        <v>2544750</v>
      </c>
      <c r="U104" s="139"/>
    </row>
    <row r="105" spans="1:21" x14ac:dyDescent="0.25">
      <c r="A105" s="31" t="s">
        <v>304</v>
      </c>
      <c r="B105" s="32" t="s">
        <v>55</v>
      </c>
      <c r="C105" s="33" t="s">
        <v>156</v>
      </c>
      <c r="D105" s="43" t="s">
        <v>157</v>
      </c>
      <c r="E105" s="32" t="s">
        <v>83</v>
      </c>
      <c r="F105" s="35"/>
      <c r="G105" s="35" t="s">
        <v>87</v>
      </c>
      <c r="H105" s="36" t="s">
        <v>87</v>
      </c>
      <c r="I105" s="32"/>
      <c r="J105" s="32" t="s">
        <v>310</v>
      </c>
      <c r="K105" s="38" t="s">
        <v>312</v>
      </c>
      <c r="L105" s="32"/>
      <c r="M105" s="48">
        <v>29</v>
      </c>
      <c r="N105" s="81">
        <f t="shared" si="22"/>
        <v>29</v>
      </c>
      <c r="O105" s="73">
        <v>2</v>
      </c>
      <c r="P105" s="26">
        <v>13572</v>
      </c>
      <c r="Q105" s="68">
        <f t="shared" si="20"/>
        <v>393588</v>
      </c>
      <c r="R105" s="68"/>
      <c r="S105" s="68">
        <f>Q105*10</f>
        <v>3935880</v>
      </c>
      <c r="T105" s="133">
        <f t="shared" si="21"/>
        <v>3935880</v>
      </c>
      <c r="U105" s="139"/>
    </row>
    <row r="106" spans="1:21" x14ac:dyDescent="0.25">
      <c r="A106" s="31" t="s">
        <v>304</v>
      </c>
      <c r="B106" s="32" t="s">
        <v>55</v>
      </c>
      <c r="C106" s="33" t="s">
        <v>156</v>
      </c>
      <c r="D106" s="43" t="s">
        <v>157</v>
      </c>
      <c r="E106" s="32" t="s">
        <v>83</v>
      </c>
      <c r="F106" s="35"/>
      <c r="G106" s="35" t="s">
        <v>87</v>
      </c>
      <c r="H106" s="36" t="s">
        <v>87</v>
      </c>
      <c r="I106" s="32"/>
      <c r="J106" s="32" t="s">
        <v>96</v>
      </c>
      <c r="K106" s="48" t="s">
        <v>97</v>
      </c>
      <c r="L106" s="32"/>
      <c r="M106" s="48">
        <v>25</v>
      </c>
      <c r="N106" s="81">
        <f t="shared" si="22"/>
        <v>25</v>
      </c>
      <c r="O106" s="73">
        <v>2</v>
      </c>
      <c r="P106" s="26">
        <v>13572</v>
      </c>
      <c r="Q106" s="68">
        <f t="shared" si="20"/>
        <v>339300</v>
      </c>
      <c r="R106" s="68"/>
      <c r="S106" s="68">
        <f>Q106*10</f>
        <v>3393000</v>
      </c>
      <c r="T106" s="133">
        <f t="shared" si="21"/>
        <v>3393000</v>
      </c>
      <c r="U106" s="139"/>
    </row>
    <row r="107" spans="1:21" x14ac:dyDescent="0.25">
      <c r="A107" s="31" t="s">
        <v>304</v>
      </c>
      <c r="B107" s="32" t="s">
        <v>55</v>
      </c>
      <c r="C107" s="33" t="s">
        <v>156</v>
      </c>
      <c r="D107" s="43" t="s">
        <v>157</v>
      </c>
      <c r="E107" s="32" t="s">
        <v>83</v>
      </c>
      <c r="F107" s="35"/>
      <c r="G107" s="35" t="s">
        <v>87</v>
      </c>
      <c r="H107" s="36" t="s">
        <v>87</v>
      </c>
      <c r="I107" s="32"/>
      <c r="J107" s="32" t="s">
        <v>310</v>
      </c>
      <c r="K107" s="38" t="s">
        <v>312</v>
      </c>
      <c r="L107" s="32">
        <v>25</v>
      </c>
      <c r="M107" s="48"/>
      <c r="N107" s="81">
        <f t="shared" si="22"/>
        <v>25</v>
      </c>
      <c r="O107" s="73">
        <v>2</v>
      </c>
      <c r="P107" s="26">
        <v>13572</v>
      </c>
      <c r="Q107" s="68">
        <f t="shared" si="20"/>
        <v>339300</v>
      </c>
      <c r="R107" s="68">
        <f t="shared" ref="R107:R108" si="32">Q107*15</f>
        <v>5089500</v>
      </c>
      <c r="S107" s="68"/>
      <c r="T107" s="133">
        <f t="shared" si="21"/>
        <v>5089500</v>
      </c>
      <c r="U107" s="139"/>
    </row>
    <row r="108" spans="1:21" x14ac:dyDescent="0.25">
      <c r="A108" s="31" t="s">
        <v>304</v>
      </c>
      <c r="B108" s="32" t="s">
        <v>55</v>
      </c>
      <c r="C108" s="33" t="s">
        <v>156</v>
      </c>
      <c r="D108" s="43" t="s">
        <v>157</v>
      </c>
      <c r="E108" s="32" t="s">
        <v>83</v>
      </c>
      <c r="F108" s="35"/>
      <c r="G108" s="35" t="s">
        <v>87</v>
      </c>
      <c r="H108" s="36" t="s">
        <v>87</v>
      </c>
      <c r="I108" s="32"/>
      <c r="J108" s="32" t="s">
        <v>96</v>
      </c>
      <c r="K108" s="48" t="s">
        <v>97</v>
      </c>
      <c r="L108" s="32">
        <v>25</v>
      </c>
      <c r="M108" s="48"/>
      <c r="N108" s="81">
        <f t="shared" si="22"/>
        <v>25</v>
      </c>
      <c r="O108" s="73">
        <v>2</v>
      </c>
      <c r="P108" s="26">
        <v>13572</v>
      </c>
      <c r="Q108" s="68">
        <f t="shared" si="20"/>
        <v>339300</v>
      </c>
      <c r="R108" s="68">
        <f t="shared" si="32"/>
        <v>5089500</v>
      </c>
      <c r="S108" s="68"/>
      <c r="T108" s="133">
        <f t="shared" si="21"/>
        <v>5089500</v>
      </c>
      <c r="U108" s="139"/>
    </row>
    <row r="109" spans="1:21" x14ac:dyDescent="0.25">
      <c r="A109" s="31" t="s">
        <v>304</v>
      </c>
      <c r="B109" s="32" t="s">
        <v>56</v>
      </c>
      <c r="C109" s="33" t="s">
        <v>158</v>
      </c>
      <c r="D109" s="43" t="s">
        <v>159</v>
      </c>
      <c r="E109" s="32" t="s">
        <v>83</v>
      </c>
      <c r="F109" s="35" t="s">
        <v>87</v>
      </c>
      <c r="G109" s="32"/>
      <c r="H109" s="36" t="s">
        <v>87</v>
      </c>
      <c r="I109" s="32"/>
      <c r="J109" s="32" t="s">
        <v>89</v>
      </c>
      <c r="K109" s="38" t="s">
        <v>312</v>
      </c>
      <c r="L109" s="32"/>
      <c r="M109" s="48">
        <v>22</v>
      </c>
      <c r="N109" s="81">
        <f t="shared" si="22"/>
        <v>22</v>
      </c>
      <c r="O109" s="73">
        <v>2</v>
      </c>
      <c r="P109" s="26">
        <v>13572</v>
      </c>
      <c r="Q109" s="68">
        <f t="shared" si="20"/>
        <v>298584</v>
      </c>
      <c r="R109" s="68"/>
      <c r="S109" s="68">
        <f t="shared" ref="S109:S110" si="33">Q109*10</f>
        <v>2985840</v>
      </c>
      <c r="T109" s="133">
        <f t="shared" si="21"/>
        <v>2985840</v>
      </c>
      <c r="U109" s="139"/>
    </row>
    <row r="110" spans="1:21" x14ac:dyDescent="0.25">
      <c r="A110" s="31" t="s">
        <v>304</v>
      </c>
      <c r="B110" s="32" t="s">
        <v>56</v>
      </c>
      <c r="C110" s="33" t="s">
        <v>158</v>
      </c>
      <c r="D110" s="43" t="s">
        <v>159</v>
      </c>
      <c r="E110" s="32" t="s">
        <v>83</v>
      </c>
      <c r="F110" s="35" t="s">
        <v>87</v>
      </c>
      <c r="G110" s="32"/>
      <c r="H110" s="36" t="s">
        <v>87</v>
      </c>
      <c r="I110" s="32"/>
      <c r="J110" s="32" t="s">
        <v>89</v>
      </c>
      <c r="K110" s="38" t="s">
        <v>312</v>
      </c>
      <c r="L110" s="32"/>
      <c r="M110" s="48">
        <v>21</v>
      </c>
      <c r="N110" s="81">
        <f t="shared" si="22"/>
        <v>21</v>
      </c>
      <c r="O110" s="73">
        <v>2</v>
      </c>
      <c r="P110" s="26">
        <v>13572</v>
      </c>
      <c r="Q110" s="68">
        <f t="shared" si="20"/>
        <v>285012</v>
      </c>
      <c r="R110" s="68"/>
      <c r="S110" s="68">
        <f t="shared" si="33"/>
        <v>2850120</v>
      </c>
      <c r="T110" s="133">
        <f t="shared" si="21"/>
        <v>2850120</v>
      </c>
      <c r="U110" s="139"/>
    </row>
    <row r="111" spans="1:21" x14ac:dyDescent="0.25">
      <c r="A111" s="31" t="s">
        <v>304</v>
      </c>
      <c r="B111" s="32" t="s">
        <v>56</v>
      </c>
      <c r="C111" s="33" t="s">
        <v>158</v>
      </c>
      <c r="D111" s="43" t="s">
        <v>159</v>
      </c>
      <c r="E111" s="32" t="s">
        <v>83</v>
      </c>
      <c r="F111" s="35" t="s">
        <v>87</v>
      </c>
      <c r="G111" s="32"/>
      <c r="H111" s="36" t="s">
        <v>87</v>
      </c>
      <c r="I111" s="32"/>
      <c r="J111" s="32" t="s">
        <v>89</v>
      </c>
      <c r="K111" s="38" t="s">
        <v>312</v>
      </c>
      <c r="L111" s="32">
        <v>25</v>
      </c>
      <c r="M111" s="48"/>
      <c r="N111" s="81">
        <f t="shared" si="22"/>
        <v>25</v>
      </c>
      <c r="O111" s="73">
        <v>2</v>
      </c>
      <c r="P111" s="26">
        <v>13572</v>
      </c>
      <c r="Q111" s="68">
        <f t="shared" si="20"/>
        <v>339300</v>
      </c>
      <c r="R111" s="68">
        <f t="shared" ref="R111:R112" si="34">Q111*15</f>
        <v>5089500</v>
      </c>
      <c r="S111" s="68"/>
      <c r="T111" s="133">
        <f t="shared" si="21"/>
        <v>5089500</v>
      </c>
      <c r="U111" s="139"/>
    </row>
    <row r="112" spans="1:21" x14ac:dyDescent="0.25">
      <c r="A112" s="31" t="s">
        <v>304</v>
      </c>
      <c r="B112" s="32" t="s">
        <v>56</v>
      </c>
      <c r="C112" s="33" t="s">
        <v>158</v>
      </c>
      <c r="D112" s="43" t="s">
        <v>159</v>
      </c>
      <c r="E112" s="32" t="s">
        <v>83</v>
      </c>
      <c r="F112" s="35" t="s">
        <v>87</v>
      </c>
      <c r="G112" s="32"/>
      <c r="H112" s="36" t="s">
        <v>87</v>
      </c>
      <c r="I112" s="32"/>
      <c r="J112" s="32" t="s">
        <v>89</v>
      </c>
      <c r="K112" s="38" t="s">
        <v>312</v>
      </c>
      <c r="L112" s="32">
        <v>25</v>
      </c>
      <c r="M112" s="48"/>
      <c r="N112" s="81">
        <f t="shared" si="22"/>
        <v>25</v>
      </c>
      <c r="O112" s="73">
        <v>2</v>
      </c>
      <c r="P112" s="26">
        <v>13572</v>
      </c>
      <c r="Q112" s="68">
        <f t="shared" si="20"/>
        <v>339300</v>
      </c>
      <c r="R112" s="68">
        <f t="shared" si="34"/>
        <v>5089500</v>
      </c>
      <c r="S112" s="68"/>
      <c r="T112" s="133">
        <f t="shared" si="21"/>
        <v>5089500</v>
      </c>
      <c r="U112" s="139"/>
    </row>
    <row r="113" spans="1:21" x14ac:dyDescent="0.25">
      <c r="A113" s="31" t="s">
        <v>304</v>
      </c>
      <c r="B113" s="32" t="s">
        <v>57</v>
      </c>
      <c r="C113" s="33" t="s">
        <v>160</v>
      </c>
      <c r="D113" s="43" t="s">
        <v>161</v>
      </c>
      <c r="E113" s="32" t="s">
        <v>83</v>
      </c>
      <c r="F113" s="35"/>
      <c r="G113" s="35" t="s">
        <v>87</v>
      </c>
      <c r="H113" s="36" t="s">
        <v>87</v>
      </c>
      <c r="I113" s="32"/>
      <c r="J113" s="32" t="s">
        <v>93</v>
      </c>
      <c r="K113" s="38" t="s">
        <v>312</v>
      </c>
      <c r="L113" s="32"/>
      <c r="M113" s="48">
        <v>32</v>
      </c>
      <c r="N113" s="81">
        <f t="shared" si="22"/>
        <v>32</v>
      </c>
      <c r="O113" s="73">
        <v>2</v>
      </c>
      <c r="P113" s="26">
        <v>13572</v>
      </c>
      <c r="Q113" s="68">
        <f t="shared" si="20"/>
        <v>434304</v>
      </c>
      <c r="R113" s="68"/>
      <c r="S113" s="68">
        <f>Q113*10</f>
        <v>4343040</v>
      </c>
      <c r="T113" s="133">
        <f t="shared" si="21"/>
        <v>4343040</v>
      </c>
      <c r="U113" s="139"/>
    </row>
    <row r="114" spans="1:21" x14ac:dyDescent="0.25">
      <c r="A114" s="31" t="s">
        <v>304</v>
      </c>
      <c r="B114" s="32" t="s">
        <v>57</v>
      </c>
      <c r="C114" s="33" t="s">
        <v>160</v>
      </c>
      <c r="D114" s="43" t="s">
        <v>161</v>
      </c>
      <c r="E114" s="32" t="s">
        <v>83</v>
      </c>
      <c r="F114" s="35"/>
      <c r="G114" s="35" t="s">
        <v>87</v>
      </c>
      <c r="H114" s="36" t="s">
        <v>87</v>
      </c>
      <c r="I114" s="32"/>
      <c r="J114" s="32" t="s">
        <v>93</v>
      </c>
      <c r="K114" s="38" t="s">
        <v>312</v>
      </c>
      <c r="L114" s="32">
        <v>25</v>
      </c>
      <c r="M114" s="48"/>
      <c r="N114" s="81">
        <f t="shared" si="22"/>
        <v>25</v>
      </c>
      <c r="O114" s="73">
        <v>2</v>
      </c>
      <c r="P114" s="26">
        <v>13572</v>
      </c>
      <c r="Q114" s="68">
        <f t="shared" si="20"/>
        <v>339300</v>
      </c>
      <c r="R114" s="68">
        <f>Q114*15</f>
        <v>5089500</v>
      </c>
      <c r="S114" s="68"/>
      <c r="T114" s="133">
        <f t="shared" si="21"/>
        <v>5089500</v>
      </c>
      <c r="U114" s="139"/>
    </row>
    <row r="115" spans="1:21" x14ac:dyDescent="0.25">
      <c r="A115" s="31" t="s">
        <v>304</v>
      </c>
      <c r="B115" s="32" t="s">
        <v>58</v>
      </c>
      <c r="C115" s="33" t="s">
        <v>162</v>
      </c>
      <c r="D115" s="43" t="s">
        <v>163</v>
      </c>
      <c r="E115" s="32" t="s">
        <v>84</v>
      </c>
      <c r="F115" s="35"/>
      <c r="G115" s="35" t="s">
        <v>87</v>
      </c>
      <c r="H115" s="36" t="s">
        <v>87</v>
      </c>
      <c r="I115" s="32"/>
      <c r="J115" s="32" t="s">
        <v>94</v>
      </c>
      <c r="K115" s="38" t="s">
        <v>98</v>
      </c>
      <c r="L115" s="32"/>
      <c r="M115" s="48">
        <v>14</v>
      </c>
      <c r="N115" s="81">
        <f t="shared" si="22"/>
        <v>14</v>
      </c>
      <c r="O115" s="73">
        <v>2</v>
      </c>
      <c r="P115" s="26">
        <v>13572</v>
      </c>
      <c r="Q115" s="68">
        <f t="shared" si="20"/>
        <v>190008</v>
      </c>
      <c r="R115" s="68"/>
      <c r="S115" s="68">
        <f>Q115*10</f>
        <v>1900080</v>
      </c>
      <c r="T115" s="133">
        <f t="shared" si="21"/>
        <v>1900080</v>
      </c>
      <c r="U115" s="139"/>
    </row>
    <row r="116" spans="1:21" x14ac:dyDescent="0.25">
      <c r="A116" s="31" t="s">
        <v>304</v>
      </c>
      <c r="B116" s="32" t="s">
        <v>58</v>
      </c>
      <c r="C116" s="33" t="s">
        <v>162</v>
      </c>
      <c r="D116" s="43" t="s">
        <v>163</v>
      </c>
      <c r="E116" s="32" t="s">
        <v>84</v>
      </c>
      <c r="F116" s="35"/>
      <c r="G116" s="35" t="s">
        <v>87</v>
      </c>
      <c r="H116" s="36" t="s">
        <v>87</v>
      </c>
      <c r="I116" s="32"/>
      <c r="J116" s="32" t="s">
        <v>89</v>
      </c>
      <c r="K116" s="38" t="s">
        <v>312</v>
      </c>
      <c r="L116" s="32"/>
      <c r="M116" s="48">
        <v>24</v>
      </c>
      <c r="N116" s="81">
        <f t="shared" si="22"/>
        <v>24</v>
      </c>
      <c r="O116" s="73">
        <v>2</v>
      </c>
      <c r="P116" s="26">
        <v>13572</v>
      </c>
      <c r="Q116" s="68">
        <f t="shared" si="20"/>
        <v>325728</v>
      </c>
      <c r="R116" s="68"/>
      <c r="S116" s="68">
        <f>Q116*10</f>
        <v>3257280</v>
      </c>
      <c r="T116" s="133">
        <f t="shared" si="21"/>
        <v>3257280</v>
      </c>
      <c r="U116" s="139"/>
    </row>
    <row r="117" spans="1:21" x14ac:dyDescent="0.25">
      <c r="A117" s="31" t="s">
        <v>304</v>
      </c>
      <c r="B117" s="32" t="s">
        <v>58</v>
      </c>
      <c r="C117" s="33" t="s">
        <v>162</v>
      </c>
      <c r="D117" s="43" t="s">
        <v>163</v>
      </c>
      <c r="E117" s="32" t="s">
        <v>84</v>
      </c>
      <c r="F117" s="35"/>
      <c r="G117" s="35" t="s">
        <v>87</v>
      </c>
      <c r="H117" s="36" t="s">
        <v>87</v>
      </c>
      <c r="I117" s="32"/>
      <c r="J117" s="32" t="s">
        <v>94</v>
      </c>
      <c r="K117" s="38" t="s">
        <v>98</v>
      </c>
      <c r="L117" s="32">
        <v>24</v>
      </c>
      <c r="M117" s="48"/>
      <c r="N117" s="81">
        <f t="shared" si="22"/>
        <v>24</v>
      </c>
      <c r="O117" s="73">
        <v>2</v>
      </c>
      <c r="P117" s="26">
        <v>13572</v>
      </c>
      <c r="Q117" s="68">
        <f t="shared" si="20"/>
        <v>325728</v>
      </c>
      <c r="R117" s="68">
        <f t="shared" ref="R117:R118" si="35">Q117*15</f>
        <v>4885920</v>
      </c>
      <c r="S117" s="68"/>
      <c r="T117" s="133">
        <f t="shared" si="21"/>
        <v>4885920</v>
      </c>
      <c r="U117" s="139"/>
    </row>
    <row r="118" spans="1:21" x14ac:dyDescent="0.25">
      <c r="A118" s="31" t="s">
        <v>304</v>
      </c>
      <c r="B118" s="32" t="s">
        <v>58</v>
      </c>
      <c r="C118" s="33" t="s">
        <v>162</v>
      </c>
      <c r="D118" s="43" t="s">
        <v>163</v>
      </c>
      <c r="E118" s="32" t="s">
        <v>84</v>
      </c>
      <c r="F118" s="35"/>
      <c r="G118" s="35" t="s">
        <v>87</v>
      </c>
      <c r="H118" s="36" t="s">
        <v>87</v>
      </c>
      <c r="I118" s="32"/>
      <c r="J118" s="32" t="s">
        <v>89</v>
      </c>
      <c r="K118" s="38" t="s">
        <v>312</v>
      </c>
      <c r="L118" s="32">
        <v>24</v>
      </c>
      <c r="M118" s="48"/>
      <c r="N118" s="81">
        <f t="shared" si="22"/>
        <v>24</v>
      </c>
      <c r="O118" s="73">
        <v>2</v>
      </c>
      <c r="P118" s="26">
        <v>13572</v>
      </c>
      <c r="Q118" s="68">
        <f t="shared" si="20"/>
        <v>325728</v>
      </c>
      <c r="R118" s="68">
        <f t="shared" si="35"/>
        <v>4885920</v>
      </c>
      <c r="S118" s="68"/>
      <c r="T118" s="133">
        <f t="shared" si="21"/>
        <v>4885920</v>
      </c>
      <c r="U118" s="139"/>
    </row>
    <row r="119" spans="1:21" x14ac:dyDescent="0.25">
      <c r="A119" s="31" t="s">
        <v>304</v>
      </c>
      <c r="B119" s="32" t="s">
        <v>59</v>
      </c>
      <c r="C119" s="33" t="s">
        <v>164</v>
      </c>
      <c r="D119" s="43" t="s">
        <v>165</v>
      </c>
      <c r="E119" s="32" t="s">
        <v>84</v>
      </c>
      <c r="F119" s="35"/>
      <c r="G119" s="35" t="s">
        <v>87</v>
      </c>
      <c r="H119" s="36" t="s">
        <v>87</v>
      </c>
      <c r="I119" s="32"/>
      <c r="J119" s="32" t="s">
        <v>337</v>
      </c>
      <c r="K119" s="32" t="s">
        <v>338</v>
      </c>
      <c r="L119" s="32"/>
      <c r="M119" s="48">
        <v>37</v>
      </c>
      <c r="N119" s="81">
        <f t="shared" si="22"/>
        <v>37</v>
      </c>
      <c r="O119" s="73">
        <v>2</v>
      </c>
      <c r="P119" s="26">
        <v>13572</v>
      </c>
      <c r="Q119" s="68">
        <f t="shared" si="20"/>
        <v>502164</v>
      </c>
      <c r="R119" s="102"/>
      <c r="S119" s="68">
        <f>Q119*10</f>
        <v>5021640</v>
      </c>
      <c r="T119" s="133">
        <f t="shared" si="21"/>
        <v>5021640</v>
      </c>
      <c r="U119" s="139"/>
    </row>
    <row r="120" spans="1:21" x14ac:dyDescent="0.25">
      <c r="A120" s="31" t="s">
        <v>304</v>
      </c>
      <c r="B120" s="32" t="s">
        <v>59</v>
      </c>
      <c r="C120" s="33" t="s">
        <v>164</v>
      </c>
      <c r="D120" s="43" t="s">
        <v>165</v>
      </c>
      <c r="E120" s="32" t="s">
        <v>84</v>
      </c>
      <c r="F120" s="35"/>
      <c r="G120" s="35" t="s">
        <v>87</v>
      </c>
      <c r="H120" s="36" t="s">
        <v>87</v>
      </c>
      <c r="I120" s="32"/>
      <c r="J120" s="32" t="s">
        <v>337</v>
      </c>
      <c r="K120" s="32" t="s">
        <v>338</v>
      </c>
      <c r="L120" s="32">
        <v>25</v>
      </c>
      <c r="M120" s="48"/>
      <c r="N120" s="81">
        <f t="shared" si="22"/>
        <v>25</v>
      </c>
      <c r="O120" s="73">
        <v>2</v>
      </c>
      <c r="P120" s="26">
        <v>13572</v>
      </c>
      <c r="Q120" s="68">
        <f t="shared" si="20"/>
        <v>339300</v>
      </c>
      <c r="R120" s="68">
        <f>Q120*15</f>
        <v>5089500</v>
      </c>
      <c r="S120" s="68"/>
      <c r="T120" s="133">
        <f t="shared" si="21"/>
        <v>5089500</v>
      </c>
      <c r="U120" s="139"/>
    </row>
    <row r="121" spans="1:21" x14ac:dyDescent="0.25">
      <c r="A121" s="31" t="s">
        <v>304</v>
      </c>
      <c r="B121" s="32" t="s">
        <v>60</v>
      </c>
      <c r="C121" s="33" t="s">
        <v>166</v>
      </c>
      <c r="D121" s="43" t="s">
        <v>167</v>
      </c>
      <c r="E121" s="32" t="s">
        <v>84</v>
      </c>
      <c r="F121" s="35"/>
      <c r="G121" s="35" t="s">
        <v>87</v>
      </c>
      <c r="H121" s="36" t="s">
        <v>87</v>
      </c>
      <c r="I121" s="32"/>
      <c r="J121" s="32" t="s">
        <v>90</v>
      </c>
      <c r="K121" s="51" t="s">
        <v>222</v>
      </c>
      <c r="L121" s="32"/>
      <c r="M121" s="48">
        <v>31</v>
      </c>
      <c r="N121" s="81">
        <f t="shared" si="22"/>
        <v>31</v>
      </c>
      <c r="O121" s="73">
        <v>2</v>
      </c>
      <c r="P121" s="26">
        <v>13572</v>
      </c>
      <c r="Q121" s="68">
        <f t="shared" si="20"/>
        <v>420732</v>
      </c>
      <c r="R121" s="68"/>
      <c r="S121" s="68">
        <f t="shared" ref="S121:S122" si="36">Q121*10</f>
        <v>4207320</v>
      </c>
      <c r="T121" s="133">
        <f t="shared" si="21"/>
        <v>4207320</v>
      </c>
      <c r="U121" s="139"/>
    </row>
    <row r="122" spans="1:21" x14ac:dyDescent="0.25">
      <c r="A122" s="31" t="s">
        <v>304</v>
      </c>
      <c r="B122" s="32" t="s">
        <v>60</v>
      </c>
      <c r="C122" s="33" t="s">
        <v>166</v>
      </c>
      <c r="D122" s="43" t="s">
        <v>167</v>
      </c>
      <c r="E122" s="32" t="s">
        <v>84</v>
      </c>
      <c r="F122" s="35"/>
      <c r="G122" s="35" t="s">
        <v>87</v>
      </c>
      <c r="H122" s="36" t="s">
        <v>87</v>
      </c>
      <c r="I122" s="32"/>
      <c r="J122" s="32" t="s">
        <v>90</v>
      </c>
      <c r="K122" s="51" t="s">
        <v>222</v>
      </c>
      <c r="L122" s="32"/>
      <c r="M122" s="48">
        <v>30</v>
      </c>
      <c r="N122" s="81">
        <f t="shared" si="22"/>
        <v>30</v>
      </c>
      <c r="O122" s="73">
        <v>2</v>
      </c>
      <c r="P122" s="26">
        <v>13572</v>
      </c>
      <c r="Q122" s="68">
        <f t="shared" si="20"/>
        <v>407160</v>
      </c>
      <c r="R122" s="68"/>
      <c r="S122" s="68">
        <f t="shared" si="36"/>
        <v>4071600</v>
      </c>
      <c r="T122" s="133">
        <f t="shared" si="21"/>
        <v>4071600</v>
      </c>
      <c r="U122" s="139"/>
    </row>
    <row r="123" spans="1:21" x14ac:dyDescent="0.25">
      <c r="A123" s="31" t="s">
        <v>304</v>
      </c>
      <c r="B123" s="32" t="s">
        <v>60</v>
      </c>
      <c r="C123" s="33" t="s">
        <v>166</v>
      </c>
      <c r="D123" s="43" t="s">
        <v>167</v>
      </c>
      <c r="E123" s="32" t="s">
        <v>84</v>
      </c>
      <c r="F123" s="35"/>
      <c r="G123" s="35" t="s">
        <v>87</v>
      </c>
      <c r="H123" s="36" t="s">
        <v>87</v>
      </c>
      <c r="I123" s="32"/>
      <c r="J123" s="32" t="s">
        <v>90</v>
      </c>
      <c r="K123" s="51" t="s">
        <v>222</v>
      </c>
      <c r="L123" s="32">
        <v>25</v>
      </c>
      <c r="M123" s="48"/>
      <c r="N123" s="81">
        <f t="shared" si="22"/>
        <v>25</v>
      </c>
      <c r="O123" s="73">
        <v>2</v>
      </c>
      <c r="P123" s="26">
        <v>13572</v>
      </c>
      <c r="Q123" s="68">
        <f t="shared" si="20"/>
        <v>339300</v>
      </c>
      <c r="R123" s="68">
        <f t="shared" ref="R123:R124" si="37">Q123*15</f>
        <v>5089500</v>
      </c>
      <c r="S123" s="68"/>
      <c r="T123" s="133">
        <f t="shared" si="21"/>
        <v>5089500</v>
      </c>
      <c r="U123" s="139"/>
    </row>
    <row r="124" spans="1:21" x14ac:dyDescent="0.25">
      <c r="A124" s="31" t="s">
        <v>304</v>
      </c>
      <c r="B124" s="32" t="s">
        <v>60</v>
      </c>
      <c r="C124" s="33" t="s">
        <v>166</v>
      </c>
      <c r="D124" s="43" t="s">
        <v>167</v>
      </c>
      <c r="E124" s="32" t="s">
        <v>84</v>
      </c>
      <c r="F124" s="35"/>
      <c r="G124" s="35" t="s">
        <v>87</v>
      </c>
      <c r="H124" s="36" t="s">
        <v>87</v>
      </c>
      <c r="I124" s="32"/>
      <c r="J124" s="32" t="s">
        <v>90</v>
      </c>
      <c r="K124" s="51" t="s">
        <v>222</v>
      </c>
      <c r="L124" s="32">
        <v>25</v>
      </c>
      <c r="M124" s="48"/>
      <c r="N124" s="81">
        <f t="shared" si="22"/>
        <v>25</v>
      </c>
      <c r="O124" s="73">
        <v>2</v>
      </c>
      <c r="P124" s="26">
        <v>13572</v>
      </c>
      <c r="Q124" s="68">
        <f t="shared" si="20"/>
        <v>339300</v>
      </c>
      <c r="R124" s="68">
        <f t="shared" si="37"/>
        <v>5089500</v>
      </c>
      <c r="S124" s="68"/>
      <c r="T124" s="133">
        <f t="shared" si="21"/>
        <v>5089500</v>
      </c>
      <c r="U124" s="139"/>
    </row>
    <row r="125" spans="1:21" x14ac:dyDescent="0.25">
      <c r="A125" s="31" t="s">
        <v>304</v>
      </c>
      <c r="B125" s="32" t="s">
        <v>61</v>
      </c>
      <c r="C125" s="33" t="s">
        <v>168</v>
      </c>
      <c r="D125" s="43" t="s">
        <v>169</v>
      </c>
      <c r="E125" s="32" t="s">
        <v>84</v>
      </c>
      <c r="F125" s="35"/>
      <c r="G125" s="35" t="s">
        <v>87</v>
      </c>
      <c r="H125" s="36" t="s">
        <v>87</v>
      </c>
      <c r="I125" s="32"/>
      <c r="J125" s="32" t="s">
        <v>92</v>
      </c>
      <c r="K125" s="61" t="s">
        <v>312</v>
      </c>
      <c r="L125" s="32"/>
      <c r="M125" s="48">
        <v>30</v>
      </c>
      <c r="N125" s="81">
        <f t="shared" si="22"/>
        <v>30</v>
      </c>
      <c r="O125" s="73">
        <v>2</v>
      </c>
      <c r="P125" s="26">
        <v>13572</v>
      </c>
      <c r="Q125" s="68">
        <f t="shared" si="20"/>
        <v>407160</v>
      </c>
      <c r="R125" s="68"/>
      <c r="S125" s="68">
        <f>Q125*10</f>
        <v>4071600</v>
      </c>
      <c r="T125" s="133">
        <f t="shared" si="21"/>
        <v>4071600</v>
      </c>
      <c r="U125" s="139"/>
    </row>
    <row r="126" spans="1:21" x14ac:dyDescent="0.25">
      <c r="A126" s="31" t="s">
        <v>304</v>
      </c>
      <c r="B126" s="32" t="s">
        <v>61</v>
      </c>
      <c r="C126" s="33" t="s">
        <v>168</v>
      </c>
      <c r="D126" s="43" t="s">
        <v>169</v>
      </c>
      <c r="E126" s="32" t="s">
        <v>84</v>
      </c>
      <c r="F126" s="35"/>
      <c r="G126" s="35" t="s">
        <v>87</v>
      </c>
      <c r="H126" s="36" t="s">
        <v>87</v>
      </c>
      <c r="I126" s="32"/>
      <c r="J126" s="32" t="s">
        <v>92</v>
      </c>
      <c r="K126" s="61" t="s">
        <v>312</v>
      </c>
      <c r="L126" s="32"/>
      <c r="M126" s="48">
        <v>28</v>
      </c>
      <c r="N126" s="81">
        <f t="shared" si="22"/>
        <v>28</v>
      </c>
      <c r="O126" s="73">
        <v>2</v>
      </c>
      <c r="P126" s="26">
        <v>13572</v>
      </c>
      <c r="Q126" s="68">
        <f t="shared" si="20"/>
        <v>380016</v>
      </c>
      <c r="R126" s="68"/>
      <c r="S126" s="68">
        <f>Q126*10</f>
        <v>3800160</v>
      </c>
      <c r="T126" s="133">
        <f t="shared" si="21"/>
        <v>3800160</v>
      </c>
      <c r="U126" s="139"/>
    </row>
    <row r="127" spans="1:21" x14ac:dyDescent="0.25">
      <c r="A127" s="31" t="s">
        <v>304</v>
      </c>
      <c r="B127" s="32" t="s">
        <v>61</v>
      </c>
      <c r="C127" s="33" t="s">
        <v>168</v>
      </c>
      <c r="D127" s="43" t="s">
        <v>169</v>
      </c>
      <c r="E127" s="32" t="s">
        <v>84</v>
      </c>
      <c r="F127" s="35"/>
      <c r="G127" s="35" t="s">
        <v>87</v>
      </c>
      <c r="H127" s="36" t="s">
        <v>87</v>
      </c>
      <c r="I127" s="32"/>
      <c r="J127" s="32" t="s">
        <v>92</v>
      </c>
      <c r="K127" s="61" t="s">
        <v>312</v>
      </c>
      <c r="L127" s="32"/>
      <c r="M127" s="48">
        <v>29</v>
      </c>
      <c r="N127" s="81">
        <f t="shared" si="22"/>
        <v>29</v>
      </c>
      <c r="O127" s="73">
        <v>2</v>
      </c>
      <c r="P127" s="26">
        <v>13572</v>
      </c>
      <c r="Q127" s="68">
        <f t="shared" si="20"/>
        <v>393588</v>
      </c>
      <c r="R127" s="68"/>
      <c r="S127" s="68">
        <f>Q127*10</f>
        <v>3935880</v>
      </c>
      <c r="T127" s="133">
        <f t="shared" si="21"/>
        <v>3935880</v>
      </c>
      <c r="U127" s="139"/>
    </row>
    <row r="128" spans="1:21" x14ac:dyDescent="0.25">
      <c r="A128" s="31" t="s">
        <v>304</v>
      </c>
      <c r="B128" s="32" t="s">
        <v>61</v>
      </c>
      <c r="C128" s="33" t="s">
        <v>168</v>
      </c>
      <c r="D128" s="43" t="s">
        <v>169</v>
      </c>
      <c r="E128" s="32" t="s">
        <v>84</v>
      </c>
      <c r="F128" s="35"/>
      <c r="G128" s="35" t="s">
        <v>87</v>
      </c>
      <c r="H128" s="36" t="s">
        <v>87</v>
      </c>
      <c r="I128" s="32"/>
      <c r="J128" s="32" t="s">
        <v>92</v>
      </c>
      <c r="K128" s="61" t="s">
        <v>312</v>
      </c>
      <c r="L128" s="32">
        <v>25</v>
      </c>
      <c r="M128" s="48"/>
      <c r="N128" s="81">
        <f t="shared" si="22"/>
        <v>25</v>
      </c>
      <c r="O128" s="73">
        <v>2</v>
      </c>
      <c r="P128" s="26">
        <v>13572</v>
      </c>
      <c r="Q128" s="68">
        <f t="shared" si="20"/>
        <v>339300</v>
      </c>
      <c r="R128" s="68">
        <f t="shared" ref="R128:R130" si="38">Q128*15</f>
        <v>5089500</v>
      </c>
      <c r="S128" s="68"/>
      <c r="T128" s="133">
        <f t="shared" si="21"/>
        <v>5089500</v>
      </c>
      <c r="U128" s="139"/>
    </row>
    <row r="129" spans="1:21" x14ac:dyDescent="0.25">
      <c r="A129" s="31" t="s">
        <v>304</v>
      </c>
      <c r="B129" s="32" t="s">
        <v>61</v>
      </c>
      <c r="C129" s="33" t="s">
        <v>168</v>
      </c>
      <c r="D129" s="43" t="s">
        <v>169</v>
      </c>
      <c r="E129" s="32" t="s">
        <v>84</v>
      </c>
      <c r="F129" s="35"/>
      <c r="G129" s="35" t="s">
        <v>87</v>
      </c>
      <c r="H129" s="36" t="s">
        <v>87</v>
      </c>
      <c r="I129" s="32"/>
      <c r="J129" s="32" t="s">
        <v>94</v>
      </c>
      <c r="K129" s="38" t="s">
        <v>98</v>
      </c>
      <c r="L129" s="32">
        <v>23</v>
      </c>
      <c r="M129" s="48"/>
      <c r="N129" s="81">
        <f t="shared" si="22"/>
        <v>23</v>
      </c>
      <c r="O129" s="73">
        <v>2</v>
      </c>
      <c r="P129" s="26">
        <v>13572</v>
      </c>
      <c r="Q129" s="68">
        <f t="shared" si="20"/>
        <v>312156</v>
      </c>
      <c r="R129" s="68">
        <f t="shared" si="38"/>
        <v>4682340</v>
      </c>
      <c r="S129" s="68"/>
      <c r="T129" s="133">
        <f t="shared" si="21"/>
        <v>4682340</v>
      </c>
      <c r="U129" s="139"/>
    </row>
    <row r="130" spans="1:21" x14ac:dyDescent="0.25">
      <c r="A130" s="31" t="s">
        <v>304</v>
      </c>
      <c r="B130" s="32" t="s">
        <v>61</v>
      </c>
      <c r="C130" s="33" t="s">
        <v>168</v>
      </c>
      <c r="D130" s="43" t="s">
        <v>169</v>
      </c>
      <c r="E130" s="32" t="s">
        <v>84</v>
      </c>
      <c r="F130" s="35"/>
      <c r="G130" s="35" t="s">
        <v>87</v>
      </c>
      <c r="H130" s="36" t="s">
        <v>87</v>
      </c>
      <c r="I130" s="32"/>
      <c r="J130" s="32" t="s">
        <v>94</v>
      </c>
      <c r="K130" s="38" t="s">
        <v>98</v>
      </c>
      <c r="L130" s="32">
        <v>24</v>
      </c>
      <c r="M130" s="48"/>
      <c r="N130" s="81">
        <f t="shared" si="22"/>
        <v>24</v>
      </c>
      <c r="O130" s="73">
        <v>2</v>
      </c>
      <c r="P130" s="26">
        <v>13572</v>
      </c>
      <c r="Q130" s="68">
        <f t="shared" si="20"/>
        <v>325728</v>
      </c>
      <c r="R130" s="68">
        <f t="shared" si="38"/>
        <v>4885920</v>
      </c>
      <c r="S130" s="68"/>
      <c r="T130" s="133">
        <f t="shared" si="21"/>
        <v>4885920</v>
      </c>
      <c r="U130" s="139"/>
    </row>
    <row r="131" spans="1:21" x14ac:dyDescent="0.25">
      <c r="A131" s="31" t="s">
        <v>304</v>
      </c>
      <c r="B131" s="32" t="s">
        <v>62</v>
      </c>
      <c r="C131" s="33" t="s">
        <v>170</v>
      </c>
      <c r="D131" s="43" t="s">
        <v>171</v>
      </c>
      <c r="E131" s="32" t="s">
        <v>84</v>
      </c>
      <c r="F131" s="35"/>
      <c r="G131" s="35" t="s">
        <v>87</v>
      </c>
      <c r="H131" s="36" t="s">
        <v>87</v>
      </c>
      <c r="I131" s="32"/>
      <c r="J131" s="32" t="s">
        <v>94</v>
      </c>
      <c r="K131" s="38" t="s">
        <v>98</v>
      </c>
      <c r="L131" s="32"/>
      <c r="M131" s="48">
        <v>33</v>
      </c>
      <c r="N131" s="81">
        <f t="shared" si="22"/>
        <v>33</v>
      </c>
      <c r="O131" s="73">
        <v>2</v>
      </c>
      <c r="P131" s="26">
        <v>13572</v>
      </c>
      <c r="Q131" s="68">
        <f t="shared" si="20"/>
        <v>447876</v>
      </c>
      <c r="R131" s="102"/>
      <c r="S131" s="68">
        <f>Q131*10</f>
        <v>4478760</v>
      </c>
      <c r="T131" s="133">
        <f t="shared" si="21"/>
        <v>4478760</v>
      </c>
      <c r="U131" s="139"/>
    </row>
    <row r="132" spans="1:21" x14ac:dyDescent="0.25">
      <c r="A132" s="31" t="s">
        <v>304</v>
      </c>
      <c r="B132" s="32" t="s">
        <v>62</v>
      </c>
      <c r="C132" s="33" t="s">
        <v>170</v>
      </c>
      <c r="D132" s="43" t="s">
        <v>171</v>
      </c>
      <c r="E132" s="32" t="s">
        <v>84</v>
      </c>
      <c r="F132" s="35"/>
      <c r="G132" s="35" t="s">
        <v>87</v>
      </c>
      <c r="H132" s="36" t="s">
        <v>87</v>
      </c>
      <c r="I132" s="32"/>
      <c r="J132" s="32" t="s">
        <v>94</v>
      </c>
      <c r="K132" s="38" t="s">
        <v>98</v>
      </c>
      <c r="L132" s="32"/>
      <c r="M132" s="48">
        <v>23</v>
      </c>
      <c r="N132" s="81">
        <f t="shared" si="22"/>
        <v>23</v>
      </c>
      <c r="O132" s="73">
        <v>2</v>
      </c>
      <c r="P132" s="26">
        <v>13572</v>
      </c>
      <c r="Q132" s="68">
        <f t="shared" si="20"/>
        <v>312156</v>
      </c>
      <c r="R132" s="68"/>
      <c r="S132" s="68">
        <f>Q132*10</f>
        <v>3121560</v>
      </c>
      <c r="T132" s="133">
        <f t="shared" si="21"/>
        <v>3121560</v>
      </c>
      <c r="U132" s="139"/>
    </row>
    <row r="133" spans="1:21" x14ac:dyDescent="0.25">
      <c r="A133" s="31" t="s">
        <v>304</v>
      </c>
      <c r="B133" s="32" t="s">
        <v>62</v>
      </c>
      <c r="C133" s="33" t="s">
        <v>170</v>
      </c>
      <c r="D133" s="43" t="s">
        <v>171</v>
      </c>
      <c r="E133" s="32" t="s">
        <v>84</v>
      </c>
      <c r="F133" s="35"/>
      <c r="G133" s="35" t="s">
        <v>87</v>
      </c>
      <c r="H133" s="36" t="s">
        <v>87</v>
      </c>
      <c r="I133" s="32"/>
      <c r="J133" s="32" t="s">
        <v>94</v>
      </c>
      <c r="K133" s="38" t="s">
        <v>98</v>
      </c>
      <c r="L133" s="32"/>
      <c r="M133" s="48">
        <v>39</v>
      </c>
      <c r="N133" s="81">
        <f t="shared" si="22"/>
        <v>39</v>
      </c>
      <c r="O133" s="73">
        <v>2</v>
      </c>
      <c r="P133" s="26">
        <v>13572</v>
      </c>
      <c r="Q133" s="68">
        <f t="shared" si="20"/>
        <v>529308</v>
      </c>
      <c r="R133" s="102"/>
      <c r="S133" s="68">
        <f>Q133*10</f>
        <v>5293080</v>
      </c>
      <c r="T133" s="133">
        <f t="shared" si="21"/>
        <v>5293080</v>
      </c>
      <c r="U133" s="139"/>
    </row>
    <row r="134" spans="1:21" x14ac:dyDescent="0.25">
      <c r="A134" s="31" t="s">
        <v>304</v>
      </c>
      <c r="B134" s="32" t="s">
        <v>62</v>
      </c>
      <c r="C134" s="33" t="s">
        <v>170</v>
      </c>
      <c r="D134" s="43" t="s">
        <v>171</v>
      </c>
      <c r="E134" s="32" t="s">
        <v>84</v>
      </c>
      <c r="F134" s="35"/>
      <c r="G134" s="35" t="s">
        <v>87</v>
      </c>
      <c r="H134" s="36" t="s">
        <v>87</v>
      </c>
      <c r="I134" s="32"/>
      <c r="J134" s="32" t="s">
        <v>94</v>
      </c>
      <c r="K134" s="38" t="s">
        <v>98</v>
      </c>
      <c r="L134" s="32">
        <v>23</v>
      </c>
      <c r="M134" s="48"/>
      <c r="N134" s="81">
        <f t="shared" si="22"/>
        <v>23</v>
      </c>
      <c r="O134" s="73">
        <v>2</v>
      </c>
      <c r="P134" s="26">
        <v>13572</v>
      </c>
      <c r="Q134" s="68">
        <f t="shared" si="20"/>
        <v>312156</v>
      </c>
      <c r="R134" s="68">
        <f t="shared" ref="R134:R135" si="39">Q134*15</f>
        <v>4682340</v>
      </c>
      <c r="S134" s="68"/>
      <c r="T134" s="133">
        <f t="shared" si="21"/>
        <v>4682340</v>
      </c>
      <c r="U134" s="139"/>
    </row>
    <row r="135" spans="1:21" x14ac:dyDescent="0.25">
      <c r="A135" s="31" t="s">
        <v>304</v>
      </c>
      <c r="B135" s="32" t="s">
        <v>62</v>
      </c>
      <c r="C135" s="33" t="s">
        <v>170</v>
      </c>
      <c r="D135" s="43" t="s">
        <v>171</v>
      </c>
      <c r="E135" s="32" t="s">
        <v>84</v>
      </c>
      <c r="F135" s="35"/>
      <c r="G135" s="35" t="s">
        <v>87</v>
      </c>
      <c r="H135" s="36" t="s">
        <v>87</v>
      </c>
      <c r="I135" s="32"/>
      <c r="J135" s="32" t="s">
        <v>94</v>
      </c>
      <c r="K135" s="38" t="s">
        <v>98</v>
      </c>
      <c r="L135" s="32">
        <v>24</v>
      </c>
      <c r="M135" s="48"/>
      <c r="N135" s="81">
        <f t="shared" si="22"/>
        <v>24</v>
      </c>
      <c r="O135" s="73">
        <v>2</v>
      </c>
      <c r="P135" s="26">
        <v>13572</v>
      </c>
      <c r="Q135" s="68">
        <f t="shared" ref="Q135:Q195" si="40">N135*P135</f>
        <v>325728</v>
      </c>
      <c r="R135" s="68">
        <f t="shared" si="39"/>
        <v>4885920</v>
      </c>
      <c r="S135" s="68"/>
      <c r="T135" s="133">
        <f t="shared" ref="T135:T195" si="41">IF(L135="",M135*P135*10,L135*P135*15)</f>
        <v>4885920</v>
      </c>
      <c r="U135" s="139"/>
    </row>
    <row r="136" spans="1:21" x14ac:dyDescent="0.25">
      <c r="A136" s="31" t="s">
        <v>304</v>
      </c>
      <c r="B136" s="32" t="s">
        <v>63</v>
      </c>
      <c r="C136" s="33" t="s">
        <v>172</v>
      </c>
      <c r="D136" s="43" t="s">
        <v>173</v>
      </c>
      <c r="E136" s="32" t="s">
        <v>84</v>
      </c>
      <c r="F136" s="35"/>
      <c r="G136" s="35" t="s">
        <v>87</v>
      </c>
      <c r="H136" s="36" t="s">
        <v>87</v>
      </c>
      <c r="I136" s="32"/>
      <c r="J136" s="32" t="s">
        <v>96</v>
      </c>
      <c r="K136" s="48" t="s">
        <v>97</v>
      </c>
      <c r="L136" s="32"/>
      <c r="M136" s="48">
        <v>23</v>
      </c>
      <c r="N136" s="81">
        <f t="shared" si="22"/>
        <v>23</v>
      </c>
      <c r="O136" s="73">
        <v>2</v>
      </c>
      <c r="P136" s="26">
        <v>13572</v>
      </c>
      <c r="Q136" s="68">
        <f t="shared" si="40"/>
        <v>312156</v>
      </c>
      <c r="R136" s="68"/>
      <c r="S136" s="68">
        <f t="shared" ref="S136:S137" si="42">Q136*10</f>
        <v>3121560</v>
      </c>
      <c r="T136" s="133">
        <f t="shared" si="41"/>
        <v>3121560</v>
      </c>
      <c r="U136" s="139"/>
    </row>
    <row r="137" spans="1:21" x14ac:dyDescent="0.25">
      <c r="A137" s="31" t="s">
        <v>304</v>
      </c>
      <c r="B137" s="32" t="s">
        <v>63</v>
      </c>
      <c r="C137" s="33" t="s">
        <v>172</v>
      </c>
      <c r="D137" s="43" t="s">
        <v>173</v>
      </c>
      <c r="E137" s="32" t="s">
        <v>84</v>
      </c>
      <c r="F137" s="35"/>
      <c r="G137" s="35" t="s">
        <v>87</v>
      </c>
      <c r="H137" s="36" t="s">
        <v>87</v>
      </c>
      <c r="I137" s="32"/>
      <c r="J137" s="32" t="s">
        <v>96</v>
      </c>
      <c r="K137" s="82" t="s">
        <v>97</v>
      </c>
      <c r="L137" s="32"/>
      <c r="M137" s="48">
        <v>24</v>
      </c>
      <c r="N137" s="81">
        <f t="shared" ref="N137:N200" si="43">L137+M137</f>
        <v>24</v>
      </c>
      <c r="O137" s="73">
        <v>2</v>
      </c>
      <c r="P137" s="26">
        <v>13572</v>
      </c>
      <c r="Q137" s="68">
        <f t="shared" si="40"/>
        <v>325728</v>
      </c>
      <c r="R137" s="68"/>
      <c r="S137" s="68">
        <f t="shared" si="42"/>
        <v>3257280</v>
      </c>
      <c r="T137" s="133">
        <f t="shared" si="41"/>
        <v>3257280</v>
      </c>
      <c r="U137" s="139"/>
    </row>
    <row r="138" spans="1:21" x14ac:dyDescent="0.25">
      <c r="A138" s="31" t="s">
        <v>304</v>
      </c>
      <c r="B138" s="32" t="s">
        <v>63</v>
      </c>
      <c r="C138" s="33" t="s">
        <v>172</v>
      </c>
      <c r="D138" s="43" t="s">
        <v>173</v>
      </c>
      <c r="E138" s="32" t="s">
        <v>84</v>
      </c>
      <c r="F138" s="35"/>
      <c r="G138" s="35" t="s">
        <v>87</v>
      </c>
      <c r="H138" s="36" t="s">
        <v>87</v>
      </c>
      <c r="I138" s="32"/>
      <c r="J138" s="32" t="s">
        <v>92</v>
      </c>
      <c r="K138" s="61" t="s">
        <v>312</v>
      </c>
      <c r="L138" s="32"/>
      <c r="M138" s="48">
        <v>29</v>
      </c>
      <c r="N138" s="81">
        <f t="shared" si="43"/>
        <v>29</v>
      </c>
      <c r="O138" s="73">
        <v>2</v>
      </c>
      <c r="P138" s="26">
        <v>13572</v>
      </c>
      <c r="Q138" s="68">
        <f t="shared" si="40"/>
        <v>393588</v>
      </c>
      <c r="R138" s="68"/>
      <c r="S138" s="68">
        <f>Q138*10</f>
        <v>3935880</v>
      </c>
      <c r="T138" s="133">
        <f t="shared" si="41"/>
        <v>3935880</v>
      </c>
      <c r="U138" s="139"/>
    </row>
    <row r="139" spans="1:21" x14ac:dyDescent="0.25">
      <c r="A139" s="31" t="s">
        <v>304</v>
      </c>
      <c r="B139" s="32" t="s">
        <v>63</v>
      </c>
      <c r="C139" s="33" t="s">
        <v>172</v>
      </c>
      <c r="D139" s="43" t="s">
        <v>173</v>
      </c>
      <c r="E139" s="32" t="s">
        <v>84</v>
      </c>
      <c r="F139" s="35"/>
      <c r="G139" s="35" t="s">
        <v>87</v>
      </c>
      <c r="H139" s="36" t="s">
        <v>87</v>
      </c>
      <c r="I139" s="32"/>
      <c r="J139" s="32" t="s">
        <v>96</v>
      </c>
      <c r="K139" s="82" t="s">
        <v>97</v>
      </c>
      <c r="L139" s="32">
        <v>25</v>
      </c>
      <c r="M139" s="48"/>
      <c r="N139" s="81">
        <f t="shared" si="43"/>
        <v>25</v>
      </c>
      <c r="O139" s="73">
        <v>2</v>
      </c>
      <c r="P139" s="26">
        <v>13572</v>
      </c>
      <c r="Q139" s="68">
        <f t="shared" si="40"/>
        <v>339300</v>
      </c>
      <c r="R139" s="68">
        <f t="shared" ref="R139:R140" si="44">Q139*15</f>
        <v>5089500</v>
      </c>
      <c r="S139" s="68"/>
      <c r="T139" s="133">
        <f t="shared" si="41"/>
        <v>5089500</v>
      </c>
      <c r="U139" s="139"/>
    </row>
    <row r="140" spans="1:21" x14ac:dyDescent="0.25">
      <c r="A140" s="31" t="s">
        <v>304</v>
      </c>
      <c r="B140" s="32" t="s">
        <v>63</v>
      </c>
      <c r="C140" s="33" t="s">
        <v>172</v>
      </c>
      <c r="D140" s="43" t="s">
        <v>173</v>
      </c>
      <c r="E140" s="32" t="s">
        <v>84</v>
      </c>
      <c r="F140" s="35"/>
      <c r="G140" s="35" t="s">
        <v>87</v>
      </c>
      <c r="H140" s="36" t="s">
        <v>87</v>
      </c>
      <c r="I140" s="32"/>
      <c r="J140" s="32" t="s">
        <v>92</v>
      </c>
      <c r="K140" s="61" t="s">
        <v>312</v>
      </c>
      <c r="L140" s="32">
        <v>25</v>
      </c>
      <c r="M140" s="48"/>
      <c r="N140" s="81">
        <f t="shared" si="43"/>
        <v>25</v>
      </c>
      <c r="O140" s="73">
        <v>2</v>
      </c>
      <c r="P140" s="26">
        <v>13572</v>
      </c>
      <c r="Q140" s="68">
        <f t="shared" si="40"/>
        <v>339300</v>
      </c>
      <c r="R140" s="68">
        <f t="shared" si="44"/>
        <v>5089500</v>
      </c>
      <c r="S140" s="68"/>
      <c r="T140" s="133">
        <f t="shared" si="41"/>
        <v>5089500</v>
      </c>
      <c r="U140" s="139"/>
    </row>
    <row r="141" spans="1:21" x14ac:dyDescent="0.25">
      <c r="A141" s="31" t="s">
        <v>304</v>
      </c>
      <c r="B141" s="32" t="s">
        <v>64</v>
      </c>
      <c r="C141" s="33" t="s">
        <v>174</v>
      </c>
      <c r="D141" s="43" t="s">
        <v>175</v>
      </c>
      <c r="E141" s="32" t="s">
        <v>84</v>
      </c>
      <c r="F141" s="35"/>
      <c r="G141" s="35" t="s">
        <v>87</v>
      </c>
      <c r="H141" s="36" t="s">
        <v>87</v>
      </c>
      <c r="I141" s="32"/>
      <c r="J141" s="32" t="s">
        <v>94</v>
      </c>
      <c r="K141" s="38" t="s">
        <v>98</v>
      </c>
      <c r="L141" s="32"/>
      <c r="M141" s="48">
        <v>22</v>
      </c>
      <c r="N141" s="81">
        <f t="shared" si="43"/>
        <v>22</v>
      </c>
      <c r="O141" s="73">
        <v>2</v>
      </c>
      <c r="P141" s="26">
        <v>13572</v>
      </c>
      <c r="Q141" s="68">
        <f t="shared" si="40"/>
        <v>298584</v>
      </c>
      <c r="R141" s="68"/>
      <c r="S141" s="68">
        <f>Q141*10</f>
        <v>2985840</v>
      </c>
      <c r="T141" s="133">
        <f t="shared" si="41"/>
        <v>2985840</v>
      </c>
      <c r="U141" s="139"/>
    </row>
    <row r="142" spans="1:21" x14ac:dyDescent="0.25">
      <c r="A142" s="31" t="s">
        <v>304</v>
      </c>
      <c r="B142" s="32" t="s">
        <v>64</v>
      </c>
      <c r="C142" s="33" t="s">
        <v>174</v>
      </c>
      <c r="D142" s="43" t="s">
        <v>175</v>
      </c>
      <c r="E142" s="32" t="s">
        <v>84</v>
      </c>
      <c r="F142" s="35"/>
      <c r="G142" s="35" t="s">
        <v>87</v>
      </c>
      <c r="H142" s="36" t="s">
        <v>87</v>
      </c>
      <c r="I142" s="32"/>
      <c r="J142" s="32" t="s">
        <v>94</v>
      </c>
      <c r="K142" s="38" t="s">
        <v>98</v>
      </c>
      <c r="L142" s="32"/>
      <c r="M142" s="48">
        <v>35</v>
      </c>
      <c r="N142" s="81">
        <f t="shared" si="43"/>
        <v>35</v>
      </c>
      <c r="O142" s="73">
        <v>2</v>
      </c>
      <c r="P142" s="26">
        <v>13572</v>
      </c>
      <c r="Q142" s="68">
        <f t="shared" si="40"/>
        <v>475020</v>
      </c>
      <c r="R142" s="102"/>
      <c r="S142" s="68">
        <f>Q142*10</f>
        <v>4750200</v>
      </c>
      <c r="T142" s="133">
        <f t="shared" si="41"/>
        <v>4750200</v>
      </c>
      <c r="U142" s="139"/>
    </row>
    <row r="143" spans="1:21" ht="25.5" x14ac:dyDescent="0.25">
      <c r="A143" s="31" t="s">
        <v>304</v>
      </c>
      <c r="B143" s="32" t="s">
        <v>65</v>
      </c>
      <c r="C143" s="33" t="s">
        <v>176</v>
      </c>
      <c r="D143" s="43" t="s">
        <v>177</v>
      </c>
      <c r="E143" s="32" t="s">
        <v>84</v>
      </c>
      <c r="F143" s="35"/>
      <c r="G143" s="35" t="s">
        <v>87</v>
      </c>
      <c r="H143" s="36" t="s">
        <v>87</v>
      </c>
      <c r="I143" s="32"/>
      <c r="J143" s="32" t="s">
        <v>91</v>
      </c>
      <c r="K143" s="51" t="s">
        <v>199</v>
      </c>
      <c r="L143" s="32"/>
      <c r="M143" s="48">
        <v>27</v>
      </c>
      <c r="N143" s="81">
        <f t="shared" si="43"/>
        <v>27</v>
      </c>
      <c r="O143" s="73">
        <v>1</v>
      </c>
      <c r="P143" s="26">
        <v>6786</v>
      </c>
      <c r="Q143" s="68">
        <f t="shared" si="40"/>
        <v>183222</v>
      </c>
      <c r="R143" s="68"/>
      <c r="S143" s="68">
        <f t="shared" ref="S143:S144" si="45">Q143*10</f>
        <v>1832220</v>
      </c>
      <c r="T143" s="133">
        <f t="shared" si="41"/>
        <v>1832220</v>
      </c>
      <c r="U143" s="139"/>
    </row>
    <row r="144" spans="1:21" ht="25.5" x14ac:dyDescent="0.25">
      <c r="A144" s="31" t="s">
        <v>304</v>
      </c>
      <c r="B144" s="32" t="s">
        <v>65</v>
      </c>
      <c r="C144" s="33" t="s">
        <v>176</v>
      </c>
      <c r="D144" s="43" t="s">
        <v>177</v>
      </c>
      <c r="E144" s="32" t="s">
        <v>84</v>
      </c>
      <c r="F144" s="35"/>
      <c r="G144" s="35" t="s">
        <v>87</v>
      </c>
      <c r="H144" s="36" t="s">
        <v>87</v>
      </c>
      <c r="I144" s="32"/>
      <c r="J144" s="54" t="s">
        <v>209</v>
      </c>
      <c r="K144" s="51" t="s">
        <v>199</v>
      </c>
      <c r="L144" s="32"/>
      <c r="M144" s="48">
        <v>27</v>
      </c>
      <c r="N144" s="81">
        <f t="shared" si="43"/>
        <v>27</v>
      </c>
      <c r="O144" s="73">
        <v>1</v>
      </c>
      <c r="P144" s="26">
        <v>6786</v>
      </c>
      <c r="Q144" s="68">
        <f t="shared" si="40"/>
        <v>183222</v>
      </c>
      <c r="R144" s="68"/>
      <c r="S144" s="68">
        <f t="shared" si="45"/>
        <v>1832220</v>
      </c>
      <c r="T144" s="133">
        <f t="shared" si="41"/>
        <v>1832220</v>
      </c>
      <c r="U144" s="139"/>
    </row>
    <row r="145" spans="1:21" ht="25.5" x14ac:dyDescent="0.25">
      <c r="A145" s="31" t="s">
        <v>304</v>
      </c>
      <c r="B145" s="32" t="s">
        <v>65</v>
      </c>
      <c r="C145" s="33" t="s">
        <v>176</v>
      </c>
      <c r="D145" s="43" t="s">
        <v>177</v>
      </c>
      <c r="E145" s="32" t="s">
        <v>84</v>
      </c>
      <c r="F145" s="35"/>
      <c r="G145" s="35" t="s">
        <v>87</v>
      </c>
      <c r="H145" s="36" t="s">
        <v>87</v>
      </c>
      <c r="I145" s="32"/>
      <c r="J145" s="32" t="s">
        <v>91</v>
      </c>
      <c r="K145" s="51" t="s">
        <v>199</v>
      </c>
      <c r="L145" s="32">
        <v>25</v>
      </c>
      <c r="M145" s="48"/>
      <c r="N145" s="81">
        <f t="shared" si="43"/>
        <v>25</v>
      </c>
      <c r="O145" s="73">
        <v>1</v>
      </c>
      <c r="P145" s="26">
        <v>6786</v>
      </c>
      <c r="Q145" s="68">
        <f t="shared" si="40"/>
        <v>169650</v>
      </c>
      <c r="R145" s="68">
        <f t="shared" ref="R145:R146" si="46">Q145*15</f>
        <v>2544750</v>
      </c>
      <c r="S145" s="68"/>
      <c r="T145" s="133">
        <f t="shared" si="41"/>
        <v>2544750</v>
      </c>
      <c r="U145" s="139"/>
    </row>
    <row r="146" spans="1:21" ht="25.5" x14ac:dyDescent="0.25">
      <c r="A146" s="31" t="s">
        <v>304</v>
      </c>
      <c r="B146" s="32" t="s">
        <v>65</v>
      </c>
      <c r="C146" s="33" t="s">
        <v>176</v>
      </c>
      <c r="D146" s="43" t="s">
        <v>177</v>
      </c>
      <c r="E146" s="32" t="s">
        <v>84</v>
      </c>
      <c r="F146" s="35"/>
      <c r="G146" s="35" t="s">
        <v>87</v>
      </c>
      <c r="H146" s="36" t="s">
        <v>87</v>
      </c>
      <c r="I146" s="32"/>
      <c r="J146" s="54" t="s">
        <v>209</v>
      </c>
      <c r="K146" s="51" t="s">
        <v>199</v>
      </c>
      <c r="L146" s="32">
        <v>25</v>
      </c>
      <c r="M146" s="48"/>
      <c r="N146" s="81">
        <f t="shared" si="43"/>
        <v>25</v>
      </c>
      <c r="O146" s="73">
        <v>1</v>
      </c>
      <c r="P146" s="26">
        <v>6786</v>
      </c>
      <c r="Q146" s="68">
        <f t="shared" si="40"/>
        <v>169650</v>
      </c>
      <c r="R146" s="68">
        <f t="shared" si="46"/>
        <v>2544750</v>
      </c>
      <c r="S146" s="68"/>
      <c r="T146" s="133">
        <f t="shared" si="41"/>
        <v>2544750</v>
      </c>
      <c r="U146" s="139"/>
    </row>
    <row r="147" spans="1:21" x14ac:dyDescent="0.25">
      <c r="A147" s="31" t="s">
        <v>304</v>
      </c>
      <c r="B147" s="32" t="s">
        <v>66</v>
      </c>
      <c r="C147" s="33" t="s">
        <v>178</v>
      </c>
      <c r="D147" s="43" t="s">
        <v>179</v>
      </c>
      <c r="E147" s="32" t="s">
        <v>84</v>
      </c>
      <c r="F147" s="35"/>
      <c r="G147" s="35" t="s">
        <v>87</v>
      </c>
      <c r="H147" s="36" t="s">
        <v>87</v>
      </c>
      <c r="I147" s="32"/>
      <c r="J147" s="54" t="s">
        <v>216</v>
      </c>
      <c r="K147" s="51" t="s">
        <v>214</v>
      </c>
      <c r="L147" s="32"/>
      <c r="M147" s="48">
        <v>18</v>
      </c>
      <c r="N147" s="81">
        <f t="shared" si="43"/>
        <v>18</v>
      </c>
      <c r="O147" s="73">
        <v>2</v>
      </c>
      <c r="P147" s="26">
        <v>13572</v>
      </c>
      <c r="Q147" s="68">
        <f t="shared" si="40"/>
        <v>244296</v>
      </c>
      <c r="R147" s="68"/>
      <c r="S147" s="68">
        <f>Q147*10</f>
        <v>2442960</v>
      </c>
      <c r="T147" s="133">
        <f t="shared" si="41"/>
        <v>2442960</v>
      </c>
      <c r="U147" s="139"/>
    </row>
    <row r="148" spans="1:21" x14ac:dyDescent="0.25">
      <c r="A148" s="31" t="s">
        <v>304</v>
      </c>
      <c r="B148" s="32" t="s">
        <v>66</v>
      </c>
      <c r="C148" s="33" t="s">
        <v>178</v>
      </c>
      <c r="D148" s="43" t="s">
        <v>179</v>
      </c>
      <c r="E148" s="32" t="s">
        <v>84</v>
      </c>
      <c r="F148" s="35"/>
      <c r="G148" s="35" t="s">
        <v>87</v>
      </c>
      <c r="H148" s="36" t="s">
        <v>87</v>
      </c>
      <c r="I148" s="32"/>
      <c r="J148" s="32" t="s">
        <v>309</v>
      </c>
      <c r="K148" s="55" t="s">
        <v>197</v>
      </c>
      <c r="L148" s="32">
        <v>25</v>
      </c>
      <c r="M148" s="48"/>
      <c r="N148" s="81">
        <f t="shared" si="43"/>
        <v>25</v>
      </c>
      <c r="O148" s="73">
        <v>1</v>
      </c>
      <c r="P148" s="26">
        <v>6786</v>
      </c>
      <c r="Q148" s="68">
        <f t="shared" si="40"/>
        <v>169650</v>
      </c>
      <c r="R148" s="68">
        <f>Q148*15</f>
        <v>2544750</v>
      </c>
      <c r="S148" s="68"/>
      <c r="T148" s="133">
        <f t="shared" si="41"/>
        <v>2544750</v>
      </c>
      <c r="U148" s="139"/>
    </row>
    <row r="149" spans="1:21" x14ac:dyDescent="0.25">
      <c r="A149" s="31" t="s">
        <v>304</v>
      </c>
      <c r="B149" s="32" t="s">
        <v>67</v>
      </c>
      <c r="C149" s="33" t="s">
        <v>180</v>
      </c>
      <c r="D149" s="43" t="s">
        <v>181</v>
      </c>
      <c r="E149" s="32" t="s">
        <v>84</v>
      </c>
      <c r="F149" s="35"/>
      <c r="G149" s="35" t="s">
        <v>87</v>
      </c>
      <c r="H149" s="36" t="s">
        <v>87</v>
      </c>
      <c r="I149" s="32"/>
      <c r="J149" s="32" t="s">
        <v>94</v>
      </c>
      <c r="K149" s="38" t="s">
        <v>98</v>
      </c>
      <c r="L149" s="32"/>
      <c r="M149" s="48">
        <v>34</v>
      </c>
      <c r="N149" s="81">
        <f t="shared" si="43"/>
        <v>34</v>
      </c>
      <c r="O149" s="73">
        <v>2</v>
      </c>
      <c r="P149" s="26">
        <v>13572</v>
      </c>
      <c r="Q149" s="68">
        <f t="shared" si="40"/>
        <v>461448</v>
      </c>
      <c r="R149" s="102"/>
      <c r="S149" s="68">
        <f>Q149*10</f>
        <v>4614480</v>
      </c>
      <c r="T149" s="133">
        <f t="shared" si="41"/>
        <v>4614480</v>
      </c>
      <c r="U149" s="139"/>
    </row>
    <row r="150" spans="1:21" x14ac:dyDescent="0.25">
      <c r="A150" s="31" t="s">
        <v>304</v>
      </c>
      <c r="B150" s="32" t="s">
        <v>67</v>
      </c>
      <c r="C150" s="33" t="s">
        <v>180</v>
      </c>
      <c r="D150" s="43" t="s">
        <v>181</v>
      </c>
      <c r="E150" s="32" t="s">
        <v>84</v>
      </c>
      <c r="F150" s="35"/>
      <c r="G150" s="35" t="s">
        <v>87</v>
      </c>
      <c r="H150" s="36" t="s">
        <v>87</v>
      </c>
      <c r="I150" s="32"/>
      <c r="J150" s="32" t="s">
        <v>94</v>
      </c>
      <c r="K150" s="38" t="s">
        <v>98</v>
      </c>
      <c r="L150" s="32">
        <v>23</v>
      </c>
      <c r="M150" s="48"/>
      <c r="N150" s="81">
        <f t="shared" si="43"/>
        <v>23</v>
      </c>
      <c r="O150" s="73">
        <v>2</v>
      </c>
      <c r="P150" s="26">
        <v>13572</v>
      </c>
      <c r="Q150" s="68">
        <f t="shared" si="40"/>
        <v>312156</v>
      </c>
      <c r="R150" s="68">
        <f>Q150*15</f>
        <v>4682340</v>
      </c>
      <c r="S150" s="68"/>
      <c r="T150" s="133">
        <f t="shared" si="41"/>
        <v>4682340</v>
      </c>
      <c r="U150" s="139"/>
    </row>
    <row r="151" spans="1:21" x14ac:dyDescent="0.25">
      <c r="A151" s="31" t="s">
        <v>304</v>
      </c>
      <c r="B151" s="32" t="s">
        <v>68</v>
      </c>
      <c r="C151" s="33" t="s">
        <v>182</v>
      </c>
      <c r="D151" s="43" t="s">
        <v>183</v>
      </c>
      <c r="E151" s="32" t="s">
        <v>84</v>
      </c>
      <c r="F151" s="35"/>
      <c r="G151" s="35" t="s">
        <v>87</v>
      </c>
      <c r="H151" s="36" t="s">
        <v>87</v>
      </c>
      <c r="I151" s="32"/>
      <c r="J151" s="32" t="s">
        <v>94</v>
      </c>
      <c r="K151" s="38" t="s">
        <v>98</v>
      </c>
      <c r="L151" s="32"/>
      <c r="M151" s="48">
        <v>23</v>
      </c>
      <c r="N151" s="81">
        <f t="shared" si="43"/>
        <v>23</v>
      </c>
      <c r="O151" s="73">
        <v>2</v>
      </c>
      <c r="P151" s="26">
        <v>13572</v>
      </c>
      <c r="Q151" s="68">
        <f t="shared" si="40"/>
        <v>312156</v>
      </c>
      <c r="R151" s="68"/>
      <c r="S151" s="68">
        <f>Q151*10</f>
        <v>3121560</v>
      </c>
      <c r="T151" s="133">
        <f t="shared" si="41"/>
        <v>3121560</v>
      </c>
      <c r="U151" s="139"/>
    </row>
    <row r="152" spans="1:21" x14ac:dyDescent="0.25">
      <c r="A152" s="31" t="s">
        <v>304</v>
      </c>
      <c r="B152" s="32" t="s">
        <v>68</v>
      </c>
      <c r="C152" s="33" t="s">
        <v>182</v>
      </c>
      <c r="D152" s="43" t="s">
        <v>183</v>
      </c>
      <c r="E152" s="32" t="s">
        <v>84</v>
      </c>
      <c r="F152" s="35"/>
      <c r="G152" s="35" t="s">
        <v>87</v>
      </c>
      <c r="H152" s="36" t="s">
        <v>87</v>
      </c>
      <c r="I152" s="32"/>
      <c r="J152" s="32" t="s">
        <v>94</v>
      </c>
      <c r="K152" s="38" t="s">
        <v>98</v>
      </c>
      <c r="L152" s="32">
        <v>24</v>
      </c>
      <c r="M152" s="48"/>
      <c r="N152" s="81">
        <f t="shared" si="43"/>
        <v>24</v>
      </c>
      <c r="O152" s="73">
        <v>2</v>
      </c>
      <c r="P152" s="26">
        <v>13572</v>
      </c>
      <c r="Q152" s="68">
        <f t="shared" si="40"/>
        <v>325728</v>
      </c>
      <c r="R152" s="68">
        <f t="shared" ref="R152:R156" si="47">Q152*15</f>
        <v>4885920</v>
      </c>
      <c r="S152" s="68"/>
      <c r="T152" s="133">
        <f t="shared" si="41"/>
        <v>4885920</v>
      </c>
      <c r="U152" s="139"/>
    </row>
    <row r="153" spans="1:21" x14ac:dyDescent="0.25">
      <c r="A153" s="31" t="s">
        <v>304</v>
      </c>
      <c r="B153" s="32" t="s">
        <v>69</v>
      </c>
      <c r="C153" s="33" t="s">
        <v>184</v>
      </c>
      <c r="D153" s="43" t="s">
        <v>185</v>
      </c>
      <c r="E153" s="32" t="s">
        <v>84</v>
      </c>
      <c r="F153" s="35"/>
      <c r="G153" s="35" t="s">
        <v>87</v>
      </c>
      <c r="H153" s="36" t="s">
        <v>87</v>
      </c>
      <c r="I153" s="32"/>
      <c r="J153" s="32" t="s">
        <v>94</v>
      </c>
      <c r="K153" s="38" t="s">
        <v>98</v>
      </c>
      <c r="L153" s="32">
        <v>24</v>
      </c>
      <c r="M153" s="48"/>
      <c r="N153" s="81">
        <f t="shared" si="43"/>
        <v>24</v>
      </c>
      <c r="O153" s="73">
        <v>2</v>
      </c>
      <c r="P153" s="26">
        <v>13572</v>
      </c>
      <c r="Q153" s="68">
        <f t="shared" si="40"/>
        <v>325728</v>
      </c>
      <c r="R153" s="68">
        <f t="shared" si="47"/>
        <v>4885920</v>
      </c>
      <c r="S153" s="68"/>
      <c r="T153" s="133">
        <f t="shared" si="41"/>
        <v>4885920</v>
      </c>
      <c r="U153" s="139"/>
    </row>
    <row r="154" spans="1:21" x14ac:dyDescent="0.25">
      <c r="A154" s="31" t="s">
        <v>304</v>
      </c>
      <c r="B154" s="32" t="s">
        <v>70</v>
      </c>
      <c r="C154" s="49">
        <v>244847800195</v>
      </c>
      <c r="D154" s="32" t="s">
        <v>192</v>
      </c>
      <c r="E154" s="32" t="s">
        <v>84</v>
      </c>
      <c r="F154" s="35"/>
      <c r="G154" s="35" t="s">
        <v>87</v>
      </c>
      <c r="H154" s="36" t="s">
        <v>87</v>
      </c>
      <c r="I154" s="32"/>
      <c r="J154" s="32" t="s">
        <v>94</v>
      </c>
      <c r="K154" s="38" t="s">
        <v>98</v>
      </c>
      <c r="L154" s="32">
        <v>23</v>
      </c>
      <c r="M154" s="48"/>
      <c r="N154" s="81">
        <f t="shared" si="43"/>
        <v>23</v>
      </c>
      <c r="O154" s="73">
        <v>2</v>
      </c>
      <c r="P154" s="26">
        <v>13572</v>
      </c>
      <c r="Q154" s="68">
        <f t="shared" si="40"/>
        <v>312156</v>
      </c>
      <c r="R154" s="68">
        <f t="shared" si="47"/>
        <v>4682340</v>
      </c>
      <c r="S154" s="68"/>
      <c r="T154" s="133">
        <f t="shared" si="41"/>
        <v>4682340</v>
      </c>
      <c r="U154" s="139"/>
    </row>
    <row r="155" spans="1:21" x14ac:dyDescent="0.25">
      <c r="A155" s="31" t="s">
        <v>304</v>
      </c>
      <c r="B155" s="32" t="s">
        <v>71</v>
      </c>
      <c r="C155" s="49">
        <v>244847002502</v>
      </c>
      <c r="D155" s="32" t="s">
        <v>193</v>
      </c>
      <c r="E155" s="32" t="s">
        <v>84</v>
      </c>
      <c r="F155" s="35"/>
      <c r="G155" s="35" t="s">
        <v>87</v>
      </c>
      <c r="H155" s="36" t="s">
        <v>87</v>
      </c>
      <c r="I155" s="32"/>
      <c r="J155" s="32" t="s">
        <v>94</v>
      </c>
      <c r="K155" s="38" t="s">
        <v>98</v>
      </c>
      <c r="L155" s="32">
        <v>24</v>
      </c>
      <c r="M155" s="48"/>
      <c r="N155" s="81">
        <f t="shared" si="43"/>
        <v>24</v>
      </c>
      <c r="O155" s="73">
        <v>2</v>
      </c>
      <c r="P155" s="26">
        <v>13572</v>
      </c>
      <c r="Q155" s="68">
        <f t="shared" si="40"/>
        <v>325728</v>
      </c>
      <c r="R155" s="68">
        <f t="shared" si="47"/>
        <v>4885920</v>
      </c>
      <c r="S155" s="68"/>
      <c r="T155" s="133">
        <f t="shared" si="41"/>
        <v>4885920</v>
      </c>
      <c r="U155" s="139"/>
    </row>
    <row r="156" spans="1:21" x14ac:dyDescent="0.25">
      <c r="A156" s="31" t="s">
        <v>304</v>
      </c>
      <c r="B156" s="32" t="s">
        <v>194</v>
      </c>
      <c r="C156" s="49">
        <v>2424847001875</v>
      </c>
      <c r="D156" s="32" t="s">
        <v>195</v>
      </c>
      <c r="E156" s="32" t="s">
        <v>84</v>
      </c>
      <c r="F156" s="35"/>
      <c r="G156" s="35" t="s">
        <v>87</v>
      </c>
      <c r="H156" s="36" t="s">
        <v>87</v>
      </c>
      <c r="I156" s="32"/>
      <c r="J156" s="32" t="s">
        <v>94</v>
      </c>
      <c r="K156" s="38" t="s">
        <v>98</v>
      </c>
      <c r="L156" s="32">
        <v>24</v>
      </c>
      <c r="M156" s="48"/>
      <c r="N156" s="81">
        <f t="shared" si="43"/>
        <v>24</v>
      </c>
      <c r="O156" s="73">
        <v>2</v>
      </c>
      <c r="P156" s="26">
        <v>13572</v>
      </c>
      <c r="Q156" s="68">
        <f t="shared" si="40"/>
        <v>325728</v>
      </c>
      <c r="R156" s="68">
        <f t="shared" si="47"/>
        <v>4885920</v>
      </c>
      <c r="S156" s="68"/>
      <c r="T156" s="133">
        <f t="shared" si="41"/>
        <v>4885920</v>
      </c>
      <c r="U156" s="139"/>
    </row>
    <row r="157" spans="1:21" ht="25.5" x14ac:dyDescent="0.25">
      <c r="A157" s="31" t="s">
        <v>304</v>
      </c>
      <c r="B157" s="32" t="s">
        <v>72</v>
      </c>
      <c r="C157" s="33" t="s">
        <v>186</v>
      </c>
      <c r="D157" s="43" t="s">
        <v>187</v>
      </c>
      <c r="E157" s="32" t="s">
        <v>85</v>
      </c>
      <c r="F157" s="35" t="s">
        <v>87</v>
      </c>
      <c r="G157" s="32"/>
      <c r="H157" s="36" t="s">
        <v>87</v>
      </c>
      <c r="I157" s="32"/>
      <c r="J157" s="32" t="s">
        <v>91</v>
      </c>
      <c r="K157" s="51" t="s">
        <v>199</v>
      </c>
      <c r="L157" s="32"/>
      <c r="M157" s="48">
        <v>22</v>
      </c>
      <c r="N157" s="81">
        <f t="shared" si="43"/>
        <v>22</v>
      </c>
      <c r="O157" s="73">
        <v>1</v>
      </c>
      <c r="P157" s="26">
        <v>6786</v>
      </c>
      <c r="Q157" s="68">
        <f t="shared" si="40"/>
        <v>149292</v>
      </c>
      <c r="R157" s="68"/>
      <c r="S157" s="68">
        <f t="shared" ref="S157:S158" si="48">Q157*10</f>
        <v>1492920</v>
      </c>
      <c r="T157" s="133">
        <f t="shared" si="41"/>
        <v>1492920</v>
      </c>
      <c r="U157" s="139"/>
    </row>
    <row r="158" spans="1:21" x14ac:dyDescent="0.25">
      <c r="A158" s="31" t="s">
        <v>304</v>
      </c>
      <c r="B158" s="32" t="s">
        <v>72</v>
      </c>
      <c r="C158" s="33" t="s">
        <v>186</v>
      </c>
      <c r="D158" s="43" t="s">
        <v>187</v>
      </c>
      <c r="E158" s="32" t="s">
        <v>85</v>
      </c>
      <c r="F158" s="35" t="s">
        <v>87</v>
      </c>
      <c r="G158" s="32"/>
      <c r="H158" s="36" t="s">
        <v>87</v>
      </c>
      <c r="I158" s="32"/>
      <c r="J158" s="59" t="s">
        <v>232</v>
      </c>
      <c r="K158" s="55" t="s">
        <v>197</v>
      </c>
      <c r="L158" s="32"/>
      <c r="M158" s="48">
        <v>20</v>
      </c>
      <c r="N158" s="81">
        <f t="shared" si="43"/>
        <v>20</v>
      </c>
      <c r="O158" s="73">
        <v>1</v>
      </c>
      <c r="P158" s="26">
        <v>6786</v>
      </c>
      <c r="Q158" s="68">
        <f t="shared" si="40"/>
        <v>135720</v>
      </c>
      <c r="R158" s="68"/>
      <c r="S158" s="68">
        <f t="shared" si="48"/>
        <v>1357200</v>
      </c>
      <c r="T158" s="133">
        <f t="shared" si="41"/>
        <v>1357200</v>
      </c>
      <c r="U158" s="139"/>
    </row>
    <row r="159" spans="1:21" ht="25.5" x14ac:dyDescent="0.25">
      <c r="A159" s="31" t="s">
        <v>304</v>
      </c>
      <c r="B159" s="32" t="s">
        <v>72</v>
      </c>
      <c r="C159" s="33" t="s">
        <v>186</v>
      </c>
      <c r="D159" s="43" t="s">
        <v>187</v>
      </c>
      <c r="E159" s="32" t="s">
        <v>85</v>
      </c>
      <c r="F159" s="35" t="s">
        <v>87</v>
      </c>
      <c r="G159" s="32"/>
      <c r="H159" s="36" t="s">
        <v>87</v>
      </c>
      <c r="I159" s="32"/>
      <c r="J159" s="32" t="s">
        <v>91</v>
      </c>
      <c r="K159" s="51" t="s">
        <v>199</v>
      </c>
      <c r="L159" s="32">
        <v>25</v>
      </c>
      <c r="M159" s="48"/>
      <c r="N159" s="81">
        <f t="shared" si="43"/>
        <v>25</v>
      </c>
      <c r="O159" s="73">
        <v>1</v>
      </c>
      <c r="P159" s="26">
        <v>6786</v>
      </c>
      <c r="Q159" s="68">
        <f t="shared" si="40"/>
        <v>169650</v>
      </c>
      <c r="R159" s="68">
        <f t="shared" ref="R159" si="49">Q159*15</f>
        <v>2544750</v>
      </c>
      <c r="S159" s="68"/>
      <c r="T159" s="133">
        <f t="shared" si="41"/>
        <v>2544750</v>
      </c>
      <c r="U159" s="139"/>
    </row>
    <row r="160" spans="1:21" ht="25.5" x14ac:dyDescent="0.25">
      <c r="A160" s="31" t="s">
        <v>304</v>
      </c>
      <c r="B160" s="32" t="s">
        <v>73</v>
      </c>
      <c r="C160" s="33" t="s">
        <v>188</v>
      </c>
      <c r="D160" s="43" t="s">
        <v>189</v>
      </c>
      <c r="E160" s="32" t="s">
        <v>86</v>
      </c>
      <c r="F160" s="35" t="s">
        <v>87</v>
      </c>
      <c r="G160" s="32"/>
      <c r="H160" s="36" t="s">
        <v>87</v>
      </c>
      <c r="I160" s="32"/>
      <c r="J160" s="32" t="s">
        <v>91</v>
      </c>
      <c r="K160" s="51" t="s">
        <v>199</v>
      </c>
      <c r="L160" s="32"/>
      <c r="M160" s="48">
        <v>31</v>
      </c>
      <c r="N160" s="81">
        <f t="shared" si="43"/>
        <v>31</v>
      </c>
      <c r="O160" s="73">
        <v>1</v>
      </c>
      <c r="P160" s="26">
        <v>6786</v>
      </c>
      <c r="Q160" s="68">
        <f t="shared" si="40"/>
        <v>210366</v>
      </c>
      <c r="R160" s="68"/>
      <c r="S160" s="68">
        <f>Q160*10</f>
        <v>2103660</v>
      </c>
      <c r="T160" s="133">
        <f t="shared" si="41"/>
        <v>2103660</v>
      </c>
      <c r="U160" s="139"/>
    </row>
    <row r="161" spans="1:21" x14ac:dyDescent="0.25">
      <c r="A161" s="31" t="s">
        <v>304</v>
      </c>
      <c r="B161" s="32" t="s">
        <v>73</v>
      </c>
      <c r="C161" s="33" t="s">
        <v>188</v>
      </c>
      <c r="D161" s="43" t="s">
        <v>189</v>
      </c>
      <c r="E161" s="32" t="s">
        <v>86</v>
      </c>
      <c r="F161" s="35" t="s">
        <v>87</v>
      </c>
      <c r="G161" s="32"/>
      <c r="H161" s="36" t="s">
        <v>87</v>
      </c>
      <c r="I161" s="32"/>
      <c r="J161" s="32" t="s">
        <v>90</v>
      </c>
      <c r="K161" s="51" t="s">
        <v>222</v>
      </c>
      <c r="L161" s="32"/>
      <c r="M161" s="48">
        <v>24</v>
      </c>
      <c r="N161" s="81">
        <f t="shared" si="43"/>
        <v>24</v>
      </c>
      <c r="O161" s="73">
        <v>2</v>
      </c>
      <c r="P161" s="26">
        <v>13572</v>
      </c>
      <c r="Q161" s="68">
        <f t="shared" si="40"/>
        <v>325728</v>
      </c>
      <c r="R161" s="68"/>
      <c r="S161" s="68">
        <f>Q161*10</f>
        <v>3257280</v>
      </c>
      <c r="T161" s="133">
        <f t="shared" si="41"/>
        <v>3257280</v>
      </c>
      <c r="U161" s="139"/>
    </row>
    <row r="162" spans="1:21" x14ac:dyDescent="0.25">
      <c r="A162" s="31" t="s">
        <v>304</v>
      </c>
      <c r="B162" s="32" t="s">
        <v>73</v>
      </c>
      <c r="C162" s="33" t="s">
        <v>188</v>
      </c>
      <c r="D162" s="43" t="s">
        <v>189</v>
      </c>
      <c r="E162" s="32" t="s">
        <v>86</v>
      </c>
      <c r="F162" s="35" t="s">
        <v>87</v>
      </c>
      <c r="G162" s="32"/>
      <c r="H162" s="36" t="s">
        <v>87</v>
      </c>
      <c r="I162" s="32"/>
      <c r="J162" s="32" t="s">
        <v>90</v>
      </c>
      <c r="K162" s="51" t="s">
        <v>222</v>
      </c>
      <c r="L162" s="32">
        <v>24</v>
      </c>
      <c r="M162" s="48"/>
      <c r="N162" s="81">
        <f t="shared" si="43"/>
        <v>24</v>
      </c>
      <c r="O162" s="73">
        <v>2</v>
      </c>
      <c r="P162" s="26">
        <v>13572</v>
      </c>
      <c r="Q162" s="68">
        <f t="shared" si="40"/>
        <v>325728</v>
      </c>
      <c r="R162" s="68">
        <f t="shared" ref="R162:R163" si="50">Q162*15</f>
        <v>4885920</v>
      </c>
      <c r="S162" s="68"/>
      <c r="T162" s="133">
        <f t="shared" si="41"/>
        <v>4885920</v>
      </c>
      <c r="U162" s="139"/>
    </row>
    <row r="163" spans="1:21" ht="25.5" x14ac:dyDescent="0.25">
      <c r="A163" s="31" t="s">
        <v>304</v>
      </c>
      <c r="B163" s="32" t="s">
        <v>73</v>
      </c>
      <c r="C163" s="33" t="s">
        <v>188</v>
      </c>
      <c r="D163" s="43" t="s">
        <v>189</v>
      </c>
      <c r="E163" s="32" t="s">
        <v>86</v>
      </c>
      <c r="F163" s="35" t="s">
        <v>87</v>
      </c>
      <c r="G163" s="32"/>
      <c r="H163" s="36" t="s">
        <v>87</v>
      </c>
      <c r="I163" s="32"/>
      <c r="J163" s="32" t="s">
        <v>91</v>
      </c>
      <c r="K163" s="51" t="s">
        <v>199</v>
      </c>
      <c r="L163" s="32">
        <v>25</v>
      </c>
      <c r="M163" s="48"/>
      <c r="N163" s="81">
        <f t="shared" si="43"/>
        <v>25</v>
      </c>
      <c r="O163" s="73">
        <v>1</v>
      </c>
      <c r="P163" s="26">
        <v>6786</v>
      </c>
      <c r="Q163" s="68">
        <f t="shared" si="40"/>
        <v>169650</v>
      </c>
      <c r="R163" s="68">
        <f t="shared" si="50"/>
        <v>2544750</v>
      </c>
      <c r="S163" s="68"/>
      <c r="T163" s="133">
        <f t="shared" si="41"/>
        <v>2544750</v>
      </c>
      <c r="U163" s="139"/>
    </row>
    <row r="164" spans="1:21" ht="25.5" x14ac:dyDescent="0.25">
      <c r="A164" s="31" t="s">
        <v>304</v>
      </c>
      <c r="B164" s="32" t="s">
        <v>74</v>
      </c>
      <c r="C164" s="33" t="s">
        <v>190</v>
      </c>
      <c r="D164" s="43" t="s">
        <v>191</v>
      </c>
      <c r="E164" s="32" t="s">
        <v>86</v>
      </c>
      <c r="F164" s="35"/>
      <c r="G164" s="35" t="s">
        <v>87</v>
      </c>
      <c r="H164" s="36" t="s">
        <v>87</v>
      </c>
      <c r="I164" s="32"/>
      <c r="J164" s="32" t="s">
        <v>91</v>
      </c>
      <c r="K164" s="51" t="s">
        <v>199</v>
      </c>
      <c r="L164" s="32"/>
      <c r="M164" s="48">
        <v>30</v>
      </c>
      <c r="N164" s="81">
        <f t="shared" si="43"/>
        <v>30</v>
      </c>
      <c r="O164" s="73">
        <v>1</v>
      </c>
      <c r="P164" s="26">
        <v>6786</v>
      </c>
      <c r="Q164" s="68">
        <f t="shared" si="40"/>
        <v>203580</v>
      </c>
      <c r="R164" s="68"/>
      <c r="S164" s="68">
        <f>Q164*10</f>
        <v>2035800</v>
      </c>
      <c r="T164" s="133">
        <f t="shared" si="41"/>
        <v>2035800</v>
      </c>
      <c r="U164" s="139"/>
    </row>
    <row r="165" spans="1:21" x14ac:dyDescent="0.25">
      <c r="A165" s="31" t="s">
        <v>304</v>
      </c>
      <c r="B165" s="32" t="s">
        <v>74</v>
      </c>
      <c r="C165" s="33" t="s">
        <v>190</v>
      </c>
      <c r="D165" s="43" t="s">
        <v>191</v>
      </c>
      <c r="E165" s="32" t="s">
        <v>86</v>
      </c>
      <c r="F165" s="35"/>
      <c r="G165" s="35" t="s">
        <v>87</v>
      </c>
      <c r="H165" s="36" t="s">
        <v>87</v>
      </c>
      <c r="I165" s="32"/>
      <c r="J165" s="32" t="s">
        <v>96</v>
      </c>
      <c r="K165" s="82" t="s">
        <v>97</v>
      </c>
      <c r="L165" s="32"/>
      <c r="M165" s="48">
        <v>23</v>
      </c>
      <c r="N165" s="81">
        <f t="shared" si="43"/>
        <v>23</v>
      </c>
      <c r="O165" s="73">
        <v>2</v>
      </c>
      <c r="P165" s="26">
        <v>13572</v>
      </c>
      <c r="Q165" s="68">
        <f t="shared" si="40"/>
        <v>312156</v>
      </c>
      <c r="R165" s="68"/>
      <c r="S165" s="68">
        <f>Q165*10</f>
        <v>3121560</v>
      </c>
      <c r="T165" s="133">
        <f t="shared" si="41"/>
        <v>3121560</v>
      </c>
      <c r="U165" s="139"/>
    </row>
    <row r="166" spans="1:21" ht="25.5" x14ac:dyDescent="0.25">
      <c r="A166" s="31" t="s">
        <v>304</v>
      </c>
      <c r="B166" s="32" t="s">
        <v>74</v>
      </c>
      <c r="C166" s="33" t="s">
        <v>190</v>
      </c>
      <c r="D166" s="43" t="s">
        <v>191</v>
      </c>
      <c r="E166" s="32" t="s">
        <v>86</v>
      </c>
      <c r="F166" s="35"/>
      <c r="G166" s="35" t="s">
        <v>87</v>
      </c>
      <c r="H166" s="36" t="s">
        <v>87</v>
      </c>
      <c r="I166" s="32"/>
      <c r="J166" s="32" t="s">
        <v>91</v>
      </c>
      <c r="K166" s="51" t="s">
        <v>199</v>
      </c>
      <c r="L166" s="32">
        <v>25</v>
      </c>
      <c r="M166" s="48"/>
      <c r="N166" s="81">
        <f t="shared" si="43"/>
        <v>25</v>
      </c>
      <c r="O166" s="73">
        <v>1</v>
      </c>
      <c r="P166" s="26">
        <v>6786</v>
      </c>
      <c r="Q166" s="68">
        <f t="shared" si="40"/>
        <v>169650</v>
      </c>
      <c r="R166" s="68">
        <f t="shared" ref="R166:R176" si="51">Q166*15</f>
        <v>2544750</v>
      </c>
      <c r="S166" s="68"/>
      <c r="T166" s="133">
        <f t="shared" si="41"/>
        <v>2544750</v>
      </c>
      <c r="U166" s="139"/>
    </row>
    <row r="167" spans="1:21" ht="25.5" x14ac:dyDescent="0.25">
      <c r="A167" s="31" t="s">
        <v>304</v>
      </c>
      <c r="B167" s="32" t="s">
        <v>74</v>
      </c>
      <c r="C167" s="33" t="s">
        <v>190</v>
      </c>
      <c r="D167" s="43" t="s">
        <v>191</v>
      </c>
      <c r="E167" s="32" t="s">
        <v>86</v>
      </c>
      <c r="F167" s="35"/>
      <c r="G167" s="35" t="s">
        <v>87</v>
      </c>
      <c r="H167" s="36" t="s">
        <v>87</v>
      </c>
      <c r="I167" s="32"/>
      <c r="J167" s="32" t="s">
        <v>91</v>
      </c>
      <c r="K167" s="51" t="s">
        <v>199</v>
      </c>
      <c r="L167" s="32">
        <v>25</v>
      </c>
      <c r="M167" s="48"/>
      <c r="N167" s="81">
        <f t="shared" si="43"/>
        <v>25</v>
      </c>
      <c r="O167" s="73">
        <v>1</v>
      </c>
      <c r="P167" s="26">
        <v>6786</v>
      </c>
      <c r="Q167" s="68">
        <f t="shared" si="40"/>
        <v>169650</v>
      </c>
      <c r="R167" s="68">
        <f t="shared" si="51"/>
        <v>2544750</v>
      </c>
      <c r="S167" s="68"/>
      <c r="T167" s="133">
        <f t="shared" si="41"/>
        <v>2544750</v>
      </c>
      <c r="U167" s="139"/>
    </row>
    <row r="168" spans="1:21" ht="25.5" x14ac:dyDescent="0.25">
      <c r="A168" s="100" t="s">
        <v>196</v>
      </c>
      <c r="B168" s="40" t="s">
        <v>200</v>
      </c>
      <c r="C168" s="57" t="s">
        <v>201</v>
      </c>
      <c r="D168" s="51" t="s">
        <v>202</v>
      </c>
      <c r="E168" s="51" t="s">
        <v>82</v>
      </c>
      <c r="F168" s="51"/>
      <c r="G168" s="53" t="s">
        <v>87</v>
      </c>
      <c r="H168" s="53" t="s">
        <v>87</v>
      </c>
      <c r="I168" s="51"/>
      <c r="J168" s="54" t="s">
        <v>244</v>
      </c>
      <c r="K168" s="55" t="s">
        <v>197</v>
      </c>
      <c r="L168" s="121">
        <v>30</v>
      </c>
      <c r="M168" s="121"/>
      <c r="N168" s="81">
        <f t="shared" si="43"/>
        <v>30</v>
      </c>
      <c r="O168" s="73">
        <v>1</v>
      </c>
      <c r="P168" s="26">
        <v>6786</v>
      </c>
      <c r="Q168" s="68">
        <f t="shared" si="40"/>
        <v>203580</v>
      </c>
      <c r="R168" s="102">
        <f t="shared" si="51"/>
        <v>3053700</v>
      </c>
      <c r="S168" s="102"/>
      <c r="T168" s="134">
        <f t="shared" si="41"/>
        <v>3053700</v>
      </c>
      <c r="U168" s="139"/>
    </row>
    <row r="169" spans="1:21" ht="19.5" customHeight="1" x14ac:dyDescent="0.25">
      <c r="A169" s="100" t="s">
        <v>196</v>
      </c>
      <c r="B169" s="40" t="s">
        <v>200</v>
      </c>
      <c r="C169" s="57" t="s">
        <v>201</v>
      </c>
      <c r="D169" s="51" t="s">
        <v>202</v>
      </c>
      <c r="E169" s="51" t="s">
        <v>82</v>
      </c>
      <c r="F169" s="51"/>
      <c r="G169" s="53" t="s">
        <v>87</v>
      </c>
      <c r="H169" s="53" t="s">
        <v>87</v>
      </c>
      <c r="I169" s="51"/>
      <c r="J169" s="51" t="s">
        <v>203</v>
      </c>
      <c r="K169" s="51" t="s">
        <v>199</v>
      </c>
      <c r="L169" s="122">
        <v>30</v>
      </c>
      <c r="M169" s="122"/>
      <c r="N169" s="81">
        <f t="shared" si="43"/>
        <v>30</v>
      </c>
      <c r="O169" s="73">
        <v>1</v>
      </c>
      <c r="P169" s="26">
        <v>6786</v>
      </c>
      <c r="Q169" s="68">
        <f t="shared" si="40"/>
        <v>203580</v>
      </c>
      <c r="R169" s="68">
        <f t="shared" si="51"/>
        <v>3053700</v>
      </c>
      <c r="S169" s="68"/>
      <c r="T169" s="133">
        <f t="shared" si="41"/>
        <v>3053700</v>
      </c>
      <c r="U169" s="139"/>
    </row>
    <row r="170" spans="1:21" ht="25.5" x14ac:dyDescent="0.25">
      <c r="A170" s="100" t="s">
        <v>196</v>
      </c>
      <c r="B170" s="40" t="s">
        <v>204</v>
      </c>
      <c r="C170" s="50">
        <v>144001000235</v>
      </c>
      <c r="D170" s="51" t="s">
        <v>205</v>
      </c>
      <c r="E170" s="51" t="s">
        <v>82</v>
      </c>
      <c r="F170" s="51"/>
      <c r="G170" s="53" t="s">
        <v>87</v>
      </c>
      <c r="H170" s="53" t="s">
        <v>87</v>
      </c>
      <c r="I170" s="51"/>
      <c r="J170" s="54" t="s">
        <v>244</v>
      </c>
      <c r="K170" s="55" t="s">
        <v>197</v>
      </c>
      <c r="L170" s="121"/>
      <c r="M170" s="121">
        <v>23</v>
      </c>
      <c r="N170" s="81">
        <f t="shared" si="43"/>
        <v>23</v>
      </c>
      <c r="O170" s="73">
        <v>1</v>
      </c>
      <c r="P170" s="26">
        <v>6786</v>
      </c>
      <c r="Q170" s="68">
        <f t="shared" si="40"/>
        <v>156078</v>
      </c>
      <c r="R170" s="68"/>
      <c r="S170" s="68">
        <f>Q170*10</f>
        <v>1560780</v>
      </c>
      <c r="T170" s="133">
        <f t="shared" si="41"/>
        <v>1560780</v>
      </c>
      <c r="U170" s="139"/>
    </row>
    <row r="171" spans="1:21" ht="25.5" x14ac:dyDescent="0.25">
      <c r="A171" s="100" t="s">
        <v>196</v>
      </c>
      <c r="B171" s="40" t="s">
        <v>204</v>
      </c>
      <c r="C171" s="50">
        <v>144001000235</v>
      </c>
      <c r="D171" s="51" t="s">
        <v>205</v>
      </c>
      <c r="E171" s="51" t="s">
        <v>82</v>
      </c>
      <c r="F171" s="51"/>
      <c r="G171" s="53" t="s">
        <v>87</v>
      </c>
      <c r="H171" s="53" t="s">
        <v>87</v>
      </c>
      <c r="I171" s="51"/>
      <c r="J171" s="51" t="s">
        <v>203</v>
      </c>
      <c r="K171" s="51" t="s">
        <v>199</v>
      </c>
      <c r="L171" s="121"/>
      <c r="M171" s="121">
        <v>25</v>
      </c>
      <c r="N171" s="81">
        <f t="shared" si="43"/>
        <v>25</v>
      </c>
      <c r="O171" s="73">
        <v>1</v>
      </c>
      <c r="P171" s="26">
        <v>6786</v>
      </c>
      <c r="Q171" s="68">
        <f t="shared" si="40"/>
        <v>169650</v>
      </c>
      <c r="R171" s="68"/>
      <c r="S171" s="68">
        <f>Q171*10</f>
        <v>1696500</v>
      </c>
      <c r="T171" s="133">
        <f t="shared" si="41"/>
        <v>1696500</v>
      </c>
      <c r="U171" s="139"/>
    </row>
    <row r="172" spans="1:21" ht="25.5" x14ac:dyDescent="0.25">
      <c r="A172" s="100" t="s">
        <v>196</v>
      </c>
      <c r="B172" s="40" t="s">
        <v>204</v>
      </c>
      <c r="C172" s="50">
        <v>144001000235</v>
      </c>
      <c r="D172" s="51" t="s">
        <v>205</v>
      </c>
      <c r="E172" s="51" t="s">
        <v>82</v>
      </c>
      <c r="F172" s="51"/>
      <c r="G172" s="53" t="s">
        <v>87</v>
      </c>
      <c r="H172" s="53" t="s">
        <v>87</v>
      </c>
      <c r="I172" s="51"/>
      <c r="J172" s="51" t="s">
        <v>252</v>
      </c>
      <c r="K172" s="51" t="s">
        <v>206</v>
      </c>
      <c r="L172" s="121"/>
      <c r="M172" s="121">
        <v>25</v>
      </c>
      <c r="N172" s="81">
        <f t="shared" si="43"/>
        <v>25</v>
      </c>
      <c r="O172" s="73">
        <v>1</v>
      </c>
      <c r="P172" s="26">
        <v>6786</v>
      </c>
      <c r="Q172" s="68">
        <f t="shared" si="40"/>
        <v>169650</v>
      </c>
      <c r="R172" s="68"/>
      <c r="S172" s="68">
        <f>Q172*10</f>
        <v>1696500</v>
      </c>
      <c r="T172" s="133">
        <f t="shared" si="41"/>
        <v>1696500</v>
      </c>
      <c r="U172" s="139"/>
    </row>
    <row r="173" spans="1:21" ht="25.5" x14ac:dyDescent="0.25">
      <c r="A173" s="100" t="s">
        <v>196</v>
      </c>
      <c r="B173" s="40" t="s">
        <v>207</v>
      </c>
      <c r="C173" s="50">
        <v>244001002437</v>
      </c>
      <c r="D173" s="51" t="s">
        <v>208</v>
      </c>
      <c r="E173" s="51" t="s">
        <v>82</v>
      </c>
      <c r="F173" s="51"/>
      <c r="G173" s="53" t="s">
        <v>87</v>
      </c>
      <c r="H173" s="53" t="s">
        <v>87</v>
      </c>
      <c r="I173" s="51"/>
      <c r="J173" s="54" t="s">
        <v>221</v>
      </c>
      <c r="K173" s="51" t="s">
        <v>199</v>
      </c>
      <c r="L173" s="121">
        <v>30</v>
      </c>
      <c r="M173" s="121"/>
      <c r="N173" s="81">
        <f t="shared" si="43"/>
        <v>30</v>
      </c>
      <c r="O173" s="73">
        <v>1</v>
      </c>
      <c r="P173" s="26">
        <v>6786</v>
      </c>
      <c r="Q173" s="68">
        <f t="shared" si="40"/>
        <v>203580</v>
      </c>
      <c r="R173" s="68">
        <f t="shared" si="51"/>
        <v>3053700</v>
      </c>
      <c r="S173" s="68"/>
      <c r="T173" s="133">
        <f t="shared" si="41"/>
        <v>3053700</v>
      </c>
      <c r="U173" s="139"/>
    </row>
    <row r="174" spans="1:21" x14ac:dyDescent="0.25">
      <c r="A174" s="100" t="s">
        <v>196</v>
      </c>
      <c r="B174" s="40" t="s">
        <v>207</v>
      </c>
      <c r="C174" s="50">
        <v>244001002437</v>
      </c>
      <c r="D174" s="51" t="s">
        <v>208</v>
      </c>
      <c r="E174" s="51" t="s">
        <v>82</v>
      </c>
      <c r="F174" s="51"/>
      <c r="G174" s="53" t="s">
        <v>87</v>
      </c>
      <c r="H174" s="53" t="s">
        <v>87</v>
      </c>
      <c r="I174" s="51"/>
      <c r="J174" s="54" t="s">
        <v>309</v>
      </c>
      <c r="K174" s="55" t="s">
        <v>197</v>
      </c>
      <c r="L174" s="122"/>
      <c r="M174" s="122">
        <v>35</v>
      </c>
      <c r="N174" s="81">
        <f t="shared" si="43"/>
        <v>35</v>
      </c>
      <c r="O174" s="73">
        <v>1</v>
      </c>
      <c r="P174" s="26">
        <v>6786</v>
      </c>
      <c r="Q174" s="68">
        <f t="shared" si="40"/>
        <v>237510</v>
      </c>
      <c r="R174" s="68"/>
      <c r="S174" s="68">
        <f t="shared" ref="S174" si="52">Q174*10</f>
        <v>2375100</v>
      </c>
      <c r="T174" s="133">
        <f t="shared" si="41"/>
        <v>2375100</v>
      </c>
      <c r="U174" s="139"/>
    </row>
    <row r="175" spans="1:21" ht="25.5" x14ac:dyDescent="0.25">
      <c r="A175" s="100" t="s">
        <v>196</v>
      </c>
      <c r="B175" s="40" t="s">
        <v>210</v>
      </c>
      <c r="C175" s="27">
        <v>144001001878</v>
      </c>
      <c r="D175" s="28" t="s">
        <v>211</v>
      </c>
      <c r="E175" s="51" t="s">
        <v>82</v>
      </c>
      <c r="F175" s="51"/>
      <c r="G175" s="53" t="s">
        <v>87</v>
      </c>
      <c r="H175" s="53" t="s">
        <v>87</v>
      </c>
      <c r="I175" s="51"/>
      <c r="J175" s="54" t="s">
        <v>212</v>
      </c>
      <c r="K175" s="51" t="s">
        <v>199</v>
      </c>
      <c r="L175" s="121">
        <v>30</v>
      </c>
      <c r="M175" s="121"/>
      <c r="N175" s="81">
        <f t="shared" si="43"/>
        <v>30</v>
      </c>
      <c r="O175" s="73">
        <v>1</v>
      </c>
      <c r="P175" s="26">
        <v>6786</v>
      </c>
      <c r="Q175" s="68">
        <f t="shared" si="40"/>
        <v>203580</v>
      </c>
      <c r="R175" s="68">
        <f t="shared" si="51"/>
        <v>3053700</v>
      </c>
      <c r="S175" s="68"/>
      <c r="T175" s="133">
        <f t="shared" si="41"/>
        <v>3053700</v>
      </c>
      <c r="U175" s="139"/>
    </row>
    <row r="176" spans="1:21" ht="25.5" x14ac:dyDescent="0.25">
      <c r="A176" s="100" t="s">
        <v>196</v>
      </c>
      <c r="B176" s="40" t="s">
        <v>210</v>
      </c>
      <c r="C176" s="27">
        <v>144001001878</v>
      </c>
      <c r="D176" s="28" t="s">
        <v>211</v>
      </c>
      <c r="E176" s="51" t="s">
        <v>82</v>
      </c>
      <c r="F176" s="51"/>
      <c r="G176" s="53" t="s">
        <v>87</v>
      </c>
      <c r="H176" s="53" t="s">
        <v>87</v>
      </c>
      <c r="I176" s="51"/>
      <c r="J176" s="51" t="s">
        <v>203</v>
      </c>
      <c r="K176" s="51" t="s">
        <v>199</v>
      </c>
      <c r="L176" s="121">
        <v>30</v>
      </c>
      <c r="M176" s="121"/>
      <c r="N176" s="81">
        <f t="shared" si="43"/>
        <v>30</v>
      </c>
      <c r="O176" s="73">
        <v>1</v>
      </c>
      <c r="P176" s="26">
        <v>6786</v>
      </c>
      <c r="Q176" s="68">
        <f t="shared" si="40"/>
        <v>203580</v>
      </c>
      <c r="R176" s="68">
        <f t="shared" si="51"/>
        <v>3053700</v>
      </c>
      <c r="S176" s="68"/>
      <c r="T176" s="133">
        <f t="shared" si="41"/>
        <v>3053700</v>
      </c>
      <c r="U176" s="139"/>
    </row>
    <row r="177" spans="1:21" x14ac:dyDescent="0.25">
      <c r="A177" s="100" t="s">
        <v>196</v>
      </c>
      <c r="B177" s="40" t="s">
        <v>210</v>
      </c>
      <c r="C177" s="27">
        <v>144001001878</v>
      </c>
      <c r="D177" s="28" t="s">
        <v>211</v>
      </c>
      <c r="E177" s="51" t="s">
        <v>82</v>
      </c>
      <c r="F177" s="51"/>
      <c r="G177" s="53" t="s">
        <v>87</v>
      </c>
      <c r="H177" s="53" t="s">
        <v>87</v>
      </c>
      <c r="I177" s="51"/>
      <c r="J177" s="54" t="s">
        <v>213</v>
      </c>
      <c r="K177" s="51" t="s">
        <v>214</v>
      </c>
      <c r="L177" s="121">
        <v>30</v>
      </c>
      <c r="M177" s="121"/>
      <c r="N177" s="81">
        <f t="shared" si="43"/>
        <v>30</v>
      </c>
      <c r="O177" s="73">
        <v>2</v>
      </c>
      <c r="P177" s="26">
        <v>13572</v>
      </c>
      <c r="Q177" s="68">
        <f t="shared" si="40"/>
        <v>407160</v>
      </c>
      <c r="R177" s="68">
        <f>Q177*15</f>
        <v>6107400</v>
      </c>
      <c r="S177" s="68"/>
      <c r="T177" s="133">
        <f t="shared" si="41"/>
        <v>6107400</v>
      </c>
      <c r="U177" s="139"/>
    </row>
    <row r="178" spans="1:21" ht="25.5" x14ac:dyDescent="0.25">
      <c r="A178" s="100" t="s">
        <v>196</v>
      </c>
      <c r="B178" s="40" t="s">
        <v>210</v>
      </c>
      <c r="C178" s="27">
        <v>144001001878</v>
      </c>
      <c r="D178" s="28" t="s">
        <v>211</v>
      </c>
      <c r="E178" s="51" t="s">
        <v>82</v>
      </c>
      <c r="F178" s="51"/>
      <c r="G178" s="53" t="s">
        <v>87</v>
      </c>
      <c r="H178" s="53" t="s">
        <v>87</v>
      </c>
      <c r="I178" s="51"/>
      <c r="J178" s="51" t="s">
        <v>252</v>
      </c>
      <c r="K178" s="51" t="s">
        <v>206</v>
      </c>
      <c r="L178" s="121">
        <v>30</v>
      </c>
      <c r="M178" s="121"/>
      <c r="N178" s="81">
        <f t="shared" si="43"/>
        <v>30</v>
      </c>
      <c r="O178" s="73">
        <v>1</v>
      </c>
      <c r="P178" s="26">
        <v>6786</v>
      </c>
      <c r="Q178" s="68">
        <f t="shared" si="40"/>
        <v>203580</v>
      </c>
      <c r="R178" s="68">
        <f>Q178*15</f>
        <v>3053700</v>
      </c>
      <c r="S178" s="68"/>
      <c r="T178" s="133">
        <f t="shared" si="41"/>
        <v>3053700</v>
      </c>
      <c r="U178" s="139"/>
    </row>
    <row r="179" spans="1:21" ht="25.5" x14ac:dyDescent="0.25">
      <c r="A179" s="100" t="s">
        <v>196</v>
      </c>
      <c r="B179" s="40" t="s">
        <v>217</v>
      </c>
      <c r="C179" s="50">
        <v>144001002050</v>
      </c>
      <c r="D179" s="51" t="s">
        <v>218</v>
      </c>
      <c r="E179" s="40" t="s">
        <v>82</v>
      </c>
      <c r="F179" s="51"/>
      <c r="G179" s="53" t="s">
        <v>87</v>
      </c>
      <c r="H179" s="53" t="s">
        <v>87</v>
      </c>
      <c r="I179" s="51"/>
      <c r="J179" s="54" t="s">
        <v>219</v>
      </c>
      <c r="K179" s="51" t="s">
        <v>220</v>
      </c>
      <c r="L179" s="121">
        <v>30</v>
      </c>
      <c r="M179" s="121"/>
      <c r="N179" s="81">
        <f t="shared" si="43"/>
        <v>30</v>
      </c>
      <c r="O179" s="74">
        <v>3</v>
      </c>
      <c r="P179" s="26">
        <v>31668</v>
      </c>
      <c r="Q179" s="68">
        <f t="shared" si="40"/>
        <v>950040</v>
      </c>
      <c r="R179" s="68">
        <f t="shared" ref="R179:R188" si="53">Q179*15</f>
        <v>14250600</v>
      </c>
      <c r="S179" s="68"/>
      <c r="T179" s="133">
        <f t="shared" si="41"/>
        <v>14250600</v>
      </c>
      <c r="U179" s="139"/>
    </row>
    <row r="180" spans="1:21" x14ac:dyDescent="0.25">
      <c r="A180" s="100" t="s">
        <v>196</v>
      </c>
      <c r="B180" s="40" t="s">
        <v>217</v>
      </c>
      <c r="C180" s="50">
        <v>144001002050</v>
      </c>
      <c r="D180" s="51" t="s">
        <v>218</v>
      </c>
      <c r="E180" s="40" t="s">
        <v>82</v>
      </c>
      <c r="F180" s="51"/>
      <c r="G180" s="53" t="s">
        <v>87</v>
      </c>
      <c r="H180" s="53" t="s">
        <v>87</v>
      </c>
      <c r="I180" s="51"/>
      <c r="J180" s="54" t="s">
        <v>90</v>
      </c>
      <c r="K180" s="51" t="s">
        <v>222</v>
      </c>
      <c r="L180" s="121">
        <v>30</v>
      </c>
      <c r="M180" s="121"/>
      <c r="N180" s="81">
        <f t="shared" si="43"/>
        <v>30</v>
      </c>
      <c r="O180" s="73">
        <v>2</v>
      </c>
      <c r="P180" s="26">
        <v>13572</v>
      </c>
      <c r="Q180" s="68">
        <f t="shared" si="40"/>
        <v>407160</v>
      </c>
      <c r="R180" s="68">
        <f t="shared" si="53"/>
        <v>6107400</v>
      </c>
      <c r="S180" s="68"/>
      <c r="T180" s="133">
        <f t="shared" si="41"/>
        <v>6107400</v>
      </c>
      <c r="U180" s="139"/>
    </row>
    <row r="181" spans="1:21" x14ac:dyDescent="0.25">
      <c r="A181" s="100" t="s">
        <v>196</v>
      </c>
      <c r="B181" s="40" t="s">
        <v>217</v>
      </c>
      <c r="C181" s="50">
        <v>144001002050</v>
      </c>
      <c r="D181" s="51" t="s">
        <v>218</v>
      </c>
      <c r="E181" s="40" t="s">
        <v>82</v>
      </c>
      <c r="F181" s="51"/>
      <c r="G181" s="53" t="s">
        <v>87</v>
      </c>
      <c r="H181" s="53" t="s">
        <v>87</v>
      </c>
      <c r="I181" s="51"/>
      <c r="J181" s="54" t="s">
        <v>90</v>
      </c>
      <c r="K181" s="51" t="s">
        <v>222</v>
      </c>
      <c r="L181" s="121"/>
      <c r="M181" s="121">
        <v>26</v>
      </c>
      <c r="N181" s="81">
        <f t="shared" si="43"/>
        <v>26</v>
      </c>
      <c r="O181" s="73">
        <v>2</v>
      </c>
      <c r="P181" s="26">
        <v>13572</v>
      </c>
      <c r="Q181" s="68">
        <f t="shared" si="40"/>
        <v>352872</v>
      </c>
      <c r="R181" s="68"/>
      <c r="S181" s="68">
        <f t="shared" ref="S181:S182" si="54">Q181*10</f>
        <v>3528720</v>
      </c>
      <c r="T181" s="133">
        <f t="shared" si="41"/>
        <v>3528720</v>
      </c>
      <c r="U181" s="139"/>
    </row>
    <row r="182" spans="1:21" ht="25.5" x14ac:dyDescent="0.25">
      <c r="A182" s="100" t="s">
        <v>196</v>
      </c>
      <c r="B182" s="40" t="s">
        <v>217</v>
      </c>
      <c r="C182" s="50">
        <v>144001002050</v>
      </c>
      <c r="D182" s="51" t="s">
        <v>218</v>
      </c>
      <c r="E182" s="40" t="s">
        <v>82</v>
      </c>
      <c r="F182" s="51"/>
      <c r="G182" s="53" t="s">
        <v>87</v>
      </c>
      <c r="H182" s="53" t="s">
        <v>87</v>
      </c>
      <c r="I182" s="51"/>
      <c r="J182" s="54" t="s">
        <v>219</v>
      </c>
      <c r="K182" s="51" t="s">
        <v>220</v>
      </c>
      <c r="L182" s="121"/>
      <c r="M182" s="121">
        <v>29</v>
      </c>
      <c r="N182" s="81">
        <f t="shared" si="43"/>
        <v>29</v>
      </c>
      <c r="O182" s="74">
        <v>3</v>
      </c>
      <c r="P182" s="26">
        <v>31668</v>
      </c>
      <c r="Q182" s="68">
        <f t="shared" si="40"/>
        <v>918372</v>
      </c>
      <c r="R182" s="68"/>
      <c r="S182" s="68">
        <f t="shared" si="54"/>
        <v>9183720</v>
      </c>
      <c r="T182" s="133">
        <f t="shared" si="41"/>
        <v>9183720</v>
      </c>
      <c r="U182" s="139"/>
    </row>
    <row r="183" spans="1:21" x14ac:dyDescent="0.25">
      <c r="A183" s="100" t="s">
        <v>196</v>
      </c>
      <c r="B183" s="40" t="s">
        <v>223</v>
      </c>
      <c r="C183" s="27">
        <v>144001003404</v>
      </c>
      <c r="D183" s="28" t="s">
        <v>224</v>
      </c>
      <c r="E183" s="51" t="s">
        <v>82</v>
      </c>
      <c r="F183" s="52"/>
      <c r="G183" s="53" t="s">
        <v>87</v>
      </c>
      <c r="H183" s="53" t="s">
        <v>87</v>
      </c>
      <c r="I183" s="52"/>
      <c r="J183" s="54" t="s">
        <v>216</v>
      </c>
      <c r="K183" s="51" t="s">
        <v>214</v>
      </c>
      <c r="L183" s="121">
        <v>30</v>
      </c>
      <c r="M183" s="121"/>
      <c r="N183" s="81">
        <f t="shared" si="43"/>
        <v>30</v>
      </c>
      <c r="O183" s="73">
        <v>2</v>
      </c>
      <c r="P183" s="26">
        <v>13572</v>
      </c>
      <c r="Q183" s="68">
        <f t="shared" si="40"/>
        <v>407160</v>
      </c>
      <c r="R183" s="68">
        <f t="shared" si="53"/>
        <v>6107400</v>
      </c>
      <c r="S183" s="68"/>
      <c r="T183" s="133">
        <f t="shared" si="41"/>
        <v>6107400</v>
      </c>
      <c r="U183" s="139"/>
    </row>
    <row r="184" spans="1:21" x14ac:dyDescent="0.25">
      <c r="A184" s="100" t="s">
        <v>196</v>
      </c>
      <c r="B184" s="40" t="s">
        <v>223</v>
      </c>
      <c r="C184" s="27">
        <v>144001003404</v>
      </c>
      <c r="D184" s="28" t="s">
        <v>224</v>
      </c>
      <c r="E184" s="51" t="s">
        <v>82</v>
      </c>
      <c r="F184" s="52"/>
      <c r="G184" s="53" t="s">
        <v>87</v>
      </c>
      <c r="H184" s="53" t="s">
        <v>87</v>
      </c>
      <c r="I184" s="52"/>
      <c r="J184" s="54" t="s">
        <v>216</v>
      </c>
      <c r="K184" s="51" t="s">
        <v>214</v>
      </c>
      <c r="L184" s="121">
        <v>30</v>
      </c>
      <c r="M184" s="121"/>
      <c r="N184" s="81">
        <f t="shared" si="43"/>
        <v>30</v>
      </c>
      <c r="O184" s="73">
        <v>2</v>
      </c>
      <c r="P184" s="26">
        <v>13572</v>
      </c>
      <c r="Q184" s="68">
        <f t="shared" si="40"/>
        <v>407160</v>
      </c>
      <c r="R184" s="68">
        <f t="shared" si="53"/>
        <v>6107400</v>
      </c>
      <c r="S184" s="68"/>
      <c r="T184" s="133">
        <f t="shared" si="41"/>
        <v>6107400</v>
      </c>
      <c r="U184" s="139"/>
    </row>
    <row r="185" spans="1:21" x14ac:dyDescent="0.25">
      <c r="A185" s="100" t="s">
        <v>196</v>
      </c>
      <c r="B185" s="40" t="s">
        <v>223</v>
      </c>
      <c r="C185" s="27">
        <v>144001003404</v>
      </c>
      <c r="D185" s="28" t="s">
        <v>224</v>
      </c>
      <c r="E185" s="51" t="s">
        <v>82</v>
      </c>
      <c r="F185" s="52"/>
      <c r="G185" s="53" t="s">
        <v>87</v>
      </c>
      <c r="H185" s="53" t="s">
        <v>87</v>
      </c>
      <c r="I185" s="52"/>
      <c r="J185" s="54" t="s">
        <v>216</v>
      </c>
      <c r="K185" s="51" t="s">
        <v>214</v>
      </c>
      <c r="L185" s="121">
        <v>30</v>
      </c>
      <c r="M185" s="121"/>
      <c r="N185" s="81">
        <f t="shared" si="43"/>
        <v>30</v>
      </c>
      <c r="O185" s="73">
        <v>2</v>
      </c>
      <c r="P185" s="26">
        <v>13572</v>
      </c>
      <c r="Q185" s="68">
        <f t="shared" si="40"/>
        <v>407160</v>
      </c>
      <c r="R185" s="68">
        <f t="shared" si="53"/>
        <v>6107400</v>
      </c>
      <c r="S185" s="68"/>
      <c r="T185" s="133">
        <f t="shared" si="41"/>
        <v>6107400</v>
      </c>
      <c r="U185" s="139"/>
    </row>
    <row r="186" spans="1:21" ht="25.5" x14ac:dyDescent="0.25">
      <c r="A186" s="100" t="s">
        <v>196</v>
      </c>
      <c r="B186" s="40" t="s">
        <v>225</v>
      </c>
      <c r="C186" s="50">
        <v>244001003158</v>
      </c>
      <c r="D186" s="51" t="s">
        <v>226</v>
      </c>
      <c r="E186" s="51" t="s">
        <v>82</v>
      </c>
      <c r="F186" s="51"/>
      <c r="G186" s="53" t="s">
        <v>87</v>
      </c>
      <c r="H186" s="53" t="s">
        <v>87</v>
      </c>
      <c r="I186" s="52"/>
      <c r="J186" s="54" t="s">
        <v>334</v>
      </c>
      <c r="K186" s="51" t="s">
        <v>311</v>
      </c>
      <c r="L186" s="121">
        <v>30</v>
      </c>
      <c r="M186" s="121"/>
      <c r="N186" s="81">
        <f t="shared" si="43"/>
        <v>30</v>
      </c>
      <c r="O186" s="73">
        <v>2</v>
      </c>
      <c r="P186" s="26">
        <v>13572</v>
      </c>
      <c r="Q186" s="68">
        <f t="shared" si="40"/>
        <v>407160</v>
      </c>
      <c r="R186" s="68">
        <f t="shared" si="53"/>
        <v>6107400</v>
      </c>
      <c r="S186" s="68"/>
      <c r="T186" s="133">
        <f t="shared" si="41"/>
        <v>6107400</v>
      </c>
      <c r="U186" s="139"/>
    </row>
    <row r="187" spans="1:21" ht="25.5" x14ac:dyDescent="0.25">
      <c r="A187" s="100" t="s">
        <v>196</v>
      </c>
      <c r="B187" s="40" t="s">
        <v>225</v>
      </c>
      <c r="C187" s="50">
        <v>244001003158</v>
      </c>
      <c r="D187" s="51" t="s">
        <v>226</v>
      </c>
      <c r="E187" s="51" t="s">
        <v>82</v>
      </c>
      <c r="F187" s="51"/>
      <c r="G187" s="53" t="s">
        <v>87</v>
      </c>
      <c r="H187" s="53" t="s">
        <v>87</v>
      </c>
      <c r="I187" s="52"/>
      <c r="J187" s="54" t="s">
        <v>216</v>
      </c>
      <c r="K187" s="51" t="s">
        <v>214</v>
      </c>
      <c r="L187" s="121"/>
      <c r="M187" s="121">
        <v>20</v>
      </c>
      <c r="N187" s="81">
        <f t="shared" si="43"/>
        <v>20</v>
      </c>
      <c r="O187" s="73">
        <v>2</v>
      </c>
      <c r="P187" s="26">
        <v>13572</v>
      </c>
      <c r="Q187" s="68">
        <f t="shared" si="40"/>
        <v>271440</v>
      </c>
      <c r="R187" s="68"/>
      <c r="S187" s="68">
        <f t="shared" ref="S187" si="55">Q187*10</f>
        <v>2714400</v>
      </c>
      <c r="T187" s="133">
        <f t="shared" si="41"/>
        <v>2714400</v>
      </c>
      <c r="U187" s="139"/>
    </row>
    <row r="188" spans="1:21" ht="25.5" x14ac:dyDescent="0.25">
      <c r="A188" s="100" t="s">
        <v>196</v>
      </c>
      <c r="B188" s="40" t="s">
        <v>227</v>
      </c>
      <c r="C188" s="50">
        <v>244001000671</v>
      </c>
      <c r="D188" s="58" t="s">
        <v>228</v>
      </c>
      <c r="E188" s="51" t="s">
        <v>82</v>
      </c>
      <c r="F188" s="52"/>
      <c r="G188" s="53" t="s">
        <v>87</v>
      </c>
      <c r="H188" s="53" t="s">
        <v>87</v>
      </c>
      <c r="I188" s="52"/>
      <c r="J188" s="54" t="s">
        <v>334</v>
      </c>
      <c r="K188" s="51" t="s">
        <v>311</v>
      </c>
      <c r="L188" s="121">
        <v>30</v>
      </c>
      <c r="M188" s="121"/>
      <c r="N188" s="81">
        <f t="shared" si="43"/>
        <v>30</v>
      </c>
      <c r="O188" s="73">
        <v>2</v>
      </c>
      <c r="P188" s="26">
        <v>13572</v>
      </c>
      <c r="Q188" s="68">
        <f t="shared" si="40"/>
        <v>407160</v>
      </c>
      <c r="R188" s="68">
        <f t="shared" si="53"/>
        <v>6107400</v>
      </c>
      <c r="S188" s="68"/>
      <c r="T188" s="133">
        <f t="shared" si="41"/>
        <v>6107400</v>
      </c>
      <c r="U188" s="139"/>
    </row>
    <row r="189" spans="1:21" ht="25.5" x14ac:dyDescent="0.25">
      <c r="A189" s="100" t="s">
        <v>196</v>
      </c>
      <c r="B189" s="40" t="s">
        <v>52</v>
      </c>
      <c r="C189" s="50">
        <v>244001004669</v>
      </c>
      <c r="D189" s="51" t="s">
        <v>229</v>
      </c>
      <c r="E189" s="51" t="s">
        <v>82</v>
      </c>
      <c r="F189" s="51"/>
      <c r="G189" s="53" t="s">
        <v>87</v>
      </c>
      <c r="H189" s="53" t="s">
        <v>87</v>
      </c>
      <c r="I189" s="51"/>
      <c r="J189" s="54" t="s">
        <v>219</v>
      </c>
      <c r="K189" s="51" t="s">
        <v>220</v>
      </c>
      <c r="L189" s="121"/>
      <c r="M189" s="121">
        <v>22</v>
      </c>
      <c r="N189" s="81">
        <f t="shared" si="43"/>
        <v>22</v>
      </c>
      <c r="O189" s="74">
        <v>3</v>
      </c>
      <c r="P189" s="26">
        <v>31668</v>
      </c>
      <c r="Q189" s="68">
        <f t="shared" si="40"/>
        <v>696696</v>
      </c>
      <c r="R189" s="68"/>
      <c r="S189" s="68">
        <f>Q189*10</f>
        <v>6966960</v>
      </c>
      <c r="T189" s="133">
        <f t="shared" si="41"/>
        <v>6966960</v>
      </c>
      <c r="U189" s="139"/>
    </row>
    <row r="190" spans="1:21" ht="25.5" x14ac:dyDescent="0.25">
      <c r="A190" s="100" t="s">
        <v>196</v>
      </c>
      <c r="B190" s="40" t="s">
        <v>230</v>
      </c>
      <c r="C190" s="57">
        <v>344001001621</v>
      </c>
      <c r="D190" s="51" t="s">
        <v>231</v>
      </c>
      <c r="E190" s="51" t="s">
        <v>82</v>
      </c>
      <c r="F190" s="51"/>
      <c r="G190" s="53" t="s">
        <v>87</v>
      </c>
      <c r="H190" s="53" t="s">
        <v>87</v>
      </c>
      <c r="I190" s="51"/>
      <c r="J190" s="51" t="s">
        <v>252</v>
      </c>
      <c r="K190" s="51" t="s">
        <v>206</v>
      </c>
      <c r="L190" s="121"/>
      <c r="M190" s="121">
        <v>31</v>
      </c>
      <c r="N190" s="81">
        <f t="shared" si="43"/>
        <v>31</v>
      </c>
      <c r="O190" s="73">
        <v>1</v>
      </c>
      <c r="P190" s="26">
        <v>6786</v>
      </c>
      <c r="Q190" s="68">
        <f t="shared" si="40"/>
        <v>210366</v>
      </c>
      <c r="R190" s="68"/>
      <c r="S190" s="68">
        <f>Q190*10</f>
        <v>2103660</v>
      </c>
      <c r="T190" s="133">
        <f t="shared" si="41"/>
        <v>2103660</v>
      </c>
      <c r="U190" s="139"/>
    </row>
    <row r="191" spans="1:21" x14ac:dyDescent="0.25">
      <c r="A191" s="100" t="s">
        <v>196</v>
      </c>
      <c r="B191" s="40" t="s">
        <v>230</v>
      </c>
      <c r="C191" s="57">
        <v>344001001621</v>
      </c>
      <c r="D191" s="51" t="s">
        <v>231</v>
      </c>
      <c r="E191" s="51" t="s">
        <v>82</v>
      </c>
      <c r="F191" s="51"/>
      <c r="G191" s="53" t="s">
        <v>87</v>
      </c>
      <c r="H191" s="53" t="s">
        <v>87</v>
      </c>
      <c r="I191" s="51"/>
      <c r="J191" s="54" t="s">
        <v>232</v>
      </c>
      <c r="K191" s="55" t="s">
        <v>197</v>
      </c>
      <c r="L191" s="121"/>
      <c r="M191" s="121">
        <v>34</v>
      </c>
      <c r="N191" s="81">
        <f t="shared" si="43"/>
        <v>34</v>
      </c>
      <c r="O191" s="73">
        <v>1</v>
      </c>
      <c r="P191" s="26">
        <v>6786</v>
      </c>
      <c r="Q191" s="68">
        <f t="shared" si="40"/>
        <v>230724</v>
      </c>
      <c r="R191" s="68"/>
      <c r="S191" s="68">
        <f>Q191*10</f>
        <v>2307240</v>
      </c>
      <c r="T191" s="133">
        <f t="shared" si="41"/>
        <v>2307240</v>
      </c>
      <c r="U191" s="139"/>
    </row>
    <row r="192" spans="1:21" x14ac:dyDescent="0.25">
      <c r="A192" s="100" t="s">
        <v>196</v>
      </c>
      <c r="B192" s="40" t="s">
        <v>233</v>
      </c>
      <c r="C192" s="50">
        <v>144001001151</v>
      </c>
      <c r="D192" s="51" t="s">
        <v>234</v>
      </c>
      <c r="E192" s="51" t="s">
        <v>82</v>
      </c>
      <c r="F192" s="51"/>
      <c r="G192" s="53" t="s">
        <v>87</v>
      </c>
      <c r="H192" s="53" t="s">
        <v>87</v>
      </c>
      <c r="I192" s="51"/>
      <c r="J192" s="54" t="s">
        <v>216</v>
      </c>
      <c r="K192" s="51" t="s">
        <v>214</v>
      </c>
      <c r="L192" s="121"/>
      <c r="M192" s="121">
        <v>35</v>
      </c>
      <c r="N192" s="81">
        <f t="shared" si="43"/>
        <v>35</v>
      </c>
      <c r="O192" s="73">
        <v>2</v>
      </c>
      <c r="P192" s="26">
        <v>13572</v>
      </c>
      <c r="Q192" s="68">
        <f t="shared" si="40"/>
        <v>475020</v>
      </c>
      <c r="R192" s="68"/>
      <c r="S192" s="68">
        <f>Q192*10</f>
        <v>4750200</v>
      </c>
      <c r="T192" s="133">
        <f t="shared" si="41"/>
        <v>4750200</v>
      </c>
      <c r="U192" s="139"/>
    </row>
    <row r="193" spans="1:21" ht="25.5" x14ac:dyDescent="0.25">
      <c r="A193" s="100" t="s">
        <v>196</v>
      </c>
      <c r="B193" s="40" t="s">
        <v>235</v>
      </c>
      <c r="C193" s="57">
        <v>144001001053</v>
      </c>
      <c r="D193" s="51" t="s">
        <v>236</v>
      </c>
      <c r="E193" s="51" t="s">
        <v>82</v>
      </c>
      <c r="F193" s="51"/>
      <c r="G193" s="53" t="s">
        <v>87</v>
      </c>
      <c r="H193" s="53" t="s">
        <v>87</v>
      </c>
      <c r="I193" s="51"/>
      <c r="J193" s="51" t="s">
        <v>203</v>
      </c>
      <c r="K193" s="51" t="s">
        <v>199</v>
      </c>
      <c r="L193" s="122"/>
      <c r="M193" s="122">
        <v>35</v>
      </c>
      <c r="N193" s="81">
        <f t="shared" si="43"/>
        <v>35</v>
      </c>
      <c r="O193" s="73">
        <v>1</v>
      </c>
      <c r="P193" s="26">
        <v>6786</v>
      </c>
      <c r="Q193" s="68">
        <f t="shared" si="40"/>
        <v>237510</v>
      </c>
      <c r="R193" s="68"/>
      <c r="S193" s="68">
        <f>Q193*10</f>
        <v>2375100</v>
      </c>
      <c r="T193" s="133">
        <f t="shared" si="41"/>
        <v>2375100</v>
      </c>
      <c r="U193" s="139"/>
    </row>
    <row r="194" spans="1:21" ht="25.5" x14ac:dyDescent="0.25">
      <c r="A194" s="100" t="s">
        <v>196</v>
      </c>
      <c r="B194" s="40" t="s">
        <v>237</v>
      </c>
      <c r="C194" s="27">
        <v>344001005171</v>
      </c>
      <c r="D194" s="28" t="s">
        <v>238</v>
      </c>
      <c r="E194" s="51" t="s">
        <v>82</v>
      </c>
      <c r="F194" s="51"/>
      <c r="G194" s="53" t="s">
        <v>87</v>
      </c>
      <c r="H194" s="53"/>
      <c r="I194" s="53" t="s">
        <v>87</v>
      </c>
      <c r="J194" s="51" t="s">
        <v>203</v>
      </c>
      <c r="K194" s="51" t="s">
        <v>199</v>
      </c>
      <c r="L194" s="122">
        <v>30</v>
      </c>
      <c r="M194" s="122"/>
      <c r="N194" s="81">
        <f t="shared" si="43"/>
        <v>30</v>
      </c>
      <c r="O194" s="73">
        <v>1</v>
      </c>
      <c r="P194" s="26">
        <v>6786</v>
      </c>
      <c r="Q194" s="68">
        <f t="shared" si="40"/>
        <v>203580</v>
      </c>
      <c r="R194" s="68">
        <f t="shared" ref="R194:R195" si="56">Q194*15</f>
        <v>3053700</v>
      </c>
      <c r="S194" s="68"/>
      <c r="T194" s="133">
        <f t="shared" si="41"/>
        <v>3053700</v>
      </c>
      <c r="U194" s="139"/>
    </row>
    <row r="195" spans="1:21" ht="25.5" x14ac:dyDescent="0.25">
      <c r="A195" s="100" t="s">
        <v>196</v>
      </c>
      <c r="B195" s="40" t="s">
        <v>239</v>
      </c>
      <c r="C195" s="27">
        <v>344001000056</v>
      </c>
      <c r="D195" s="28" t="s">
        <v>240</v>
      </c>
      <c r="E195" s="51" t="s">
        <v>82</v>
      </c>
      <c r="F195" s="51"/>
      <c r="G195" s="53" t="s">
        <v>87</v>
      </c>
      <c r="H195" s="53"/>
      <c r="I195" s="53" t="s">
        <v>87</v>
      </c>
      <c r="J195" s="51" t="s">
        <v>203</v>
      </c>
      <c r="K195" s="51" t="s">
        <v>199</v>
      </c>
      <c r="L195" s="121">
        <v>30</v>
      </c>
      <c r="M195" s="121"/>
      <c r="N195" s="81">
        <f t="shared" si="43"/>
        <v>30</v>
      </c>
      <c r="O195" s="73">
        <v>1</v>
      </c>
      <c r="P195" s="26">
        <v>6786</v>
      </c>
      <c r="Q195" s="68">
        <f t="shared" si="40"/>
        <v>203580</v>
      </c>
      <c r="R195" s="68">
        <f t="shared" si="56"/>
        <v>3053700</v>
      </c>
      <c r="S195" s="68"/>
      <c r="T195" s="133">
        <f t="shared" si="41"/>
        <v>3053700</v>
      </c>
      <c r="U195" s="139"/>
    </row>
    <row r="196" spans="1:21" ht="25.5" x14ac:dyDescent="0.25">
      <c r="A196" s="100" t="s">
        <v>196</v>
      </c>
      <c r="B196" s="40" t="s">
        <v>241</v>
      </c>
      <c r="C196" s="57" t="s">
        <v>242</v>
      </c>
      <c r="D196" s="51" t="s">
        <v>243</v>
      </c>
      <c r="E196" s="51" t="s">
        <v>80</v>
      </c>
      <c r="F196" s="51"/>
      <c r="G196" s="53" t="s">
        <v>87</v>
      </c>
      <c r="H196" s="53" t="s">
        <v>87</v>
      </c>
      <c r="I196" s="51"/>
      <c r="J196" s="54" t="s">
        <v>219</v>
      </c>
      <c r="K196" s="51" t="s">
        <v>220</v>
      </c>
      <c r="L196" s="121">
        <v>30</v>
      </c>
      <c r="M196" s="121"/>
      <c r="N196" s="81">
        <f t="shared" si="43"/>
        <v>30</v>
      </c>
      <c r="O196" s="74">
        <v>3</v>
      </c>
      <c r="P196" s="26">
        <v>31668</v>
      </c>
      <c r="Q196" s="68">
        <f t="shared" ref="Q196:Q259" si="57">N196*P196</f>
        <v>950040</v>
      </c>
      <c r="R196" s="68">
        <f t="shared" ref="R196" si="58">Q196*15</f>
        <v>14250600</v>
      </c>
      <c r="S196" s="68"/>
      <c r="T196" s="133">
        <f t="shared" ref="T196:T259" si="59">IF(L196="",M196*P196*10,L196*P196*15)</f>
        <v>14250600</v>
      </c>
      <c r="U196" s="139"/>
    </row>
    <row r="197" spans="1:21" ht="25.5" x14ac:dyDescent="0.25">
      <c r="A197" s="100" t="s">
        <v>196</v>
      </c>
      <c r="B197" s="40" t="s">
        <v>241</v>
      </c>
      <c r="C197" s="57" t="s">
        <v>242</v>
      </c>
      <c r="D197" s="51" t="s">
        <v>243</v>
      </c>
      <c r="E197" s="51" t="s">
        <v>80</v>
      </c>
      <c r="F197" s="51"/>
      <c r="G197" s="53" t="s">
        <v>87</v>
      </c>
      <c r="H197" s="53" t="s">
        <v>87</v>
      </c>
      <c r="I197" s="51"/>
      <c r="J197" s="54" t="s">
        <v>244</v>
      </c>
      <c r="K197" s="55" t="s">
        <v>197</v>
      </c>
      <c r="L197" s="121">
        <v>30</v>
      </c>
      <c r="M197" s="121"/>
      <c r="N197" s="81">
        <f t="shared" si="43"/>
        <v>30</v>
      </c>
      <c r="O197" s="73">
        <v>1</v>
      </c>
      <c r="P197" s="26">
        <v>6786</v>
      </c>
      <c r="Q197" s="68">
        <f t="shared" si="57"/>
        <v>203580</v>
      </c>
      <c r="R197" s="68">
        <f t="shared" ref="R197:R198" si="60">Q197*15</f>
        <v>3053700</v>
      </c>
      <c r="S197" s="68"/>
      <c r="T197" s="133">
        <f t="shared" si="59"/>
        <v>3053700</v>
      </c>
      <c r="U197" s="139"/>
    </row>
    <row r="198" spans="1:21" ht="25.5" x14ac:dyDescent="0.25">
      <c r="A198" s="100" t="s">
        <v>196</v>
      </c>
      <c r="B198" s="40" t="s">
        <v>241</v>
      </c>
      <c r="C198" s="57" t="s">
        <v>242</v>
      </c>
      <c r="D198" s="51" t="s">
        <v>243</v>
      </c>
      <c r="E198" s="51" t="s">
        <v>80</v>
      </c>
      <c r="F198" s="51"/>
      <c r="G198" s="53" t="s">
        <v>87</v>
      </c>
      <c r="H198" s="53" t="s">
        <v>87</v>
      </c>
      <c r="I198" s="51"/>
      <c r="J198" s="51" t="s">
        <v>203</v>
      </c>
      <c r="K198" s="51" t="s">
        <v>199</v>
      </c>
      <c r="L198" s="122">
        <v>30</v>
      </c>
      <c r="M198" s="122"/>
      <c r="N198" s="81">
        <f t="shared" si="43"/>
        <v>30</v>
      </c>
      <c r="O198" s="73">
        <v>1</v>
      </c>
      <c r="P198" s="26">
        <v>6786</v>
      </c>
      <c r="Q198" s="68">
        <f t="shared" si="57"/>
        <v>203580</v>
      </c>
      <c r="R198" s="68">
        <f t="shared" si="60"/>
        <v>3053700</v>
      </c>
      <c r="S198" s="68"/>
      <c r="T198" s="133">
        <f t="shared" si="59"/>
        <v>3053700</v>
      </c>
      <c r="U198" s="139"/>
    </row>
    <row r="199" spans="1:21" ht="25.5" x14ac:dyDescent="0.25">
      <c r="A199" s="100" t="s">
        <v>196</v>
      </c>
      <c r="B199" s="40" t="s">
        <v>241</v>
      </c>
      <c r="C199" s="57" t="s">
        <v>242</v>
      </c>
      <c r="D199" s="51" t="s">
        <v>243</v>
      </c>
      <c r="E199" s="51" t="s">
        <v>80</v>
      </c>
      <c r="F199" s="51"/>
      <c r="G199" s="53" t="s">
        <v>87</v>
      </c>
      <c r="H199" s="53" t="s">
        <v>87</v>
      </c>
      <c r="I199" s="51"/>
      <c r="J199" s="59" t="s">
        <v>244</v>
      </c>
      <c r="K199" s="55" t="s">
        <v>197</v>
      </c>
      <c r="L199" s="122"/>
      <c r="M199" s="122">
        <v>29</v>
      </c>
      <c r="N199" s="81">
        <f t="shared" si="43"/>
        <v>29</v>
      </c>
      <c r="O199" s="73">
        <v>1</v>
      </c>
      <c r="P199" s="26">
        <v>6786</v>
      </c>
      <c r="Q199" s="68">
        <f t="shared" si="57"/>
        <v>196794</v>
      </c>
      <c r="R199" s="102"/>
      <c r="S199" s="68">
        <f>Q199*10</f>
        <v>1967940</v>
      </c>
      <c r="T199" s="133">
        <f t="shared" si="59"/>
        <v>1967940</v>
      </c>
      <c r="U199" s="139"/>
    </row>
    <row r="200" spans="1:21" ht="25.5" x14ac:dyDescent="0.25">
      <c r="A200" s="100" t="s">
        <v>196</v>
      </c>
      <c r="B200" s="40" t="s">
        <v>241</v>
      </c>
      <c r="C200" s="57" t="s">
        <v>242</v>
      </c>
      <c r="D200" s="51" t="s">
        <v>243</v>
      </c>
      <c r="E200" s="51" t="s">
        <v>80</v>
      </c>
      <c r="F200" s="51"/>
      <c r="G200" s="53" t="s">
        <v>87</v>
      </c>
      <c r="H200" s="53" t="s">
        <v>87</v>
      </c>
      <c r="I200" s="51"/>
      <c r="J200" s="54" t="s">
        <v>219</v>
      </c>
      <c r="K200" s="51" t="s">
        <v>220</v>
      </c>
      <c r="L200" s="122"/>
      <c r="M200" s="122">
        <v>31</v>
      </c>
      <c r="N200" s="81">
        <f t="shared" si="43"/>
        <v>31</v>
      </c>
      <c r="O200" s="74">
        <v>3</v>
      </c>
      <c r="P200" s="26">
        <v>31668</v>
      </c>
      <c r="Q200" s="68">
        <f t="shared" si="57"/>
        <v>981708</v>
      </c>
      <c r="R200" s="68"/>
      <c r="S200" s="68">
        <f>Q200*10</f>
        <v>9817080</v>
      </c>
      <c r="T200" s="133">
        <f t="shared" si="59"/>
        <v>9817080</v>
      </c>
      <c r="U200" s="139"/>
    </row>
    <row r="201" spans="1:21" ht="25.5" x14ac:dyDescent="0.25">
      <c r="A201" s="100" t="s">
        <v>196</v>
      </c>
      <c r="B201" s="40" t="s">
        <v>241</v>
      </c>
      <c r="C201" s="57" t="s">
        <v>242</v>
      </c>
      <c r="D201" s="51" t="s">
        <v>243</v>
      </c>
      <c r="E201" s="51" t="s">
        <v>80</v>
      </c>
      <c r="F201" s="51"/>
      <c r="G201" s="53" t="s">
        <v>87</v>
      </c>
      <c r="H201" s="53" t="s">
        <v>87</v>
      </c>
      <c r="I201" s="51"/>
      <c r="J201" s="51" t="s">
        <v>203</v>
      </c>
      <c r="K201" s="51" t="s">
        <v>199</v>
      </c>
      <c r="L201" s="122"/>
      <c r="M201" s="122">
        <v>23</v>
      </c>
      <c r="N201" s="81">
        <f t="shared" ref="N201:N264" si="61">L201+M201</f>
        <v>23</v>
      </c>
      <c r="O201" s="73">
        <v>1</v>
      </c>
      <c r="P201" s="26">
        <v>6786</v>
      </c>
      <c r="Q201" s="68">
        <f t="shared" si="57"/>
        <v>156078</v>
      </c>
      <c r="R201" s="68"/>
      <c r="S201" s="68">
        <f>Q201*10</f>
        <v>1560780</v>
      </c>
      <c r="T201" s="133">
        <f t="shared" si="59"/>
        <v>1560780</v>
      </c>
      <c r="U201" s="139"/>
    </row>
    <row r="202" spans="1:21" x14ac:dyDescent="0.25">
      <c r="A202" s="100" t="s">
        <v>196</v>
      </c>
      <c r="B202" s="40" t="s">
        <v>245</v>
      </c>
      <c r="C202" s="50">
        <v>14443004320</v>
      </c>
      <c r="D202" s="51" t="s">
        <v>246</v>
      </c>
      <c r="E202" s="51" t="s">
        <v>80</v>
      </c>
      <c r="F202" s="51"/>
      <c r="G202" s="53" t="s">
        <v>87</v>
      </c>
      <c r="H202" s="53" t="s">
        <v>87</v>
      </c>
      <c r="I202" s="51"/>
      <c r="J202" s="60" t="s">
        <v>339</v>
      </c>
      <c r="K202" s="55" t="s">
        <v>197</v>
      </c>
      <c r="L202" s="122">
        <v>30</v>
      </c>
      <c r="M202" s="122"/>
      <c r="N202" s="81">
        <f t="shared" si="61"/>
        <v>30</v>
      </c>
      <c r="O202" s="73">
        <v>1</v>
      </c>
      <c r="P202" s="26">
        <v>6786</v>
      </c>
      <c r="Q202" s="68">
        <f t="shared" si="57"/>
        <v>203580</v>
      </c>
      <c r="R202" s="68">
        <f t="shared" ref="R202:R207" si="62">Q202*15</f>
        <v>3053700</v>
      </c>
      <c r="S202" s="68"/>
      <c r="T202" s="133">
        <f t="shared" si="59"/>
        <v>3053700</v>
      </c>
      <c r="U202" s="139"/>
    </row>
    <row r="203" spans="1:21" ht="25.5" x14ac:dyDescent="0.25">
      <c r="A203" s="100" t="s">
        <v>196</v>
      </c>
      <c r="B203" s="40" t="s">
        <v>245</v>
      </c>
      <c r="C203" s="50">
        <v>14443004320</v>
      </c>
      <c r="D203" s="51" t="s">
        <v>246</v>
      </c>
      <c r="E203" s="51" t="s">
        <v>80</v>
      </c>
      <c r="F203" s="51"/>
      <c r="G203" s="53" t="s">
        <v>87</v>
      </c>
      <c r="H203" s="53" t="s">
        <v>87</v>
      </c>
      <c r="I203" s="51"/>
      <c r="J203" s="59" t="s">
        <v>247</v>
      </c>
      <c r="K203" s="55" t="s">
        <v>197</v>
      </c>
      <c r="L203" s="122">
        <v>30</v>
      </c>
      <c r="M203" s="122"/>
      <c r="N203" s="81">
        <f t="shared" si="61"/>
        <v>30</v>
      </c>
      <c r="O203" s="73">
        <v>1</v>
      </c>
      <c r="P203" s="26">
        <v>6786</v>
      </c>
      <c r="Q203" s="68">
        <f t="shared" si="57"/>
        <v>203580</v>
      </c>
      <c r="R203" s="68">
        <f t="shared" si="62"/>
        <v>3053700</v>
      </c>
      <c r="S203" s="68"/>
      <c r="T203" s="133">
        <f t="shared" si="59"/>
        <v>3053700</v>
      </c>
      <c r="U203" s="139"/>
    </row>
    <row r="204" spans="1:21" ht="25.5" x14ac:dyDescent="0.25">
      <c r="A204" s="100" t="s">
        <v>196</v>
      </c>
      <c r="B204" s="40" t="s">
        <v>245</v>
      </c>
      <c r="C204" s="50">
        <v>14443004320</v>
      </c>
      <c r="D204" s="51" t="s">
        <v>246</v>
      </c>
      <c r="E204" s="51" t="s">
        <v>80</v>
      </c>
      <c r="F204" s="51"/>
      <c r="G204" s="53" t="s">
        <v>87</v>
      </c>
      <c r="H204" s="53" t="s">
        <v>87</v>
      </c>
      <c r="I204" s="51"/>
      <c r="J204" s="29" t="s">
        <v>248</v>
      </c>
      <c r="K204" s="55" t="s">
        <v>197</v>
      </c>
      <c r="L204" s="122">
        <v>30</v>
      </c>
      <c r="M204" s="122"/>
      <c r="N204" s="81">
        <f t="shared" si="61"/>
        <v>30</v>
      </c>
      <c r="O204" s="73">
        <v>1</v>
      </c>
      <c r="P204" s="26">
        <v>6786</v>
      </c>
      <c r="Q204" s="68">
        <f t="shared" si="57"/>
        <v>203580</v>
      </c>
      <c r="R204" s="68">
        <f t="shared" si="62"/>
        <v>3053700</v>
      </c>
      <c r="S204" s="68"/>
      <c r="T204" s="133">
        <f t="shared" si="59"/>
        <v>3053700</v>
      </c>
      <c r="U204" s="139"/>
    </row>
    <row r="205" spans="1:21" ht="25.5" x14ac:dyDescent="0.25">
      <c r="A205" s="100" t="s">
        <v>196</v>
      </c>
      <c r="B205" s="40" t="s">
        <v>249</v>
      </c>
      <c r="C205" s="57" t="s">
        <v>250</v>
      </c>
      <c r="D205" s="51" t="s">
        <v>251</v>
      </c>
      <c r="E205" s="51" t="s">
        <v>80</v>
      </c>
      <c r="F205" s="51"/>
      <c r="G205" s="53" t="s">
        <v>87</v>
      </c>
      <c r="H205" s="53" t="s">
        <v>87</v>
      </c>
      <c r="I205" s="51"/>
      <c r="J205" s="51" t="s">
        <v>252</v>
      </c>
      <c r="K205" s="51" t="s">
        <v>206</v>
      </c>
      <c r="L205" s="122">
        <v>30</v>
      </c>
      <c r="M205" s="122"/>
      <c r="N205" s="81">
        <f t="shared" si="61"/>
        <v>30</v>
      </c>
      <c r="O205" s="74">
        <v>1</v>
      </c>
      <c r="P205" s="26">
        <v>6786</v>
      </c>
      <c r="Q205" s="68">
        <f t="shared" si="57"/>
        <v>203580</v>
      </c>
      <c r="R205" s="68">
        <f t="shared" si="62"/>
        <v>3053700</v>
      </c>
      <c r="S205" s="68"/>
      <c r="T205" s="133">
        <f t="shared" si="59"/>
        <v>3053700</v>
      </c>
      <c r="U205" s="139"/>
    </row>
    <row r="206" spans="1:21" ht="25.5" x14ac:dyDescent="0.25">
      <c r="A206" s="100" t="s">
        <v>196</v>
      </c>
      <c r="B206" s="40" t="s">
        <v>249</v>
      </c>
      <c r="C206" s="57" t="s">
        <v>250</v>
      </c>
      <c r="D206" s="51" t="s">
        <v>251</v>
      </c>
      <c r="E206" s="51" t="s">
        <v>80</v>
      </c>
      <c r="F206" s="51"/>
      <c r="G206" s="53" t="s">
        <v>87</v>
      </c>
      <c r="H206" s="53" t="s">
        <v>87</v>
      </c>
      <c r="I206" s="51"/>
      <c r="J206" s="54" t="s">
        <v>219</v>
      </c>
      <c r="K206" s="51" t="s">
        <v>220</v>
      </c>
      <c r="L206" s="121">
        <v>30</v>
      </c>
      <c r="M206" s="121"/>
      <c r="N206" s="81">
        <f t="shared" si="61"/>
        <v>30</v>
      </c>
      <c r="O206" s="74">
        <v>3</v>
      </c>
      <c r="P206" s="26">
        <v>31668</v>
      </c>
      <c r="Q206" s="68">
        <f t="shared" si="57"/>
        <v>950040</v>
      </c>
      <c r="R206" s="68">
        <f t="shared" si="62"/>
        <v>14250600</v>
      </c>
      <c r="S206" s="68"/>
      <c r="T206" s="133">
        <f t="shared" si="59"/>
        <v>14250600</v>
      </c>
      <c r="U206" s="139"/>
    </row>
    <row r="207" spans="1:21" ht="25.5" x14ac:dyDescent="0.25">
      <c r="A207" s="100" t="s">
        <v>196</v>
      </c>
      <c r="B207" s="40" t="s">
        <v>249</v>
      </c>
      <c r="C207" s="57" t="s">
        <v>250</v>
      </c>
      <c r="D207" s="51" t="s">
        <v>251</v>
      </c>
      <c r="E207" s="51" t="s">
        <v>80</v>
      </c>
      <c r="F207" s="51"/>
      <c r="G207" s="53" t="s">
        <v>87</v>
      </c>
      <c r="H207" s="53" t="s">
        <v>87</v>
      </c>
      <c r="I207" s="51"/>
      <c r="J207" s="59" t="s">
        <v>221</v>
      </c>
      <c r="K207" s="51" t="s">
        <v>199</v>
      </c>
      <c r="L207" s="121">
        <v>30</v>
      </c>
      <c r="M207" s="121"/>
      <c r="N207" s="81">
        <f t="shared" si="61"/>
        <v>30</v>
      </c>
      <c r="O207" s="73">
        <v>1</v>
      </c>
      <c r="P207" s="26">
        <v>6786</v>
      </c>
      <c r="Q207" s="68">
        <f t="shared" si="57"/>
        <v>203580</v>
      </c>
      <c r="R207" s="68">
        <f t="shared" si="62"/>
        <v>3053700</v>
      </c>
      <c r="S207" s="68"/>
      <c r="T207" s="133">
        <f t="shared" si="59"/>
        <v>3053700</v>
      </c>
      <c r="U207" s="139"/>
    </row>
    <row r="208" spans="1:21" ht="25.5" x14ac:dyDescent="0.25">
      <c r="A208" s="100" t="s">
        <v>196</v>
      </c>
      <c r="B208" s="40" t="s">
        <v>249</v>
      </c>
      <c r="C208" s="57" t="s">
        <v>250</v>
      </c>
      <c r="D208" s="51" t="s">
        <v>251</v>
      </c>
      <c r="E208" s="51" t="s">
        <v>80</v>
      </c>
      <c r="F208" s="51"/>
      <c r="G208" s="53" t="s">
        <v>87</v>
      </c>
      <c r="H208" s="53" t="s">
        <v>87</v>
      </c>
      <c r="I208" s="51"/>
      <c r="J208" s="54" t="s">
        <v>212</v>
      </c>
      <c r="K208" s="51" t="s">
        <v>199</v>
      </c>
      <c r="L208" s="121">
        <v>30</v>
      </c>
      <c r="M208" s="121"/>
      <c r="N208" s="81">
        <f t="shared" si="61"/>
        <v>30</v>
      </c>
      <c r="O208" s="73">
        <v>1</v>
      </c>
      <c r="P208" s="26">
        <v>6786</v>
      </c>
      <c r="Q208" s="68">
        <f t="shared" si="57"/>
        <v>203580</v>
      </c>
      <c r="R208" s="68">
        <f t="shared" ref="R208:R217" si="63">Q208*15</f>
        <v>3053700</v>
      </c>
      <c r="S208" s="68"/>
      <c r="T208" s="133">
        <f t="shared" si="59"/>
        <v>3053700</v>
      </c>
      <c r="U208" s="139"/>
    </row>
    <row r="209" spans="1:21" x14ac:dyDescent="0.25">
      <c r="A209" s="100" t="s">
        <v>196</v>
      </c>
      <c r="B209" s="40" t="s">
        <v>249</v>
      </c>
      <c r="C209" s="57" t="s">
        <v>250</v>
      </c>
      <c r="D209" s="51" t="s">
        <v>251</v>
      </c>
      <c r="E209" s="51" t="s">
        <v>80</v>
      </c>
      <c r="F209" s="51"/>
      <c r="G209" s="53" t="s">
        <v>87</v>
      </c>
      <c r="H209" s="53" t="s">
        <v>87</v>
      </c>
      <c r="I209" s="51"/>
      <c r="J209" s="59" t="s">
        <v>232</v>
      </c>
      <c r="K209" s="55" t="s">
        <v>197</v>
      </c>
      <c r="L209" s="121">
        <v>30</v>
      </c>
      <c r="M209" s="121"/>
      <c r="N209" s="81">
        <f t="shared" si="61"/>
        <v>30</v>
      </c>
      <c r="O209" s="73">
        <v>1</v>
      </c>
      <c r="P209" s="26">
        <v>6786</v>
      </c>
      <c r="Q209" s="68">
        <f t="shared" si="57"/>
        <v>203580</v>
      </c>
      <c r="R209" s="68">
        <f t="shared" si="63"/>
        <v>3053700</v>
      </c>
      <c r="S209" s="68"/>
      <c r="T209" s="133">
        <f t="shared" si="59"/>
        <v>3053700</v>
      </c>
      <c r="U209" s="139"/>
    </row>
    <row r="210" spans="1:21" x14ac:dyDescent="0.25">
      <c r="A210" s="100" t="s">
        <v>196</v>
      </c>
      <c r="B210" s="40" t="s">
        <v>253</v>
      </c>
      <c r="C210" s="50">
        <v>144430001550</v>
      </c>
      <c r="D210" s="51" t="s">
        <v>254</v>
      </c>
      <c r="E210" s="51" t="s">
        <v>80</v>
      </c>
      <c r="F210" s="51"/>
      <c r="G210" s="53" t="s">
        <v>87</v>
      </c>
      <c r="H210" s="53" t="s">
        <v>87</v>
      </c>
      <c r="I210" s="51"/>
      <c r="J210" s="54" t="s">
        <v>309</v>
      </c>
      <c r="K210" s="55" t="s">
        <v>197</v>
      </c>
      <c r="L210" s="121">
        <v>30</v>
      </c>
      <c r="M210" s="121"/>
      <c r="N210" s="81">
        <f t="shared" si="61"/>
        <v>30</v>
      </c>
      <c r="O210" s="73">
        <v>1</v>
      </c>
      <c r="P210" s="26">
        <v>6786</v>
      </c>
      <c r="Q210" s="68">
        <f t="shared" si="57"/>
        <v>203580</v>
      </c>
      <c r="R210" s="68">
        <f t="shared" si="63"/>
        <v>3053700</v>
      </c>
      <c r="S210" s="68"/>
      <c r="T210" s="133">
        <f t="shared" si="59"/>
        <v>3053700</v>
      </c>
      <c r="U210" s="139"/>
    </row>
    <row r="211" spans="1:21" ht="25.5" x14ac:dyDescent="0.25">
      <c r="A211" s="100" t="s">
        <v>196</v>
      </c>
      <c r="B211" s="40" t="s">
        <v>253</v>
      </c>
      <c r="C211" s="50">
        <v>144430001550</v>
      </c>
      <c r="D211" s="51" t="s">
        <v>254</v>
      </c>
      <c r="E211" s="51" t="s">
        <v>80</v>
      </c>
      <c r="F211" s="51"/>
      <c r="G211" s="53" t="s">
        <v>87</v>
      </c>
      <c r="H211" s="53" t="s">
        <v>87</v>
      </c>
      <c r="I211" s="51"/>
      <c r="J211" s="54" t="s">
        <v>219</v>
      </c>
      <c r="K211" s="51" t="s">
        <v>220</v>
      </c>
      <c r="L211" s="121">
        <v>30</v>
      </c>
      <c r="M211" s="121"/>
      <c r="N211" s="81">
        <f t="shared" si="61"/>
        <v>30</v>
      </c>
      <c r="O211" s="74">
        <v>3</v>
      </c>
      <c r="P211" s="26">
        <v>31668</v>
      </c>
      <c r="Q211" s="68">
        <f t="shared" si="57"/>
        <v>950040</v>
      </c>
      <c r="R211" s="68">
        <f t="shared" si="63"/>
        <v>14250600</v>
      </c>
      <c r="S211" s="68"/>
      <c r="T211" s="133">
        <f t="shared" si="59"/>
        <v>14250600</v>
      </c>
      <c r="U211" s="139"/>
    </row>
    <row r="212" spans="1:21" ht="25.5" x14ac:dyDescent="0.25">
      <c r="A212" s="100" t="s">
        <v>196</v>
      </c>
      <c r="B212" s="40" t="s">
        <v>253</v>
      </c>
      <c r="C212" s="50">
        <v>144430001550</v>
      </c>
      <c r="D212" s="51" t="s">
        <v>254</v>
      </c>
      <c r="E212" s="51" t="s">
        <v>80</v>
      </c>
      <c r="F212" s="51"/>
      <c r="G212" s="53" t="s">
        <v>87</v>
      </c>
      <c r="H212" s="53" t="s">
        <v>87</v>
      </c>
      <c r="I212" s="51"/>
      <c r="J212" s="59" t="s">
        <v>244</v>
      </c>
      <c r="K212" s="55" t="s">
        <v>197</v>
      </c>
      <c r="L212" s="121">
        <v>30</v>
      </c>
      <c r="M212" s="121"/>
      <c r="N212" s="81">
        <f t="shared" si="61"/>
        <v>30</v>
      </c>
      <c r="O212" s="73">
        <v>1</v>
      </c>
      <c r="P212" s="26">
        <v>6786</v>
      </c>
      <c r="Q212" s="68">
        <f t="shared" si="57"/>
        <v>203580</v>
      </c>
      <c r="R212" s="68">
        <f t="shared" si="63"/>
        <v>3053700</v>
      </c>
      <c r="S212" s="68"/>
      <c r="T212" s="133">
        <f t="shared" si="59"/>
        <v>3053700</v>
      </c>
      <c r="U212" s="139"/>
    </row>
    <row r="213" spans="1:21" ht="25.5" x14ac:dyDescent="0.25">
      <c r="A213" s="100" t="s">
        <v>196</v>
      </c>
      <c r="B213" s="40" t="s">
        <v>253</v>
      </c>
      <c r="C213" s="50">
        <v>144430001550</v>
      </c>
      <c r="D213" s="51" t="s">
        <v>254</v>
      </c>
      <c r="E213" s="51" t="s">
        <v>80</v>
      </c>
      <c r="F213" s="51"/>
      <c r="G213" s="53" t="s">
        <v>87</v>
      </c>
      <c r="H213" s="53" t="s">
        <v>87</v>
      </c>
      <c r="I213" s="51"/>
      <c r="J213" s="54" t="s">
        <v>255</v>
      </c>
      <c r="K213" s="51" t="s">
        <v>199</v>
      </c>
      <c r="L213" s="121"/>
      <c r="M213" s="121">
        <v>32</v>
      </c>
      <c r="N213" s="81">
        <f t="shared" si="61"/>
        <v>32</v>
      </c>
      <c r="O213" s="73">
        <v>1</v>
      </c>
      <c r="P213" s="26">
        <v>6786</v>
      </c>
      <c r="Q213" s="68">
        <f t="shared" si="57"/>
        <v>217152</v>
      </c>
      <c r="R213" s="68"/>
      <c r="S213" s="68">
        <f>Q213*10</f>
        <v>2171520</v>
      </c>
      <c r="T213" s="133">
        <f t="shared" si="59"/>
        <v>2171520</v>
      </c>
      <c r="U213" s="139"/>
    </row>
    <row r="214" spans="1:21" ht="25.5" x14ac:dyDescent="0.25">
      <c r="A214" s="100" t="s">
        <v>196</v>
      </c>
      <c r="B214" s="40" t="s">
        <v>256</v>
      </c>
      <c r="C214" s="57" t="s">
        <v>257</v>
      </c>
      <c r="D214" s="51" t="s">
        <v>258</v>
      </c>
      <c r="E214" s="51" t="s">
        <v>80</v>
      </c>
      <c r="F214" s="51"/>
      <c r="G214" s="53" t="s">
        <v>87</v>
      </c>
      <c r="H214" s="53" t="s">
        <v>87</v>
      </c>
      <c r="I214" s="51"/>
      <c r="J214" s="59" t="s">
        <v>244</v>
      </c>
      <c r="K214" s="55" t="s">
        <v>197</v>
      </c>
      <c r="L214" s="121">
        <v>30</v>
      </c>
      <c r="M214" s="121"/>
      <c r="N214" s="81">
        <f t="shared" si="61"/>
        <v>30</v>
      </c>
      <c r="O214" s="73">
        <v>1</v>
      </c>
      <c r="P214" s="26">
        <v>6786</v>
      </c>
      <c r="Q214" s="68">
        <f t="shared" si="57"/>
        <v>203580</v>
      </c>
      <c r="R214" s="68">
        <f t="shared" si="63"/>
        <v>3053700</v>
      </c>
      <c r="S214" s="68"/>
      <c r="T214" s="133">
        <f t="shared" si="59"/>
        <v>3053700</v>
      </c>
      <c r="U214" s="139"/>
    </row>
    <row r="215" spans="1:21" x14ac:dyDescent="0.25">
      <c r="A215" s="100" t="s">
        <v>196</v>
      </c>
      <c r="B215" s="40" t="s">
        <v>256</v>
      </c>
      <c r="C215" s="57" t="s">
        <v>257</v>
      </c>
      <c r="D215" s="51" t="s">
        <v>258</v>
      </c>
      <c r="E215" s="51" t="s">
        <v>80</v>
      </c>
      <c r="F215" s="51"/>
      <c r="G215" s="53" t="s">
        <v>87</v>
      </c>
      <c r="H215" s="53" t="s">
        <v>87</v>
      </c>
      <c r="I215" s="51"/>
      <c r="J215" s="59" t="s">
        <v>90</v>
      </c>
      <c r="K215" s="51" t="s">
        <v>222</v>
      </c>
      <c r="L215" s="121">
        <v>30</v>
      </c>
      <c r="M215" s="121"/>
      <c r="N215" s="81">
        <f t="shared" si="61"/>
        <v>30</v>
      </c>
      <c r="O215" s="73">
        <v>2</v>
      </c>
      <c r="P215" s="26">
        <v>13572</v>
      </c>
      <c r="Q215" s="68">
        <f t="shared" si="57"/>
        <v>407160</v>
      </c>
      <c r="R215" s="68">
        <f t="shared" si="63"/>
        <v>6107400</v>
      </c>
      <c r="S215" s="68"/>
      <c r="T215" s="133">
        <f t="shared" si="59"/>
        <v>6107400</v>
      </c>
      <c r="U215" s="139"/>
    </row>
    <row r="216" spans="1:21" ht="25.5" x14ac:dyDescent="0.25">
      <c r="A216" s="100" t="s">
        <v>196</v>
      </c>
      <c r="B216" s="40" t="s">
        <v>256</v>
      </c>
      <c r="C216" s="57" t="s">
        <v>257</v>
      </c>
      <c r="D216" s="51" t="s">
        <v>258</v>
      </c>
      <c r="E216" s="51" t="s">
        <v>80</v>
      </c>
      <c r="F216" s="51"/>
      <c r="G216" s="53" t="s">
        <v>87</v>
      </c>
      <c r="H216" s="53" t="s">
        <v>87</v>
      </c>
      <c r="I216" s="51"/>
      <c r="J216" s="54" t="s">
        <v>334</v>
      </c>
      <c r="K216" s="51" t="s">
        <v>311</v>
      </c>
      <c r="L216" s="121">
        <v>30</v>
      </c>
      <c r="M216" s="121"/>
      <c r="N216" s="81">
        <f t="shared" si="61"/>
        <v>30</v>
      </c>
      <c r="O216" s="73">
        <v>2</v>
      </c>
      <c r="P216" s="26">
        <v>13572</v>
      </c>
      <c r="Q216" s="68">
        <f t="shared" si="57"/>
        <v>407160</v>
      </c>
      <c r="R216" s="68">
        <f t="shared" si="63"/>
        <v>6107400</v>
      </c>
      <c r="S216" s="68"/>
      <c r="T216" s="133">
        <f t="shared" si="59"/>
        <v>6107400</v>
      </c>
      <c r="U216" s="139"/>
    </row>
    <row r="217" spans="1:21" ht="25.5" x14ac:dyDescent="0.25">
      <c r="A217" s="100" t="s">
        <v>196</v>
      </c>
      <c r="B217" s="40" t="s">
        <v>259</v>
      </c>
      <c r="C217" s="57">
        <v>14443000256401</v>
      </c>
      <c r="D217" s="51" t="s">
        <v>260</v>
      </c>
      <c r="E217" s="51" t="s">
        <v>80</v>
      </c>
      <c r="F217" s="51"/>
      <c r="G217" s="53" t="s">
        <v>87</v>
      </c>
      <c r="H217" s="53" t="s">
        <v>87</v>
      </c>
      <c r="I217" s="51"/>
      <c r="J217" s="54" t="s">
        <v>212</v>
      </c>
      <c r="K217" s="51" t="s">
        <v>199</v>
      </c>
      <c r="L217" s="121">
        <v>30</v>
      </c>
      <c r="M217" s="121"/>
      <c r="N217" s="81">
        <f t="shared" si="61"/>
        <v>30</v>
      </c>
      <c r="O217" s="74">
        <v>1</v>
      </c>
      <c r="P217" s="26">
        <v>6786</v>
      </c>
      <c r="Q217" s="68">
        <f t="shared" si="57"/>
        <v>203580</v>
      </c>
      <c r="R217" s="68">
        <f t="shared" si="63"/>
        <v>3053700</v>
      </c>
      <c r="S217" s="68"/>
      <c r="T217" s="133">
        <f t="shared" si="59"/>
        <v>3053700</v>
      </c>
      <c r="U217" s="139"/>
    </row>
    <row r="218" spans="1:21" ht="25.5" x14ac:dyDescent="0.25">
      <c r="A218" s="100" t="s">
        <v>196</v>
      </c>
      <c r="B218" s="40" t="s">
        <v>259</v>
      </c>
      <c r="C218" s="57">
        <v>14443000256401</v>
      </c>
      <c r="D218" s="51" t="s">
        <v>260</v>
      </c>
      <c r="E218" s="51" t="s">
        <v>80</v>
      </c>
      <c r="F218" s="51"/>
      <c r="G218" s="53" t="s">
        <v>87</v>
      </c>
      <c r="H218" s="53" t="s">
        <v>87</v>
      </c>
      <c r="I218" s="51"/>
      <c r="J218" s="54" t="s">
        <v>334</v>
      </c>
      <c r="K218" s="51" t="s">
        <v>311</v>
      </c>
      <c r="L218" s="121">
        <v>30</v>
      </c>
      <c r="M218" s="121"/>
      <c r="N218" s="81">
        <f t="shared" si="61"/>
        <v>30</v>
      </c>
      <c r="O218" s="73">
        <v>2</v>
      </c>
      <c r="P218" s="26">
        <v>13572</v>
      </c>
      <c r="Q218" s="68">
        <f t="shared" si="57"/>
        <v>407160</v>
      </c>
      <c r="R218" s="68">
        <f t="shared" ref="R218:R233" si="64">Q218*15</f>
        <v>6107400</v>
      </c>
      <c r="S218" s="68"/>
      <c r="T218" s="133">
        <f t="shared" si="59"/>
        <v>6107400</v>
      </c>
      <c r="U218" s="139"/>
    </row>
    <row r="219" spans="1:21" x14ac:dyDescent="0.25">
      <c r="A219" s="100" t="s">
        <v>196</v>
      </c>
      <c r="B219" s="40" t="s">
        <v>259</v>
      </c>
      <c r="C219" s="57">
        <v>14443000256401</v>
      </c>
      <c r="D219" s="51" t="s">
        <v>260</v>
      </c>
      <c r="E219" s="51" t="s">
        <v>80</v>
      </c>
      <c r="F219" s="51"/>
      <c r="G219" s="53" t="s">
        <v>87</v>
      </c>
      <c r="H219" s="53" t="s">
        <v>87</v>
      </c>
      <c r="I219" s="51"/>
      <c r="J219" s="54" t="s">
        <v>213</v>
      </c>
      <c r="K219" s="51" t="s">
        <v>214</v>
      </c>
      <c r="L219" s="121">
        <v>30</v>
      </c>
      <c r="M219" s="121"/>
      <c r="N219" s="81">
        <f t="shared" si="61"/>
        <v>30</v>
      </c>
      <c r="O219" s="73">
        <v>2</v>
      </c>
      <c r="P219" s="26">
        <v>13572</v>
      </c>
      <c r="Q219" s="68">
        <f t="shared" si="57"/>
        <v>407160</v>
      </c>
      <c r="R219" s="68">
        <f t="shared" si="64"/>
        <v>6107400</v>
      </c>
      <c r="S219" s="68"/>
      <c r="T219" s="133">
        <f t="shared" si="59"/>
        <v>6107400</v>
      </c>
      <c r="U219" s="139"/>
    </row>
    <row r="220" spans="1:21" x14ac:dyDescent="0.25">
      <c r="A220" s="100" t="s">
        <v>196</v>
      </c>
      <c r="B220" s="40" t="s">
        <v>261</v>
      </c>
      <c r="C220" s="57" t="s">
        <v>262</v>
      </c>
      <c r="D220" s="51" t="s">
        <v>263</v>
      </c>
      <c r="E220" s="51" t="s">
        <v>84</v>
      </c>
      <c r="F220" s="51"/>
      <c r="G220" s="53" t="s">
        <v>87</v>
      </c>
      <c r="H220" s="53" t="s">
        <v>87</v>
      </c>
      <c r="I220" s="51"/>
      <c r="J220" s="30" t="s">
        <v>264</v>
      </c>
      <c r="K220" s="55" t="s">
        <v>197</v>
      </c>
      <c r="L220" s="121">
        <v>36</v>
      </c>
      <c r="M220" s="56"/>
      <c r="N220" s="81">
        <f t="shared" si="61"/>
        <v>36</v>
      </c>
      <c r="O220" s="73">
        <v>1</v>
      </c>
      <c r="P220" s="26">
        <v>6786</v>
      </c>
      <c r="Q220" s="68">
        <f t="shared" si="57"/>
        <v>244296</v>
      </c>
      <c r="R220" s="68">
        <f t="shared" si="64"/>
        <v>3664440</v>
      </c>
      <c r="S220" s="68"/>
      <c r="T220" s="133">
        <f t="shared" si="59"/>
        <v>3664440</v>
      </c>
      <c r="U220" s="139"/>
    </row>
    <row r="221" spans="1:21" ht="25.5" x14ac:dyDescent="0.25">
      <c r="A221" s="100" t="s">
        <v>196</v>
      </c>
      <c r="B221" s="40" t="s">
        <v>261</v>
      </c>
      <c r="C221" s="57" t="s">
        <v>262</v>
      </c>
      <c r="D221" s="51" t="s">
        <v>263</v>
      </c>
      <c r="E221" s="51" t="s">
        <v>84</v>
      </c>
      <c r="F221" s="51"/>
      <c r="G221" s="53" t="s">
        <v>87</v>
      </c>
      <c r="H221" s="53" t="s">
        <v>87</v>
      </c>
      <c r="I221" s="51"/>
      <c r="J221" s="54" t="s">
        <v>212</v>
      </c>
      <c r="K221" s="51" t="s">
        <v>199</v>
      </c>
      <c r="L221" s="121">
        <v>30</v>
      </c>
      <c r="M221" s="56"/>
      <c r="N221" s="81">
        <f t="shared" si="61"/>
        <v>30</v>
      </c>
      <c r="O221" s="73">
        <v>1</v>
      </c>
      <c r="P221" s="26">
        <v>6786</v>
      </c>
      <c r="Q221" s="68">
        <f t="shared" si="57"/>
        <v>203580</v>
      </c>
      <c r="R221" s="68">
        <f t="shared" si="64"/>
        <v>3053700</v>
      </c>
      <c r="S221" s="68"/>
      <c r="T221" s="133">
        <f t="shared" si="59"/>
        <v>3053700</v>
      </c>
      <c r="U221" s="139"/>
    </row>
    <row r="222" spans="1:21" ht="25.5" x14ac:dyDescent="0.25">
      <c r="A222" s="100" t="s">
        <v>196</v>
      </c>
      <c r="B222" s="40" t="s">
        <v>261</v>
      </c>
      <c r="C222" s="57" t="s">
        <v>262</v>
      </c>
      <c r="D222" s="51" t="s">
        <v>263</v>
      </c>
      <c r="E222" s="51" t="s">
        <v>84</v>
      </c>
      <c r="F222" s="51"/>
      <c r="G222" s="53" t="s">
        <v>87</v>
      </c>
      <c r="H222" s="53" t="s">
        <v>87</v>
      </c>
      <c r="I222" s="51"/>
      <c r="J222" s="29" t="s">
        <v>334</v>
      </c>
      <c r="K222" s="51" t="s">
        <v>311</v>
      </c>
      <c r="L222" s="121">
        <v>30</v>
      </c>
      <c r="M222" s="56"/>
      <c r="N222" s="81">
        <f t="shared" si="61"/>
        <v>30</v>
      </c>
      <c r="O222" s="73">
        <v>2</v>
      </c>
      <c r="P222" s="26">
        <v>13572</v>
      </c>
      <c r="Q222" s="68">
        <f t="shared" si="57"/>
        <v>407160</v>
      </c>
      <c r="R222" s="68">
        <f t="shared" si="64"/>
        <v>6107400</v>
      </c>
      <c r="S222" s="68"/>
      <c r="T222" s="133">
        <f t="shared" si="59"/>
        <v>6107400</v>
      </c>
      <c r="U222" s="139"/>
    </row>
    <row r="223" spans="1:21" ht="25.5" x14ac:dyDescent="0.25">
      <c r="A223" s="100" t="s">
        <v>196</v>
      </c>
      <c r="B223" s="40" t="s">
        <v>261</v>
      </c>
      <c r="C223" s="57" t="s">
        <v>262</v>
      </c>
      <c r="D223" s="51" t="s">
        <v>263</v>
      </c>
      <c r="E223" s="51" t="s">
        <v>84</v>
      </c>
      <c r="F223" s="51"/>
      <c r="G223" s="53" t="s">
        <v>87</v>
      </c>
      <c r="H223" s="53" t="s">
        <v>87</v>
      </c>
      <c r="I223" s="51"/>
      <c r="J223" s="51" t="s">
        <v>203</v>
      </c>
      <c r="K223" s="51" t="s">
        <v>199</v>
      </c>
      <c r="L223" s="121">
        <v>30</v>
      </c>
      <c r="M223" s="56"/>
      <c r="N223" s="81">
        <f t="shared" si="61"/>
        <v>30</v>
      </c>
      <c r="O223" s="73">
        <v>1</v>
      </c>
      <c r="P223" s="26">
        <v>6786</v>
      </c>
      <c r="Q223" s="68">
        <f t="shared" si="57"/>
        <v>203580</v>
      </c>
      <c r="R223" s="68">
        <f t="shared" si="64"/>
        <v>3053700</v>
      </c>
      <c r="S223" s="68"/>
      <c r="T223" s="133">
        <f t="shared" si="59"/>
        <v>3053700</v>
      </c>
      <c r="U223" s="139"/>
    </row>
    <row r="224" spans="1:21" ht="25.5" x14ac:dyDescent="0.25">
      <c r="A224" s="100" t="s">
        <v>196</v>
      </c>
      <c r="B224" s="40" t="s">
        <v>265</v>
      </c>
      <c r="C224" s="57">
        <v>144847000793</v>
      </c>
      <c r="D224" s="51" t="s">
        <v>266</v>
      </c>
      <c r="E224" s="51" t="s">
        <v>84</v>
      </c>
      <c r="F224" s="51"/>
      <c r="G224" s="53" t="s">
        <v>87</v>
      </c>
      <c r="H224" s="53" t="s">
        <v>87</v>
      </c>
      <c r="I224" s="51"/>
      <c r="J224" s="51" t="s">
        <v>203</v>
      </c>
      <c r="K224" s="51" t="s">
        <v>199</v>
      </c>
      <c r="L224" s="121">
        <v>30</v>
      </c>
      <c r="M224" s="56"/>
      <c r="N224" s="81">
        <f t="shared" si="61"/>
        <v>30</v>
      </c>
      <c r="O224" s="73">
        <v>1</v>
      </c>
      <c r="P224" s="26">
        <v>6786</v>
      </c>
      <c r="Q224" s="68">
        <f t="shared" si="57"/>
        <v>203580</v>
      </c>
      <c r="R224" s="68">
        <f t="shared" si="64"/>
        <v>3053700</v>
      </c>
      <c r="S224" s="68"/>
      <c r="T224" s="133">
        <f t="shared" si="59"/>
        <v>3053700</v>
      </c>
      <c r="U224" s="139"/>
    </row>
    <row r="225" spans="1:21" ht="25.5" x14ac:dyDescent="0.25">
      <c r="A225" s="100" t="s">
        <v>196</v>
      </c>
      <c r="B225" s="40" t="s">
        <v>265</v>
      </c>
      <c r="C225" s="57">
        <v>144847000793</v>
      </c>
      <c r="D225" s="51" t="s">
        <v>266</v>
      </c>
      <c r="E225" s="51" t="s">
        <v>84</v>
      </c>
      <c r="F225" s="51"/>
      <c r="G225" s="53" t="s">
        <v>87</v>
      </c>
      <c r="H225" s="53" t="s">
        <v>87</v>
      </c>
      <c r="I225" s="51"/>
      <c r="J225" s="29" t="s">
        <v>221</v>
      </c>
      <c r="K225" s="51" t="s">
        <v>199</v>
      </c>
      <c r="L225" s="122">
        <v>30</v>
      </c>
      <c r="M225" s="53"/>
      <c r="N225" s="81">
        <f t="shared" si="61"/>
        <v>30</v>
      </c>
      <c r="O225" s="73">
        <v>1</v>
      </c>
      <c r="P225" s="26">
        <v>6786</v>
      </c>
      <c r="Q225" s="68">
        <f t="shared" si="57"/>
        <v>203580</v>
      </c>
      <c r="R225" s="68">
        <f t="shared" si="64"/>
        <v>3053700</v>
      </c>
      <c r="S225" s="68"/>
      <c r="T225" s="133">
        <f t="shared" si="59"/>
        <v>3053700</v>
      </c>
      <c r="U225" s="139"/>
    </row>
    <row r="226" spans="1:21" ht="25.5" x14ac:dyDescent="0.25">
      <c r="A226" s="100" t="s">
        <v>196</v>
      </c>
      <c r="B226" s="40" t="s">
        <v>265</v>
      </c>
      <c r="C226" s="57">
        <v>144847000793</v>
      </c>
      <c r="D226" s="51" t="s">
        <v>266</v>
      </c>
      <c r="E226" s="51" t="s">
        <v>84</v>
      </c>
      <c r="F226" s="51"/>
      <c r="G226" s="53" t="s">
        <v>87</v>
      </c>
      <c r="H226" s="53" t="s">
        <v>87</v>
      </c>
      <c r="I226" s="51"/>
      <c r="J226" s="54" t="s">
        <v>212</v>
      </c>
      <c r="K226" s="51" t="s">
        <v>199</v>
      </c>
      <c r="L226" s="121">
        <v>30</v>
      </c>
      <c r="M226" s="56"/>
      <c r="N226" s="81">
        <f t="shared" si="61"/>
        <v>30</v>
      </c>
      <c r="O226" s="73">
        <v>1</v>
      </c>
      <c r="P226" s="26">
        <v>6786</v>
      </c>
      <c r="Q226" s="68">
        <f t="shared" si="57"/>
        <v>203580</v>
      </c>
      <c r="R226" s="68">
        <f t="shared" si="64"/>
        <v>3053700</v>
      </c>
      <c r="S226" s="68"/>
      <c r="T226" s="133">
        <f t="shared" si="59"/>
        <v>3053700</v>
      </c>
      <c r="U226" s="139"/>
    </row>
    <row r="227" spans="1:21" x14ac:dyDescent="0.25">
      <c r="A227" s="100" t="s">
        <v>196</v>
      </c>
      <c r="B227" s="40" t="s">
        <v>265</v>
      </c>
      <c r="C227" s="57">
        <v>144847000793</v>
      </c>
      <c r="D227" s="51" t="s">
        <v>266</v>
      </c>
      <c r="E227" s="51" t="s">
        <v>84</v>
      </c>
      <c r="F227" s="51"/>
      <c r="G227" s="53" t="s">
        <v>87</v>
      </c>
      <c r="H227" s="53" t="s">
        <v>87</v>
      </c>
      <c r="I227" s="51"/>
      <c r="J227" s="54" t="s">
        <v>264</v>
      </c>
      <c r="K227" s="55" t="s">
        <v>197</v>
      </c>
      <c r="L227" s="121">
        <v>30</v>
      </c>
      <c r="M227" s="56"/>
      <c r="N227" s="81">
        <f t="shared" si="61"/>
        <v>30</v>
      </c>
      <c r="O227" s="73">
        <v>1</v>
      </c>
      <c r="P227" s="26">
        <v>6786</v>
      </c>
      <c r="Q227" s="68">
        <f t="shared" si="57"/>
        <v>203580</v>
      </c>
      <c r="R227" s="68">
        <f t="shared" si="64"/>
        <v>3053700</v>
      </c>
      <c r="S227" s="68"/>
      <c r="T227" s="133">
        <f t="shared" si="59"/>
        <v>3053700</v>
      </c>
      <c r="U227" s="139"/>
    </row>
    <row r="228" spans="1:21" ht="25.5" x14ac:dyDescent="0.25">
      <c r="A228" s="100" t="s">
        <v>196</v>
      </c>
      <c r="B228" s="40" t="s">
        <v>267</v>
      </c>
      <c r="C228" s="57" t="s">
        <v>268</v>
      </c>
      <c r="D228" s="51" t="s">
        <v>269</v>
      </c>
      <c r="E228" s="51" t="s">
        <v>84</v>
      </c>
      <c r="F228" s="51"/>
      <c r="G228" s="53" t="s">
        <v>87</v>
      </c>
      <c r="H228" s="53" t="s">
        <v>87</v>
      </c>
      <c r="I228" s="51"/>
      <c r="J228" s="54" t="s">
        <v>219</v>
      </c>
      <c r="K228" s="51" t="s">
        <v>220</v>
      </c>
      <c r="L228" s="53"/>
      <c r="M228" s="122">
        <v>21</v>
      </c>
      <c r="N228" s="81">
        <f t="shared" si="61"/>
        <v>21</v>
      </c>
      <c r="O228" s="74">
        <v>3</v>
      </c>
      <c r="P228" s="26">
        <v>31668</v>
      </c>
      <c r="Q228" s="68">
        <f t="shared" si="57"/>
        <v>665028</v>
      </c>
      <c r="R228" s="68"/>
      <c r="S228" s="68">
        <f t="shared" ref="S228:S230" si="65">Q228*10</f>
        <v>6650280</v>
      </c>
      <c r="T228" s="133">
        <f t="shared" si="59"/>
        <v>6650280</v>
      </c>
      <c r="U228" s="139"/>
    </row>
    <row r="229" spans="1:21" ht="25.5" x14ac:dyDescent="0.25">
      <c r="A229" s="100" t="s">
        <v>196</v>
      </c>
      <c r="B229" s="40" t="s">
        <v>267</v>
      </c>
      <c r="C229" s="57" t="s">
        <v>268</v>
      </c>
      <c r="D229" s="51" t="s">
        <v>269</v>
      </c>
      <c r="E229" s="51" t="s">
        <v>84</v>
      </c>
      <c r="F229" s="51"/>
      <c r="G229" s="53" t="s">
        <v>87</v>
      </c>
      <c r="H229" s="53" t="s">
        <v>87</v>
      </c>
      <c r="I229" s="51"/>
      <c r="J229" s="54" t="s">
        <v>216</v>
      </c>
      <c r="K229" s="51" t="s">
        <v>214</v>
      </c>
      <c r="L229" s="53"/>
      <c r="M229" s="122">
        <v>22</v>
      </c>
      <c r="N229" s="81">
        <f t="shared" si="61"/>
        <v>22</v>
      </c>
      <c r="O229" s="73">
        <v>2</v>
      </c>
      <c r="P229" s="26">
        <v>13572</v>
      </c>
      <c r="Q229" s="68">
        <f t="shared" si="57"/>
        <v>298584</v>
      </c>
      <c r="R229" s="68"/>
      <c r="S229" s="68">
        <f t="shared" si="65"/>
        <v>2985840</v>
      </c>
      <c r="T229" s="133">
        <f t="shared" si="59"/>
        <v>2985840</v>
      </c>
      <c r="U229" s="139"/>
    </row>
    <row r="230" spans="1:21" x14ac:dyDescent="0.25">
      <c r="A230" s="100" t="s">
        <v>196</v>
      </c>
      <c r="B230" s="40" t="s">
        <v>270</v>
      </c>
      <c r="C230" s="50">
        <v>244560001572</v>
      </c>
      <c r="D230" s="51" t="s">
        <v>271</v>
      </c>
      <c r="E230" s="51" t="s">
        <v>81</v>
      </c>
      <c r="F230" s="51"/>
      <c r="G230" s="53" t="s">
        <v>87</v>
      </c>
      <c r="H230" s="53" t="s">
        <v>87</v>
      </c>
      <c r="I230" s="51"/>
      <c r="J230" s="54" t="s">
        <v>90</v>
      </c>
      <c r="K230" s="51" t="s">
        <v>222</v>
      </c>
      <c r="L230" s="121"/>
      <c r="M230" s="121">
        <v>28</v>
      </c>
      <c r="N230" s="81">
        <f t="shared" si="61"/>
        <v>28</v>
      </c>
      <c r="O230" s="73">
        <v>2</v>
      </c>
      <c r="P230" s="26">
        <v>13572</v>
      </c>
      <c r="Q230" s="68">
        <f t="shared" si="57"/>
        <v>380016</v>
      </c>
      <c r="R230" s="68"/>
      <c r="S230" s="68">
        <f t="shared" si="65"/>
        <v>3800160</v>
      </c>
      <c r="T230" s="133">
        <f t="shared" si="59"/>
        <v>3800160</v>
      </c>
      <c r="U230" s="139"/>
    </row>
    <row r="231" spans="1:21" ht="25.5" x14ac:dyDescent="0.25">
      <c r="A231" s="100" t="s">
        <v>196</v>
      </c>
      <c r="B231" s="40" t="s">
        <v>272</v>
      </c>
      <c r="C231" s="57">
        <v>144279000392</v>
      </c>
      <c r="D231" s="51" t="s">
        <v>273</v>
      </c>
      <c r="E231" s="51" t="s">
        <v>77</v>
      </c>
      <c r="F231" s="51"/>
      <c r="G231" s="53" t="s">
        <v>87</v>
      </c>
      <c r="H231" s="53" t="s">
        <v>87</v>
      </c>
      <c r="I231" s="51"/>
      <c r="J231" s="54" t="s">
        <v>219</v>
      </c>
      <c r="K231" s="51" t="s">
        <v>220</v>
      </c>
      <c r="L231" s="121">
        <v>30</v>
      </c>
      <c r="M231" s="121"/>
      <c r="N231" s="81">
        <f t="shared" si="61"/>
        <v>30</v>
      </c>
      <c r="O231" s="74">
        <v>3</v>
      </c>
      <c r="P231" s="26">
        <v>31668</v>
      </c>
      <c r="Q231" s="68">
        <f t="shared" si="57"/>
        <v>950040</v>
      </c>
      <c r="R231" s="68">
        <f t="shared" si="64"/>
        <v>14250600</v>
      </c>
      <c r="S231" s="68"/>
      <c r="T231" s="133">
        <f t="shared" si="59"/>
        <v>14250600</v>
      </c>
      <c r="U231" s="139"/>
    </row>
    <row r="232" spans="1:21" ht="25.5" x14ac:dyDescent="0.25">
      <c r="A232" s="100" t="s">
        <v>196</v>
      </c>
      <c r="B232" s="40" t="s">
        <v>272</v>
      </c>
      <c r="C232" s="57">
        <v>144279000392</v>
      </c>
      <c r="D232" s="51" t="s">
        <v>273</v>
      </c>
      <c r="E232" s="51" t="s">
        <v>77</v>
      </c>
      <c r="F232" s="51"/>
      <c r="G232" s="53" t="s">
        <v>87</v>
      </c>
      <c r="H232" s="53" t="s">
        <v>87</v>
      </c>
      <c r="I232" s="51"/>
      <c r="J232" s="54" t="s">
        <v>212</v>
      </c>
      <c r="K232" s="51" t="s">
        <v>199</v>
      </c>
      <c r="L232" s="121">
        <v>30</v>
      </c>
      <c r="M232" s="121"/>
      <c r="N232" s="81">
        <f t="shared" si="61"/>
        <v>30</v>
      </c>
      <c r="O232" s="73">
        <v>1</v>
      </c>
      <c r="P232" s="26">
        <v>6786</v>
      </c>
      <c r="Q232" s="68">
        <f t="shared" si="57"/>
        <v>203580</v>
      </c>
      <c r="R232" s="68">
        <f t="shared" si="64"/>
        <v>3053700</v>
      </c>
      <c r="S232" s="68"/>
      <c r="T232" s="133">
        <f t="shared" si="59"/>
        <v>3053700</v>
      </c>
      <c r="U232" s="139"/>
    </row>
    <row r="233" spans="1:21" ht="25.5" x14ac:dyDescent="0.25">
      <c r="A233" s="100" t="s">
        <v>196</v>
      </c>
      <c r="B233" s="40" t="s">
        <v>272</v>
      </c>
      <c r="C233" s="57">
        <v>144279000392</v>
      </c>
      <c r="D233" s="51" t="s">
        <v>273</v>
      </c>
      <c r="E233" s="51" t="s">
        <v>77</v>
      </c>
      <c r="F233" s="51"/>
      <c r="G233" s="53" t="s">
        <v>87</v>
      </c>
      <c r="H233" s="53" t="s">
        <v>87</v>
      </c>
      <c r="I233" s="51"/>
      <c r="J233" s="51" t="s">
        <v>203</v>
      </c>
      <c r="K233" s="51" t="s">
        <v>199</v>
      </c>
      <c r="L233" s="122">
        <v>30</v>
      </c>
      <c r="M233" s="122"/>
      <c r="N233" s="81">
        <f t="shared" si="61"/>
        <v>30</v>
      </c>
      <c r="O233" s="73">
        <v>1</v>
      </c>
      <c r="P233" s="26">
        <v>6786</v>
      </c>
      <c r="Q233" s="68">
        <f t="shared" si="57"/>
        <v>203580</v>
      </c>
      <c r="R233" s="68">
        <f t="shared" si="64"/>
        <v>3053700</v>
      </c>
      <c r="S233" s="68"/>
      <c r="T233" s="133">
        <f t="shared" si="59"/>
        <v>3053700</v>
      </c>
      <c r="U233" s="139"/>
    </row>
    <row r="234" spans="1:21" ht="25.5" x14ac:dyDescent="0.25">
      <c r="A234" s="100" t="s">
        <v>196</v>
      </c>
      <c r="B234" s="40" t="s">
        <v>272</v>
      </c>
      <c r="C234" s="57">
        <v>144279000392</v>
      </c>
      <c r="D234" s="51" t="s">
        <v>273</v>
      </c>
      <c r="E234" s="51" t="s">
        <v>77</v>
      </c>
      <c r="F234" s="51"/>
      <c r="G234" s="53" t="s">
        <v>87</v>
      </c>
      <c r="H234" s="53" t="s">
        <v>87</v>
      </c>
      <c r="I234" s="51"/>
      <c r="J234" s="54" t="s">
        <v>219</v>
      </c>
      <c r="K234" s="51" t="s">
        <v>220</v>
      </c>
      <c r="L234" s="121"/>
      <c r="M234" s="121">
        <v>35</v>
      </c>
      <c r="N234" s="81">
        <f t="shared" si="61"/>
        <v>35</v>
      </c>
      <c r="O234" s="74">
        <v>3</v>
      </c>
      <c r="P234" s="26">
        <v>31668</v>
      </c>
      <c r="Q234" s="68">
        <f t="shared" si="57"/>
        <v>1108380</v>
      </c>
      <c r="R234" s="68"/>
      <c r="S234" s="68">
        <f t="shared" ref="S234:S238" si="66">Q234*10</f>
        <v>11083800</v>
      </c>
      <c r="T234" s="133">
        <f t="shared" si="59"/>
        <v>11083800</v>
      </c>
      <c r="U234" s="139"/>
    </row>
    <row r="235" spans="1:21" ht="25.5" x14ac:dyDescent="0.25">
      <c r="A235" s="100" t="s">
        <v>196</v>
      </c>
      <c r="B235" s="40" t="s">
        <v>274</v>
      </c>
      <c r="C235" s="57" t="s">
        <v>186</v>
      </c>
      <c r="D235" s="51" t="s">
        <v>275</v>
      </c>
      <c r="E235" s="51" t="s">
        <v>85</v>
      </c>
      <c r="F235" s="53" t="s">
        <v>87</v>
      </c>
      <c r="G235" s="53"/>
      <c r="H235" s="53" t="s">
        <v>87</v>
      </c>
      <c r="I235" s="51"/>
      <c r="J235" s="54" t="s">
        <v>219</v>
      </c>
      <c r="K235" s="51" t="s">
        <v>220</v>
      </c>
      <c r="L235" s="121">
        <v>30</v>
      </c>
      <c r="M235" s="121"/>
      <c r="N235" s="81">
        <f t="shared" si="61"/>
        <v>30</v>
      </c>
      <c r="O235" s="74">
        <v>3</v>
      </c>
      <c r="P235" s="26">
        <v>31668</v>
      </c>
      <c r="Q235" s="68">
        <f t="shared" si="57"/>
        <v>950040</v>
      </c>
      <c r="R235" s="68">
        <f t="shared" ref="R235:R240" si="67">Q235*15</f>
        <v>14250600</v>
      </c>
      <c r="S235" s="68"/>
      <c r="T235" s="133">
        <f t="shared" si="59"/>
        <v>14250600</v>
      </c>
      <c r="U235" s="139"/>
    </row>
    <row r="236" spans="1:21" ht="25.5" x14ac:dyDescent="0.25">
      <c r="A236" s="100" t="s">
        <v>196</v>
      </c>
      <c r="B236" s="40" t="s">
        <v>274</v>
      </c>
      <c r="C236" s="57" t="s">
        <v>186</v>
      </c>
      <c r="D236" s="51" t="s">
        <v>275</v>
      </c>
      <c r="E236" s="51" t="s">
        <v>85</v>
      </c>
      <c r="F236" s="53" t="s">
        <v>87</v>
      </c>
      <c r="G236" s="53"/>
      <c r="H236" s="53" t="s">
        <v>87</v>
      </c>
      <c r="I236" s="51"/>
      <c r="J236" s="54" t="s">
        <v>219</v>
      </c>
      <c r="K236" s="51" t="s">
        <v>220</v>
      </c>
      <c r="L236" s="121"/>
      <c r="M236" s="121">
        <v>23</v>
      </c>
      <c r="N236" s="81">
        <f t="shared" si="61"/>
        <v>23</v>
      </c>
      <c r="O236" s="74">
        <v>3</v>
      </c>
      <c r="P236" s="26">
        <v>31668</v>
      </c>
      <c r="Q236" s="68">
        <f t="shared" si="57"/>
        <v>728364</v>
      </c>
      <c r="R236" s="68"/>
      <c r="S236" s="68">
        <f t="shared" si="66"/>
        <v>7283640</v>
      </c>
      <c r="T236" s="133">
        <f t="shared" si="59"/>
        <v>7283640</v>
      </c>
      <c r="U236" s="139"/>
    </row>
    <row r="237" spans="1:21" ht="25.5" x14ac:dyDescent="0.25">
      <c r="A237" s="100" t="s">
        <v>196</v>
      </c>
      <c r="B237" s="40" t="s">
        <v>276</v>
      </c>
      <c r="C237" s="50">
        <v>144078000033</v>
      </c>
      <c r="D237" s="51" t="s">
        <v>277</v>
      </c>
      <c r="E237" s="51" t="s">
        <v>76</v>
      </c>
      <c r="F237" s="51"/>
      <c r="G237" s="53" t="s">
        <v>87</v>
      </c>
      <c r="H237" s="53" t="s">
        <v>87</v>
      </c>
      <c r="I237" s="51"/>
      <c r="J237" s="54" t="s">
        <v>244</v>
      </c>
      <c r="K237" s="55" t="s">
        <v>197</v>
      </c>
      <c r="L237" s="121">
        <v>30</v>
      </c>
      <c r="M237" s="121"/>
      <c r="N237" s="81">
        <f t="shared" si="61"/>
        <v>30</v>
      </c>
      <c r="O237" s="73">
        <v>1</v>
      </c>
      <c r="P237" s="26">
        <v>6786</v>
      </c>
      <c r="Q237" s="68">
        <f t="shared" si="57"/>
        <v>203580</v>
      </c>
      <c r="R237" s="68">
        <f t="shared" si="67"/>
        <v>3053700</v>
      </c>
      <c r="S237" s="68"/>
      <c r="T237" s="133">
        <f t="shared" si="59"/>
        <v>3053700</v>
      </c>
      <c r="U237" s="139"/>
    </row>
    <row r="238" spans="1:21" ht="25.5" x14ac:dyDescent="0.25">
      <c r="A238" s="100" t="s">
        <v>196</v>
      </c>
      <c r="B238" s="40" t="s">
        <v>276</v>
      </c>
      <c r="C238" s="50">
        <v>144078000033</v>
      </c>
      <c r="D238" s="51" t="s">
        <v>277</v>
      </c>
      <c r="E238" s="51" t="s">
        <v>76</v>
      </c>
      <c r="F238" s="51"/>
      <c r="G238" s="53" t="s">
        <v>87</v>
      </c>
      <c r="H238" s="53" t="s">
        <v>87</v>
      </c>
      <c r="I238" s="51"/>
      <c r="J238" s="54" t="s">
        <v>244</v>
      </c>
      <c r="K238" s="55" t="s">
        <v>197</v>
      </c>
      <c r="L238" s="121"/>
      <c r="M238" s="121">
        <v>25</v>
      </c>
      <c r="N238" s="81">
        <f t="shared" si="61"/>
        <v>25</v>
      </c>
      <c r="O238" s="73">
        <v>1</v>
      </c>
      <c r="P238" s="26">
        <v>6786</v>
      </c>
      <c r="Q238" s="68">
        <f t="shared" si="57"/>
        <v>169650</v>
      </c>
      <c r="R238" s="68"/>
      <c r="S238" s="68">
        <f t="shared" si="66"/>
        <v>1696500</v>
      </c>
      <c r="T238" s="133">
        <f t="shared" si="59"/>
        <v>1696500</v>
      </c>
      <c r="U238" s="139"/>
    </row>
    <row r="239" spans="1:21" ht="25.5" x14ac:dyDescent="0.25">
      <c r="A239" s="100" t="s">
        <v>196</v>
      </c>
      <c r="B239" s="40" t="s">
        <v>278</v>
      </c>
      <c r="C239" s="57">
        <v>144078000599</v>
      </c>
      <c r="D239" s="51" t="s">
        <v>279</v>
      </c>
      <c r="E239" s="51" t="s">
        <v>76</v>
      </c>
      <c r="F239" s="51"/>
      <c r="G239" s="53" t="s">
        <v>87</v>
      </c>
      <c r="H239" s="53" t="s">
        <v>87</v>
      </c>
      <c r="I239" s="51"/>
      <c r="J239" s="29" t="s">
        <v>334</v>
      </c>
      <c r="K239" s="51" t="s">
        <v>311</v>
      </c>
      <c r="L239" s="122">
        <v>30</v>
      </c>
      <c r="M239" s="122"/>
      <c r="N239" s="81">
        <f t="shared" si="61"/>
        <v>30</v>
      </c>
      <c r="O239" s="73">
        <v>2</v>
      </c>
      <c r="P239" s="26">
        <v>13572</v>
      </c>
      <c r="Q239" s="68">
        <f t="shared" si="57"/>
        <v>407160</v>
      </c>
      <c r="R239" s="68">
        <f t="shared" si="67"/>
        <v>6107400</v>
      </c>
      <c r="S239" s="68"/>
      <c r="T239" s="133">
        <f t="shared" si="59"/>
        <v>6107400</v>
      </c>
      <c r="U239" s="139"/>
    </row>
    <row r="240" spans="1:21" ht="25.5" x14ac:dyDescent="0.25">
      <c r="A240" s="100" t="s">
        <v>196</v>
      </c>
      <c r="B240" s="40" t="s">
        <v>278</v>
      </c>
      <c r="C240" s="57">
        <v>144078000599</v>
      </c>
      <c r="D240" s="51" t="s">
        <v>279</v>
      </c>
      <c r="E240" s="51" t="s">
        <v>76</v>
      </c>
      <c r="F240" s="51"/>
      <c r="G240" s="53" t="s">
        <v>87</v>
      </c>
      <c r="H240" s="53" t="s">
        <v>87</v>
      </c>
      <c r="I240" s="51"/>
      <c r="J240" s="29" t="s">
        <v>334</v>
      </c>
      <c r="K240" s="51" t="s">
        <v>311</v>
      </c>
      <c r="L240" s="122">
        <v>30</v>
      </c>
      <c r="M240" s="122"/>
      <c r="N240" s="81">
        <f t="shared" si="61"/>
        <v>30</v>
      </c>
      <c r="O240" s="73">
        <v>2</v>
      </c>
      <c r="P240" s="26">
        <v>13572</v>
      </c>
      <c r="Q240" s="68">
        <f t="shared" si="57"/>
        <v>407160</v>
      </c>
      <c r="R240" s="68">
        <f t="shared" si="67"/>
        <v>6107400</v>
      </c>
      <c r="S240" s="68"/>
      <c r="T240" s="133">
        <f t="shared" si="59"/>
        <v>6107400</v>
      </c>
      <c r="U240" s="139"/>
    </row>
    <row r="241" spans="1:21" ht="25.5" x14ac:dyDescent="0.25">
      <c r="A241" s="100" t="s">
        <v>196</v>
      </c>
      <c r="B241" s="40" t="s">
        <v>278</v>
      </c>
      <c r="C241" s="57">
        <v>144078000599</v>
      </c>
      <c r="D241" s="51" t="s">
        <v>279</v>
      </c>
      <c r="E241" s="51" t="s">
        <v>76</v>
      </c>
      <c r="F241" s="51"/>
      <c r="G241" s="53" t="s">
        <v>87</v>
      </c>
      <c r="H241" s="53" t="s">
        <v>87</v>
      </c>
      <c r="I241" s="51"/>
      <c r="J241" s="54" t="s">
        <v>221</v>
      </c>
      <c r="K241" s="51" t="s">
        <v>199</v>
      </c>
      <c r="L241" s="122">
        <v>30</v>
      </c>
      <c r="M241" s="122"/>
      <c r="N241" s="81">
        <f t="shared" si="61"/>
        <v>30</v>
      </c>
      <c r="O241" s="73">
        <v>1</v>
      </c>
      <c r="P241" s="26">
        <v>6786</v>
      </c>
      <c r="Q241" s="68">
        <f t="shared" si="57"/>
        <v>203580</v>
      </c>
      <c r="R241" s="68">
        <f>Q241*15</f>
        <v>3053700</v>
      </c>
      <c r="S241" s="68"/>
      <c r="T241" s="133">
        <f t="shared" si="59"/>
        <v>3053700</v>
      </c>
      <c r="U241" s="139"/>
    </row>
    <row r="242" spans="1:21" ht="25.5" x14ac:dyDescent="0.25">
      <c r="A242" s="100" t="s">
        <v>196</v>
      </c>
      <c r="B242" s="40" t="s">
        <v>278</v>
      </c>
      <c r="C242" s="57">
        <v>144078000599</v>
      </c>
      <c r="D242" s="51" t="s">
        <v>279</v>
      </c>
      <c r="E242" s="51" t="s">
        <v>76</v>
      </c>
      <c r="F242" s="51"/>
      <c r="G242" s="53" t="s">
        <v>87</v>
      </c>
      <c r="H242" s="53" t="s">
        <v>87</v>
      </c>
      <c r="I242" s="51"/>
      <c r="J242" s="51" t="s">
        <v>203</v>
      </c>
      <c r="K242" s="51" t="s">
        <v>199</v>
      </c>
      <c r="L242" s="122">
        <v>30</v>
      </c>
      <c r="M242" s="122"/>
      <c r="N242" s="81">
        <f t="shared" si="61"/>
        <v>30</v>
      </c>
      <c r="O242" s="73">
        <v>1</v>
      </c>
      <c r="P242" s="26">
        <v>6786</v>
      </c>
      <c r="Q242" s="68">
        <f t="shared" si="57"/>
        <v>203580</v>
      </c>
      <c r="R242" s="68">
        <f>Q242*15</f>
        <v>3053700</v>
      </c>
      <c r="S242" s="68"/>
      <c r="T242" s="133">
        <f t="shared" si="59"/>
        <v>3053700</v>
      </c>
      <c r="U242" s="139"/>
    </row>
    <row r="243" spans="1:21" x14ac:dyDescent="0.25">
      <c r="A243" s="100" t="s">
        <v>196</v>
      </c>
      <c r="B243" s="40" t="s">
        <v>278</v>
      </c>
      <c r="C243" s="57">
        <v>144078000599</v>
      </c>
      <c r="D243" s="51" t="s">
        <v>279</v>
      </c>
      <c r="E243" s="51" t="s">
        <v>76</v>
      </c>
      <c r="F243" s="51"/>
      <c r="G243" s="53" t="s">
        <v>87</v>
      </c>
      <c r="H243" s="53" t="s">
        <v>87</v>
      </c>
      <c r="I243" s="51"/>
      <c r="J243" s="54" t="s">
        <v>90</v>
      </c>
      <c r="K243" s="51" t="s">
        <v>222</v>
      </c>
      <c r="L243" s="122">
        <v>30</v>
      </c>
      <c r="M243" s="122"/>
      <c r="N243" s="81">
        <f t="shared" si="61"/>
        <v>30</v>
      </c>
      <c r="O243" s="73">
        <v>2</v>
      </c>
      <c r="P243" s="26">
        <v>13572</v>
      </c>
      <c r="Q243" s="68">
        <f t="shared" si="57"/>
        <v>407160</v>
      </c>
      <c r="R243" s="68">
        <f>Q243*15</f>
        <v>6107400</v>
      </c>
      <c r="S243" s="68"/>
      <c r="T243" s="133">
        <f t="shared" si="59"/>
        <v>6107400</v>
      </c>
      <c r="U243" s="139"/>
    </row>
    <row r="244" spans="1:21" ht="25.5" x14ac:dyDescent="0.25">
      <c r="A244" s="100" t="s">
        <v>196</v>
      </c>
      <c r="B244" s="40" t="s">
        <v>280</v>
      </c>
      <c r="C244" s="50">
        <v>144650000651</v>
      </c>
      <c r="D244" s="51" t="s">
        <v>281</v>
      </c>
      <c r="E244" s="51" t="s">
        <v>282</v>
      </c>
      <c r="F244" s="51"/>
      <c r="G244" s="53" t="s">
        <v>87</v>
      </c>
      <c r="H244" s="53" t="s">
        <v>87</v>
      </c>
      <c r="I244" s="51"/>
      <c r="J244" s="29" t="s">
        <v>334</v>
      </c>
      <c r="K244" s="51" t="s">
        <v>311</v>
      </c>
      <c r="L244" s="122">
        <v>30</v>
      </c>
      <c r="M244" s="122"/>
      <c r="N244" s="81">
        <f t="shared" si="61"/>
        <v>30</v>
      </c>
      <c r="O244" s="73">
        <v>2</v>
      </c>
      <c r="P244" s="26">
        <v>13572</v>
      </c>
      <c r="Q244" s="68">
        <f t="shared" si="57"/>
        <v>407160</v>
      </c>
      <c r="R244" s="68">
        <f>Q244*15</f>
        <v>6107400</v>
      </c>
      <c r="S244" s="68"/>
      <c r="T244" s="133">
        <f t="shared" si="59"/>
        <v>6107400</v>
      </c>
      <c r="U244" s="139"/>
    </row>
    <row r="245" spans="1:21" ht="25.5" x14ac:dyDescent="0.25">
      <c r="A245" s="100" t="s">
        <v>196</v>
      </c>
      <c r="B245" s="40" t="s">
        <v>280</v>
      </c>
      <c r="C245" s="50">
        <v>144650000651</v>
      </c>
      <c r="D245" s="51" t="s">
        <v>281</v>
      </c>
      <c r="E245" s="51" t="s">
        <v>282</v>
      </c>
      <c r="F245" s="51"/>
      <c r="G245" s="53" t="s">
        <v>87</v>
      </c>
      <c r="H245" s="53" t="s">
        <v>87</v>
      </c>
      <c r="I245" s="51"/>
      <c r="J245" s="59" t="s">
        <v>215</v>
      </c>
      <c r="K245" s="51" t="s">
        <v>311</v>
      </c>
      <c r="L245" s="122"/>
      <c r="M245" s="122">
        <v>35</v>
      </c>
      <c r="N245" s="81">
        <f t="shared" si="61"/>
        <v>35</v>
      </c>
      <c r="O245" s="73">
        <v>2</v>
      </c>
      <c r="P245" s="26">
        <v>13572</v>
      </c>
      <c r="Q245" s="68">
        <f t="shared" si="57"/>
        <v>475020</v>
      </c>
      <c r="R245" s="102"/>
      <c r="S245" s="68">
        <f t="shared" ref="S245:S248" si="68">Q245*10</f>
        <v>4750200</v>
      </c>
      <c r="T245" s="134">
        <f t="shared" si="59"/>
        <v>4750200</v>
      </c>
      <c r="U245" s="139"/>
    </row>
    <row r="246" spans="1:21" ht="25.5" x14ac:dyDescent="0.25">
      <c r="A246" s="100" t="s">
        <v>196</v>
      </c>
      <c r="B246" s="40" t="s">
        <v>280</v>
      </c>
      <c r="C246" s="50">
        <v>144650000651</v>
      </c>
      <c r="D246" s="51" t="s">
        <v>281</v>
      </c>
      <c r="E246" s="51" t="s">
        <v>282</v>
      </c>
      <c r="F246" s="51"/>
      <c r="G246" s="53" t="s">
        <v>87</v>
      </c>
      <c r="H246" s="53" t="s">
        <v>87</v>
      </c>
      <c r="I246" s="51"/>
      <c r="J246" s="51" t="s">
        <v>203</v>
      </c>
      <c r="K246" s="51" t="s">
        <v>199</v>
      </c>
      <c r="L246" s="122"/>
      <c r="M246" s="122">
        <v>32</v>
      </c>
      <c r="N246" s="81">
        <f t="shared" si="61"/>
        <v>32</v>
      </c>
      <c r="O246" s="73">
        <v>1</v>
      </c>
      <c r="P246" s="26">
        <v>6786</v>
      </c>
      <c r="Q246" s="68">
        <f t="shared" si="57"/>
        <v>217152</v>
      </c>
      <c r="R246" s="68"/>
      <c r="S246" s="68">
        <f t="shared" si="68"/>
        <v>2171520</v>
      </c>
      <c r="T246" s="133">
        <f t="shared" si="59"/>
        <v>2171520</v>
      </c>
      <c r="U246" s="139"/>
    </row>
    <row r="247" spans="1:21" x14ac:dyDescent="0.25">
      <c r="A247" s="100" t="s">
        <v>196</v>
      </c>
      <c r="B247" s="40" t="s">
        <v>283</v>
      </c>
      <c r="C247" s="50">
        <v>244078000861</v>
      </c>
      <c r="D247" s="51" t="s">
        <v>284</v>
      </c>
      <c r="E247" s="51" t="s">
        <v>78</v>
      </c>
      <c r="F247" s="51"/>
      <c r="G247" s="53" t="s">
        <v>87</v>
      </c>
      <c r="H247" s="53" t="s">
        <v>87</v>
      </c>
      <c r="I247" s="51"/>
      <c r="J247" s="59" t="s">
        <v>264</v>
      </c>
      <c r="K247" s="55" t="s">
        <v>197</v>
      </c>
      <c r="L247" s="122"/>
      <c r="M247" s="122">
        <v>31</v>
      </c>
      <c r="N247" s="81">
        <f t="shared" si="61"/>
        <v>31</v>
      </c>
      <c r="O247" s="73">
        <v>1</v>
      </c>
      <c r="P247" s="26">
        <v>6786</v>
      </c>
      <c r="Q247" s="68">
        <f t="shared" si="57"/>
        <v>210366</v>
      </c>
      <c r="R247" s="68"/>
      <c r="S247" s="68">
        <f t="shared" si="68"/>
        <v>2103660</v>
      </c>
      <c r="T247" s="133">
        <f t="shared" si="59"/>
        <v>2103660</v>
      </c>
      <c r="U247" s="139"/>
    </row>
    <row r="248" spans="1:21" x14ac:dyDescent="0.25">
      <c r="A248" s="100" t="s">
        <v>196</v>
      </c>
      <c r="B248" s="40" t="s">
        <v>283</v>
      </c>
      <c r="C248" s="50">
        <v>244078000861</v>
      </c>
      <c r="D248" s="51" t="s">
        <v>284</v>
      </c>
      <c r="E248" s="51" t="s">
        <v>78</v>
      </c>
      <c r="F248" s="51"/>
      <c r="G248" s="53" t="s">
        <v>87</v>
      </c>
      <c r="H248" s="53" t="s">
        <v>87</v>
      </c>
      <c r="I248" s="51"/>
      <c r="J248" s="59" t="s">
        <v>232</v>
      </c>
      <c r="K248" s="55" t="s">
        <v>197</v>
      </c>
      <c r="L248" s="122"/>
      <c r="M248" s="122">
        <v>32</v>
      </c>
      <c r="N248" s="81">
        <f t="shared" si="61"/>
        <v>32</v>
      </c>
      <c r="O248" s="73">
        <v>1</v>
      </c>
      <c r="P248" s="26">
        <v>6786</v>
      </c>
      <c r="Q248" s="68">
        <f t="shared" si="57"/>
        <v>217152</v>
      </c>
      <c r="R248" s="68"/>
      <c r="S248" s="68">
        <f t="shared" si="68"/>
        <v>2171520</v>
      </c>
      <c r="T248" s="133">
        <f t="shared" si="59"/>
        <v>2171520</v>
      </c>
      <c r="U248" s="139"/>
    </row>
    <row r="249" spans="1:21" x14ac:dyDescent="0.25">
      <c r="A249" s="100" t="s">
        <v>196</v>
      </c>
      <c r="B249" s="40" t="s">
        <v>285</v>
      </c>
      <c r="C249" s="50">
        <v>244430002097</v>
      </c>
      <c r="D249" s="51" t="s">
        <v>286</v>
      </c>
      <c r="E249" s="51" t="s">
        <v>75</v>
      </c>
      <c r="F249" s="51"/>
      <c r="G249" s="53" t="s">
        <v>87</v>
      </c>
      <c r="H249" s="53" t="s">
        <v>87</v>
      </c>
      <c r="I249" s="51"/>
      <c r="J249" s="54" t="s">
        <v>216</v>
      </c>
      <c r="K249" s="51" t="s">
        <v>214</v>
      </c>
      <c r="L249" s="122"/>
      <c r="M249" s="122">
        <v>30</v>
      </c>
      <c r="N249" s="81">
        <f t="shared" si="61"/>
        <v>30</v>
      </c>
      <c r="O249" s="73">
        <v>2</v>
      </c>
      <c r="P249" s="26">
        <v>13572</v>
      </c>
      <c r="Q249" s="68">
        <f t="shared" si="57"/>
        <v>407160</v>
      </c>
      <c r="R249" s="102"/>
      <c r="S249" s="68">
        <f>Q249*10</f>
        <v>4071600</v>
      </c>
      <c r="T249" s="133">
        <f t="shared" si="59"/>
        <v>4071600</v>
      </c>
      <c r="U249" s="139"/>
    </row>
    <row r="250" spans="1:21" x14ac:dyDescent="0.25">
      <c r="A250" s="100" t="s">
        <v>196</v>
      </c>
      <c r="B250" s="40" t="s">
        <v>287</v>
      </c>
      <c r="C250" s="57" t="s">
        <v>288</v>
      </c>
      <c r="D250" s="51" t="s">
        <v>289</v>
      </c>
      <c r="E250" s="51" t="s">
        <v>290</v>
      </c>
      <c r="F250" s="51"/>
      <c r="G250" s="53" t="s">
        <v>87</v>
      </c>
      <c r="H250" s="53" t="s">
        <v>87</v>
      </c>
      <c r="I250" s="51"/>
      <c r="J250" s="51" t="s">
        <v>90</v>
      </c>
      <c r="K250" s="51" t="s">
        <v>222</v>
      </c>
      <c r="L250" s="122">
        <v>30</v>
      </c>
      <c r="M250" s="122"/>
      <c r="N250" s="81">
        <f t="shared" si="61"/>
        <v>30</v>
      </c>
      <c r="O250" s="73">
        <v>2</v>
      </c>
      <c r="P250" s="26">
        <v>13572</v>
      </c>
      <c r="Q250" s="68">
        <f t="shared" si="57"/>
        <v>407160</v>
      </c>
      <c r="R250" s="68">
        <f>Q250*15</f>
        <v>6107400</v>
      </c>
      <c r="S250" s="68"/>
      <c r="T250" s="133">
        <f t="shared" si="59"/>
        <v>6107400</v>
      </c>
      <c r="U250" s="139"/>
    </row>
    <row r="251" spans="1:21" x14ac:dyDescent="0.25">
      <c r="A251" s="100" t="s">
        <v>196</v>
      </c>
      <c r="B251" s="40" t="s">
        <v>287</v>
      </c>
      <c r="C251" s="57" t="s">
        <v>288</v>
      </c>
      <c r="D251" s="51" t="s">
        <v>289</v>
      </c>
      <c r="E251" s="51" t="s">
        <v>290</v>
      </c>
      <c r="F251" s="51"/>
      <c r="G251" s="53" t="s">
        <v>87</v>
      </c>
      <c r="H251" s="53" t="s">
        <v>87</v>
      </c>
      <c r="I251" s="51"/>
      <c r="J251" s="54" t="s">
        <v>216</v>
      </c>
      <c r="K251" s="51" t="s">
        <v>214</v>
      </c>
      <c r="L251" s="122">
        <v>30</v>
      </c>
      <c r="M251" s="122"/>
      <c r="N251" s="81">
        <f t="shared" si="61"/>
        <v>30</v>
      </c>
      <c r="O251" s="73">
        <v>2</v>
      </c>
      <c r="P251" s="26">
        <v>13572</v>
      </c>
      <c r="Q251" s="68">
        <f t="shared" si="57"/>
        <v>407160</v>
      </c>
      <c r="R251" s="68">
        <f>Q251*15</f>
        <v>6107400</v>
      </c>
      <c r="S251" s="68"/>
      <c r="T251" s="133">
        <f t="shared" si="59"/>
        <v>6107400</v>
      </c>
      <c r="U251" s="139"/>
    </row>
    <row r="252" spans="1:21" x14ac:dyDescent="0.25">
      <c r="A252" s="100" t="s">
        <v>196</v>
      </c>
      <c r="B252" s="40" t="s">
        <v>287</v>
      </c>
      <c r="C252" s="57" t="s">
        <v>288</v>
      </c>
      <c r="D252" s="51" t="s">
        <v>289</v>
      </c>
      <c r="E252" s="51" t="s">
        <v>290</v>
      </c>
      <c r="F252" s="51"/>
      <c r="G252" s="53" t="s">
        <v>87</v>
      </c>
      <c r="H252" s="53" t="s">
        <v>87</v>
      </c>
      <c r="I252" s="51"/>
      <c r="J252" s="59" t="s">
        <v>90</v>
      </c>
      <c r="K252" s="51" t="s">
        <v>222</v>
      </c>
      <c r="L252" s="122"/>
      <c r="M252" s="122">
        <v>25</v>
      </c>
      <c r="N252" s="81">
        <f t="shared" si="61"/>
        <v>25</v>
      </c>
      <c r="O252" s="73">
        <v>2</v>
      </c>
      <c r="P252" s="26">
        <v>13572</v>
      </c>
      <c r="Q252" s="68">
        <f t="shared" si="57"/>
        <v>339300</v>
      </c>
      <c r="R252" s="68"/>
      <c r="S252" s="68">
        <f t="shared" ref="S252:S253" si="69">Q252*10</f>
        <v>3393000</v>
      </c>
      <c r="T252" s="133">
        <f t="shared" si="59"/>
        <v>3393000</v>
      </c>
      <c r="U252" s="139"/>
    </row>
    <row r="253" spans="1:21" x14ac:dyDescent="0.25">
      <c r="A253" s="100" t="s">
        <v>196</v>
      </c>
      <c r="B253" s="40" t="s">
        <v>287</v>
      </c>
      <c r="C253" s="57" t="s">
        <v>288</v>
      </c>
      <c r="D253" s="51" t="s">
        <v>289</v>
      </c>
      <c r="E253" s="51" t="s">
        <v>290</v>
      </c>
      <c r="F253" s="51"/>
      <c r="G253" s="53" t="s">
        <v>87</v>
      </c>
      <c r="H253" s="53" t="s">
        <v>87</v>
      </c>
      <c r="I253" s="51"/>
      <c r="J253" s="54" t="s">
        <v>216</v>
      </c>
      <c r="K253" s="51" t="s">
        <v>214</v>
      </c>
      <c r="L253" s="122"/>
      <c r="M253" s="122">
        <v>28</v>
      </c>
      <c r="N253" s="81">
        <f t="shared" si="61"/>
        <v>28</v>
      </c>
      <c r="O253" s="73">
        <v>2</v>
      </c>
      <c r="P253" s="26">
        <v>13572</v>
      </c>
      <c r="Q253" s="68">
        <f t="shared" si="57"/>
        <v>380016</v>
      </c>
      <c r="R253" s="68"/>
      <c r="S253" s="68">
        <f t="shared" si="69"/>
        <v>3800160</v>
      </c>
      <c r="T253" s="133">
        <f t="shared" si="59"/>
        <v>3800160</v>
      </c>
      <c r="U253" s="139"/>
    </row>
    <row r="254" spans="1:21" x14ac:dyDescent="0.25">
      <c r="A254" s="100" t="s">
        <v>196</v>
      </c>
      <c r="B254" s="40" t="s">
        <v>291</v>
      </c>
      <c r="C254" s="50">
        <v>244001000418</v>
      </c>
      <c r="D254" s="51" t="s">
        <v>292</v>
      </c>
      <c r="E254" s="51" t="s">
        <v>290</v>
      </c>
      <c r="F254" s="51"/>
      <c r="G254" s="53" t="s">
        <v>87</v>
      </c>
      <c r="H254" s="53" t="s">
        <v>87</v>
      </c>
      <c r="I254" s="51"/>
      <c r="J254" s="54" t="s">
        <v>216</v>
      </c>
      <c r="K254" s="51" t="s">
        <v>214</v>
      </c>
      <c r="L254" s="122">
        <v>30</v>
      </c>
      <c r="M254" s="122"/>
      <c r="N254" s="81">
        <f t="shared" si="61"/>
        <v>30</v>
      </c>
      <c r="O254" s="73">
        <v>2</v>
      </c>
      <c r="P254" s="26">
        <v>13572</v>
      </c>
      <c r="Q254" s="68">
        <f t="shared" si="57"/>
        <v>407160</v>
      </c>
      <c r="R254" s="68">
        <f t="shared" ref="R254:R257" si="70">Q254*15</f>
        <v>6107400</v>
      </c>
      <c r="S254" s="68"/>
      <c r="T254" s="133">
        <f t="shared" si="59"/>
        <v>6107400</v>
      </c>
      <c r="U254" s="139"/>
    </row>
    <row r="255" spans="1:21" x14ac:dyDescent="0.25">
      <c r="A255" s="100" t="s">
        <v>196</v>
      </c>
      <c r="B255" s="40" t="s">
        <v>291</v>
      </c>
      <c r="C255" s="50">
        <v>244001000418</v>
      </c>
      <c r="D255" s="51" t="s">
        <v>292</v>
      </c>
      <c r="E255" s="51" t="s">
        <v>290</v>
      </c>
      <c r="F255" s="51"/>
      <c r="G255" s="53" t="s">
        <v>87</v>
      </c>
      <c r="H255" s="53" t="s">
        <v>87</v>
      </c>
      <c r="I255" s="51"/>
      <c r="J255" s="54" t="s">
        <v>216</v>
      </c>
      <c r="K255" s="51" t="s">
        <v>214</v>
      </c>
      <c r="L255" s="122"/>
      <c r="M255" s="122">
        <v>30</v>
      </c>
      <c r="N255" s="81">
        <f t="shared" si="61"/>
        <v>30</v>
      </c>
      <c r="O255" s="73">
        <v>2</v>
      </c>
      <c r="P255" s="26">
        <v>13572</v>
      </c>
      <c r="Q255" s="68">
        <f t="shared" si="57"/>
        <v>407160</v>
      </c>
      <c r="R255" s="68"/>
      <c r="S255" s="68">
        <f>Q255*10</f>
        <v>4071600</v>
      </c>
      <c r="T255" s="133">
        <f t="shared" si="59"/>
        <v>4071600</v>
      </c>
      <c r="U255" s="139"/>
    </row>
    <row r="256" spans="1:21" x14ac:dyDescent="0.25">
      <c r="A256" s="100" t="s">
        <v>196</v>
      </c>
      <c r="B256" s="40" t="s">
        <v>293</v>
      </c>
      <c r="C256" s="50">
        <v>244090000124</v>
      </c>
      <c r="D256" s="51" t="s">
        <v>294</v>
      </c>
      <c r="E256" s="51" t="s">
        <v>290</v>
      </c>
      <c r="F256" s="51"/>
      <c r="G256" s="53" t="s">
        <v>87</v>
      </c>
      <c r="H256" s="53" t="s">
        <v>87</v>
      </c>
      <c r="I256" s="51"/>
      <c r="J256" s="54" t="s">
        <v>216</v>
      </c>
      <c r="K256" s="51" t="s">
        <v>214</v>
      </c>
      <c r="L256" s="122">
        <v>30</v>
      </c>
      <c r="M256" s="122"/>
      <c r="N256" s="81">
        <f t="shared" si="61"/>
        <v>30</v>
      </c>
      <c r="O256" s="73">
        <v>2</v>
      </c>
      <c r="P256" s="26">
        <v>13572</v>
      </c>
      <c r="Q256" s="68">
        <f t="shared" si="57"/>
        <v>407160</v>
      </c>
      <c r="R256" s="68">
        <f t="shared" si="70"/>
        <v>6107400</v>
      </c>
      <c r="S256" s="68"/>
      <c r="T256" s="133">
        <f t="shared" si="59"/>
        <v>6107400</v>
      </c>
      <c r="U256" s="139"/>
    </row>
    <row r="257" spans="1:21" ht="25.5" x14ac:dyDescent="0.25">
      <c r="A257" s="100" t="s">
        <v>196</v>
      </c>
      <c r="B257" s="40" t="s">
        <v>295</v>
      </c>
      <c r="C257" s="57" t="s">
        <v>133</v>
      </c>
      <c r="D257" s="51" t="s">
        <v>296</v>
      </c>
      <c r="E257" s="51" t="s">
        <v>81</v>
      </c>
      <c r="F257" s="53" t="s">
        <v>87</v>
      </c>
      <c r="G257" s="53"/>
      <c r="H257" s="53" t="s">
        <v>87</v>
      </c>
      <c r="I257" s="51"/>
      <c r="J257" s="54" t="s">
        <v>216</v>
      </c>
      <c r="K257" s="51" t="s">
        <v>214</v>
      </c>
      <c r="L257" s="121">
        <v>33</v>
      </c>
      <c r="M257" s="121"/>
      <c r="N257" s="81">
        <f t="shared" si="61"/>
        <v>33</v>
      </c>
      <c r="O257" s="73">
        <v>2</v>
      </c>
      <c r="P257" s="26">
        <v>13572</v>
      </c>
      <c r="Q257" s="68">
        <f t="shared" si="57"/>
        <v>447876</v>
      </c>
      <c r="R257" s="68">
        <f t="shared" si="70"/>
        <v>6718140</v>
      </c>
      <c r="S257" s="68"/>
      <c r="T257" s="133">
        <f t="shared" si="59"/>
        <v>6718140</v>
      </c>
      <c r="U257" s="139"/>
    </row>
    <row r="258" spans="1:21" ht="25.5" x14ac:dyDescent="0.25">
      <c r="A258" s="100" t="s">
        <v>196</v>
      </c>
      <c r="B258" s="40" t="s">
        <v>295</v>
      </c>
      <c r="C258" s="57" t="s">
        <v>133</v>
      </c>
      <c r="D258" s="51" t="s">
        <v>296</v>
      </c>
      <c r="E258" s="51" t="s">
        <v>81</v>
      </c>
      <c r="F258" s="53" t="s">
        <v>87</v>
      </c>
      <c r="G258" s="53"/>
      <c r="H258" s="53" t="s">
        <v>87</v>
      </c>
      <c r="I258" s="51"/>
      <c r="J258" s="59" t="s">
        <v>198</v>
      </c>
      <c r="K258" s="51" t="s">
        <v>199</v>
      </c>
      <c r="L258" s="121"/>
      <c r="M258" s="121">
        <v>28</v>
      </c>
      <c r="N258" s="81">
        <f t="shared" si="61"/>
        <v>28</v>
      </c>
      <c r="O258" s="73">
        <v>2</v>
      </c>
      <c r="P258" s="26">
        <v>13572</v>
      </c>
      <c r="Q258" s="68">
        <f t="shared" si="57"/>
        <v>380016</v>
      </c>
      <c r="R258" s="68"/>
      <c r="S258" s="68">
        <f>Q258*10</f>
        <v>3800160</v>
      </c>
      <c r="T258" s="133">
        <f t="shared" si="59"/>
        <v>3800160</v>
      </c>
      <c r="U258" s="139"/>
    </row>
    <row r="259" spans="1:21" ht="25.5" x14ac:dyDescent="0.25">
      <c r="A259" s="100" t="s">
        <v>196</v>
      </c>
      <c r="B259" s="40" t="s">
        <v>295</v>
      </c>
      <c r="C259" s="57" t="s">
        <v>133</v>
      </c>
      <c r="D259" s="51" t="s">
        <v>296</v>
      </c>
      <c r="E259" s="51" t="s">
        <v>81</v>
      </c>
      <c r="F259" s="53" t="s">
        <v>87</v>
      </c>
      <c r="G259" s="53"/>
      <c r="H259" s="53" t="s">
        <v>87</v>
      </c>
      <c r="I259" s="51"/>
      <c r="J259" s="59" t="s">
        <v>213</v>
      </c>
      <c r="K259" s="51" t="s">
        <v>214</v>
      </c>
      <c r="L259" s="121"/>
      <c r="M259" s="121">
        <v>30</v>
      </c>
      <c r="N259" s="81">
        <f t="shared" si="61"/>
        <v>30</v>
      </c>
      <c r="O259" s="74">
        <v>2</v>
      </c>
      <c r="P259" s="26">
        <v>13572</v>
      </c>
      <c r="Q259" s="68">
        <f t="shared" si="57"/>
        <v>407160</v>
      </c>
      <c r="R259" s="68"/>
      <c r="S259" s="68">
        <f>Q259*10</f>
        <v>4071600</v>
      </c>
      <c r="T259" s="133">
        <f t="shared" si="59"/>
        <v>4071600</v>
      </c>
      <c r="U259" s="139"/>
    </row>
    <row r="260" spans="1:21" x14ac:dyDescent="0.25">
      <c r="A260" s="100" t="s">
        <v>196</v>
      </c>
      <c r="B260" s="40" t="s">
        <v>297</v>
      </c>
      <c r="C260" s="57" t="s">
        <v>298</v>
      </c>
      <c r="D260" s="51" t="s">
        <v>299</v>
      </c>
      <c r="E260" s="51" t="s">
        <v>81</v>
      </c>
      <c r="F260" s="51"/>
      <c r="G260" s="53" t="s">
        <v>87</v>
      </c>
      <c r="H260" s="53" t="s">
        <v>87</v>
      </c>
      <c r="I260" s="51"/>
      <c r="J260" s="54" t="s">
        <v>90</v>
      </c>
      <c r="K260" s="51" t="s">
        <v>222</v>
      </c>
      <c r="L260" s="122"/>
      <c r="M260" s="122">
        <v>24</v>
      </c>
      <c r="N260" s="81">
        <f t="shared" si="61"/>
        <v>24</v>
      </c>
      <c r="O260" s="73">
        <v>2</v>
      </c>
      <c r="P260" s="26">
        <v>13572</v>
      </c>
      <c r="Q260" s="68">
        <f t="shared" ref="Q260:Q265" si="71">N260*P260</f>
        <v>325728</v>
      </c>
      <c r="R260" s="68"/>
      <c r="S260" s="68">
        <f>Q260*10</f>
        <v>3257280</v>
      </c>
      <c r="T260" s="133">
        <f t="shared" ref="T260:T265" si="72">IF(L260="",M260*P260*10,L260*P260*15)</f>
        <v>3257280</v>
      </c>
      <c r="U260" s="139"/>
    </row>
    <row r="261" spans="1:21" ht="25.5" x14ac:dyDescent="0.25">
      <c r="A261" s="100" t="s">
        <v>196</v>
      </c>
      <c r="B261" s="40" t="s">
        <v>300</v>
      </c>
      <c r="C261" s="50">
        <v>244560000223</v>
      </c>
      <c r="D261" s="51" t="s">
        <v>301</v>
      </c>
      <c r="E261" s="51" t="s">
        <v>81</v>
      </c>
      <c r="F261" s="51"/>
      <c r="G261" s="53" t="s">
        <v>87</v>
      </c>
      <c r="H261" s="53" t="s">
        <v>87</v>
      </c>
      <c r="I261" s="51"/>
      <c r="J261" s="29" t="s">
        <v>334</v>
      </c>
      <c r="K261" s="51" t="s">
        <v>311</v>
      </c>
      <c r="L261" s="122">
        <v>30</v>
      </c>
      <c r="M261" s="122"/>
      <c r="N261" s="81">
        <f t="shared" si="61"/>
        <v>30</v>
      </c>
      <c r="O261" s="73">
        <v>2</v>
      </c>
      <c r="P261" s="26">
        <v>13572</v>
      </c>
      <c r="Q261" s="68">
        <f t="shared" si="71"/>
        <v>407160</v>
      </c>
      <c r="R261" s="102">
        <f t="shared" ref="R261:R262" si="73">Q261*15</f>
        <v>6107400</v>
      </c>
      <c r="S261" s="102"/>
      <c r="T261" s="134">
        <f t="shared" si="72"/>
        <v>6107400</v>
      </c>
      <c r="U261" s="139"/>
    </row>
    <row r="262" spans="1:21" x14ac:dyDescent="0.25">
      <c r="A262" s="100" t="s">
        <v>196</v>
      </c>
      <c r="B262" s="40" t="s">
        <v>300</v>
      </c>
      <c r="C262" s="50">
        <v>244560000223</v>
      </c>
      <c r="D262" s="51" t="s">
        <v>301</v>
      </c>
      <c r="E262" s="51" t="s">
        <v>81</v>
      </c>
      <c r="F262" s="51"/>
      <c r="G262" s="53" t="s">
        <v>87</v>
      </c>
      <c r="H262" s="53" t="s">
        <v>87</v>
      </c>
      <c r="I262" s="51"/>
      <c r="J262" s="54" t="s">
        <v>216</v>
      </c>
      <c r="K262" s="51" t="s">
        <v>214</v>
      </c>
      <c r="L262" s="122">
        <v>30</v>
      </c>
      <c r="M262" s="122"/>
      <c r="N262" s="81">
        <f t="shared" si="61"/>
        <v>30</v>
      </c>
      <c r="O262" s="73">
        <v>2</v>
      </c>
      <c r="P262" s="26">
        <v>13572</v>
      </c>
      <c r="Q262" s="68">
        <f t="shared" si="71"/>
        <v>407160</v>
      </c>
      <c r="R262" s="68">
        <f t="shared" si="73"/>
        <v>6107400</v>
      </c>
      <c r="S262" s="68"/>
      <c r="T262" s="133">
        <f t="shared" si="72"/>
        <v>6107400</v>
      </c>
      <c r="U262" s="139"/>
    </row>
    <row r="263" spans="1:21" ht="25.5" x14ac:dyDescent="0.25">
      <c r="A263" s="100" t="s">
        <v>196</v>
      </c>
      <c r="B263" s="40" t="s">
        <v>300</v>
      </c>
      <c r="C263" s="50">
        <v>244560000223</v>
      </c>
      <c r="D263" s="51" t="s">
        <v>301</v>
      </c>
      <c r="E263" s="51" t="s">
        <v>81</v>
      </c>
      <c r="F263" s="51"/>
      <c r="G263" s="53" t="s">
        <v>87</v>
      </c>
      <c r="H263" s="53" t="s">
        <v>87</v>
      </c>
      <c r="I263" s="51"/>
      <c r="J263" s="59" t="s">
        <v>215</v>
      </c>
      <c r="K263" s="51" t="s">
        <v>311</v>
      </c>
      <c r="L263" s="122"/>
      <c r="M263" s="122">
        <v>29</v>
      </c>
      <c r="N263" s="81">
        <f t="shared" si="61"/>
        <v>29</v>
      </c>
      <c r="O263" s="73">
        <v>2</v>
      </c>
      <c r="P263" s="26">
        <v>13572</v>
      </c>
      <c r="Q263" s="68">
        <f t="shared" si="71"/>
        <v>393588</v>
      </c>
      <c r="R263" s="102"/>
      <c r="S263" s="68">
        <f>Q263*10</f>
        <v>3935880</v>
      </c>
      <c r="T263" s="134">
        <f t="shared" si="72"/>
        <v>3935880</v>
      </c>
      <c r="U263" s="139"/>
    </row>
    <row r="264" spans="1:21" x14ac:dyDescent="0.25">
      <c r="A264" s="100" t="s">
        <v>196</v>
      </c>
      <c r="B264" s="40" t="s">
        <v>300</v>
      </c>
      <c r="C264" s="50">
        <v>244560000223</v>
      </c>
      <c r="D264" s="51" t="s">
        <v>301</v>
      </c>
      <c r="E264" s="51" t="s">
        <v>81</v>
      </c>
      <c r="F264" s="51"/>
      <c r="G264" s="53" t="s">
        <v>87</v>
      </c>
      <c r="H264" s="53" t="s">
        <v>87</v>
      </c>
      <c r="I264" s="51"/>
      <c r="J264" s="59" t="s">
        <v>213</v>
      </c>
      <c r="K264" s="51" t="s">
        <v>214</v>
      </c>
      <c r="L264" s="122"/>
      <c r="M264" s="122">
        <v>26</v>
      </c>
      <c r="N264" s="81">
        <f t="shared" si="61"/>
        <v>26</v>
      </c>
      <c r="O264" s="73">
        <v>2</v>
      </c>
      <c r="P264" s="26">
        <v>13572</v>
      </c>
      <c r="Q264" s="68">
        <f t="shared" si="71"/>
        <v>352872</v>
      </c>
      <c r="R264" s="68"/>
      <c r="S264" s="68">
        <f>Q264*10</f>
        <v>3528720</v>
      </c>
      <c r="T264" s="133">
        <f t="shared" si="72"/>
        <v>3528720</v>
      </c>
      <c r="U264" s="139"/>
    </row>
    <row r="265" spans="1:21" x14ac:dyDescent="0.25">
      <c r="A265" s="100" t="s">
        <v>196</v>
      </c>
      <c r="B265" s="40" t="s">
        <v>302</v>
      </c>
      <c r="C265" s="50">
        <v>344560000074</v>
      </c>
      <c r="D265" s="51" t="s">
        <v>303</v>
      </c>
      <c r="E265" s="51" t="s">
        <v>81</v>
      </c>
      <c r="F265" s="51"/>
      <c r="G265" s="53" t="s">
        <v>87</v>
      </c>
      <c r="H265" s="53" t="s">
        <v>87</v>
      </c>
      <c r="I265" s="51"/>
      <c r="J265" s="54" t="s">
        <v>216</v>
      </c>
      <c r="K265" s="51" t="s">
        <v>214</v>
      </c>
      <c r="L265" s="122"/>
      <c r="M265" s="122">
        <v>33</v>
      </c>
      <c r="N265" s="81">
        <f t="shared" ref="N265" si="74">L265+M265</f>
        <v>33</v>
      </c>
      <c r="O265" s="73">
        <v>2</v>
      </c>
      <c r="P265" s="26">
        <v>13572</v>
      </c>
      <c r="Q265" s="68">
        <f t="shared" si="71"/>
        <v>447876</v>
      </c>
      <c r="R265" s="68"/>
      <c r="S265" s="68">
        <f>Q265*10</f>
        <v>4478760</v>
      </c>
      <c r="T265" s="135">
        <f t="shared" si="72"/>
        <v>4478760</v>
      </c>
      <c r="U265" s="139"/>
    </row>
    <row r="266" spans="1:21" ht="15.75" thickBot="1" x14ac:dyDescent="0.3">
      <c r="A266" s="152"/>
      <c r="B266" s="153"/>
      <c r="C266" s="153"/>
      <c r="D266" s="153"/>
      <c r="E266" s="153"/>
      <c r="F266" s="153"/>
      <c r="G266" s="153"/>
      <c r="H266" s="153"/>
      <c r="I266" s="153"/>
      <c r="J266" s="153"/>
      <c r="K266" s="153"/>
      <c r="L266" s="105">
        <f>SUM(L8:L265)</f>
        <v>3715</v>
      </c>
      <c r="M266" s="105">
        <f>SUM(M8:M265)</f>
        <v>3376</v>
      </c>
      <c r="N266" s="106">
        <f>SUM(N8:N265)</f>
        <v>7091</v>
      </c>
      <c r="O266" s="75"/>
      <c r="P266" s="120">
        <f>SUM(P8:P265)</f>
        <v>3046914</v>
      </c>
      <c r="Q266" s="120">
        <f>SUM(Q8:Q265)</f>
        <v>83578638</v>
      </c>
      <c r="R266" s="120">
        <f>SUM(R8:R265)</f>
        <v>644737860</v>
      </c>
      <c r="S266" s="120">
        <f>SUM(S8:S265)</f>
        <v>405961140</v>
      </c>
      <c r="T266" s="120">
        <f>SUM(T8:T265)</f>
        <v>1050699000</v>
      </c>
      <c r="U266" s="139"/>
    </row>
    <row r="267" spans="1:21" x14ac:dyDescent="0.25">
      <c r="A267" s="117"/>
      <c r="B267" s="117"/>
      <c r="C267" s="117"/>
      <c r="D267" s="117"/>
      <c r="E267" s="117"/>
      <c r="F267" s="117"/>
      <c r="G267" s="117"/>
      <c r="H267" s="117"/>
      <c r="I267" s="117"/>
      <c r="J267" s="117"/>
      <c r="K267" s="117"/>
      <c r="L267" s="137"/>
      <c r="M267" s="137"/>
      <c r="N267" s="137"/>
      <c r="O267" s="71"/>
      <c r="P267" s="138"/>
      <c r="Q267" s="138"/>
      <c r="R267" s="138"/>
      <c r="S267" s="138"/>
      <c r="T267" s="138"/>
      <c r="U267" s="139"/>
    </row>
    <row r="268" spans="1:21" x14ac:dyDescent="0.25">
      <c r="L268" s="71"/>
      <c r="M268" s="71"/>
      <c r="N268" s="71"/>
      <c r="O268" s="71"/>
      <c r="P268" s="72"/>
      <c r="Q268" s="72"/>
      <c r="R268" s="72"/>
      <c r="S268" s="72"/>
      <c r="T268" s="72"/>
      <c r="U268" s="139"/>
    </row>
    <row r="269" spans="1:21" ht="17.25" customHeight="1" x14ac:dyDescent="0.25">
      <c r="K269" s="136" t="s">
        <v>304</v>
      </c>
      <c r="L269" s="110">
        <f>SUM(L8:L167)</f>
        <v>1846</v>
      </c>
      <c r="M269" s="110">
        <f>SUM(M8:M167)</f>
        <v>2354</v>
      </c>
      <c r="N269" s="110">
        <f>SUM(N8:N167)</f>
        <v>4200</v>
      </c>
      <c r="P269" s="25"/>
      <c r="Q269" s="69"/>
      <c r="R269" s="69"/>
      <c r="S269" s="69"/>
      <c r="T269" s="69"/>
    </row>
    <row r="270" spans="1:21" x14ac:dyDescent="0.25">
      <c r="K270" s="136" t="s">
        <v>315</v>
      </c>
      <c r="L270" s="110">
        <f>SUM(L168:L265)</f>
        <v>1869</v>
      </c>
      <c r="M270" s="110">
        <f>SUM(M168:M265)</f>
        <v>1022</v>
      </c>
      <c r="N270" s="110">
        <f>SUM(N168:N265)</f>
        <v>2891</v>
      </c>
    </row>
    <row r="272" spans="1:21" x14ac:dyDescent="0.25">
      <c r="B272" s="124" t="s">
        <v>316</v>
      </c>
    </row>
    <row r="273" spans="2:19" x14ac:dyDescent="0.25">
      <c r="B273" s="124"/>
      <c r="R273" s="65" t="s">
        <v>305</v>
      </c>
    </row>
    <row r="274" spans="2:19" x14ac:dyDescent="0.25">
      <c r="B274" s="125" t="s">
        <v>317</v>
      </c>
      <c r="C274" s="83"/>
      <c r="D274" s="83"/>
      <c r="E274" s="83"/>
      <c r="F274" s="83"/>
      <c r="G274" s="83"/>
      <c r="H274" s="83"/>
      <c r="I274" s="83"/>
      <c r="J274" s="83"/>
      <c r="K274" s="83"/>
      <c r="L274" s="83">
        <f>L262+L261+L257+L256+L254+L251+L250+L244+L243+L242+L241+L240+L239+L237+L235+L233+L232+L231+L167+L166+L163+L162+L159+L114+L112+L111+L108+L107+L104+L103+L100+L99+L98+L78+L76+L75+L72+L71+L68+L67+L54+L52+L51+L47+L46+L43+L42+L39+L38+L37+L30+L28+L26+L24+L23+L20+L19+L16+L15+L10</f>
        <v>1606</v>
      </c>
      <c r="M274" s="83">
        <f>M265+M264+M263+M260+M259+M258+M255+M253+M252+M249+M248+M247+M246+M245+M238+M236+M234+M230+M165+M164+M161+M160+M158+M157+M113+M110+M109+M106+M105+M102+M101+M97+M96+M95+M94+M93+M77+M74+M73+M70+M69+M66+M65+M53+M50+M49+M48+M45+M44+M41+M40+M36+M35+M34+M33+M32+M31+M29+M27+M25+M22+M21+M18+M17+M14+M13+M12+M11+M9+M8</f>
        <v>1980</v>
      </c>
      <c r="N274" s="83">
        <f>L274+M274</f>
        <v>3586</v>
      </c>
      <c r="R274" s="65">
        <f>R266+S266</f>
        <v>1050699000</v>
      </c>
    </row>
    <row r="275" spans="2:19" x14ac:dyDescent="0.25">
      <c r="B275" s="126" t="s">
        <v>318</v>
      </c>
      <c r="C275" s="84"/>
      <c r="D275" s="84"/>
      <c r="E275" s="84"/>
      <c r="F275" s="84"/>
      <c r="G275" s="84"/>
      <c r="H275" s="84"/>
      <c r="I275" s="84"/>
      <c r="J275" s="84"/>
      <c r="K275" s="84"/>
      <c r="L275" s="84">
        <f>L80+L82+L83+L87+L88+L89+L92+L168+L169+L173+L175+L176+L177+L178+L179+L180+L183+L184+L185+L186+L188+L194+L195</f>
        <v>654</v>
      </c>
      <c r="M275" s="84">
        <f>M193+M192+M191+M190+M189+M187+M182+M181+M174+M172+M171+M170+M91+M90+M86+M85+M84+M81+M79</f>
        <v>515</v>
      </c>
      <c r="N275" s="84">
        <f>L275+M275</f>
        <v>1169</v>
      </c>
      <c r="R275" s="65">
        <v>1050699000</v>
      </c>
    </row>
    <row r="276" spans="2:19" x14ac:dyDescent="0.25">
      <c r="B276" s="127" t="s">
        <v>80</v>
      </c>
      <c r="C276" s="85"/>
      <c r="D276" s="85"/>
      <c r="E276" s="85"/>
      <c r="F276" s="85"/>
      <c r="G276" s="85"/>
      <c r="H276" s="85"/>
      <c r="I276" s="85"/>
      <c r="J276" s="85"/>
      <c r="K276" s="85"/>
      <c r="L276" s="85">
        <f>L219+L218+L217+L216+L215+L214+L212+L211+L210+L209+L208+L207+L206+L205+L204+L203+L202+L198+L197+L196+L64+L63+L60+L59</f>
        <v>700</v>
      </c>
      <c r="M276" s="85">
        <f>M213+M201+M200+M199+M62+M61+M58+M57+M56+M55</f>
        <v>258</v>
      </c>
      <c r="N276" s="85">
        <f>L276+M276</f>
        <v>958</v>
      </c>
      <c r="R276" s="65">
        <f>R274-R275</f>
        <v>0</v>
      </c>
      <c r="S276" s="65" t="s">
        <v>333</v>
      </c>
    </row>
    <row r="277" spans="2:19" x14ac:dyDescent="0.25">
      <c r="B277" s="128" t="s">
        <v>319</v>
      </c>
      <c r="C277" s="86"/>
      <c r="D277" s="86"/>
      <c r="E277" s="86"/>
      <c r="F277" s="86"/>
      <c r="G277" s="86"/>
      <c r="H277" s="86"/>
      <c r="I277" s="86"/>
      <c r="J277" s="86"/>
      <c r="K277" s="86"/>
      <c r="L277" s="86">
        <f>L227+L226+L225+L224+L223+L222+L221+L220+L156+L155+L154+L153+L152+L150+L148+L146+L145+L140+L139+L135+L134+L130+L129+L128+L124+L123+L120+L118+L117</f>
        <v>755</v>
      </c>
      <c r="M277" s="86">
        <f>M229+M228+M151+M149+M147+M144+M143+M142+M141+M138+M137+M136+M133+M132+M131+M127+M126+M125+M122+M121+M119+M116+M115</f>
        <v>623</v>
      </c>
      <c r="N277" s="86">
        <f>L277+M277</f>
        <v>1378</v>
      </c>
    </row>
    <row r="278" spans="2:19" x14ac:dyDescent="0.25">
      <c r="B278" s="129"/>
    </row>
    <row r="279" spans="2:19" ht="15.75" x14ac:dyDescent="0.25">
      <c r="B279" s="130" t="s">
        <v>320</v>
      </c>
      <c r="C279" s="87"/>
      <c r="D279" s="87"/>
      <c r="E279" s="87"/>
      <c r="F279" s="87"/>
      <c r="G279" s="87"/>
      <c r="H279" s="87"/>
      <c r="I279" s="87"/>
      <c r="J279" s="87"/>
      <c r="K279" s="87"/>
      <c r="L279" s="123">
        <f>L274+L275+L276+L277</f>
        <v>3715</v>
      </c>
      <c r="M279" s="123">
        <f>M274+M275+M276+M277</f>
        <v>3376</v>
      </c>
      <c r="N279" s="123">
        <f>N274+N275+N276+N277</f>
        <v>7091</v>
      </c>
    </row>
    <row r="280" spans="2:19" x14ac:dyDescent="0.25">
      <c r="B280" s="70"/>
    </row>
    <row r="281" spans="2:19" ht="15.75" x14ac:dyDescent="0.25">
      <c r="B281" s="131" t="s">
        <v>340</v>
      </c>
    </row>
    <row r="282" spans="2:19" ht="15.75" x14ac:dyDescent="0.25">
      <c r="B282" s="131" t="s">
        <v>341</v>
      </c>
    </row>
  </sheetData>
  <autoFilter ref="A7:S269" xr:uid="{00000000-0001-0000-0000-000000000000}"/>
  <mergeCells count="8">
    <mergeCell ref="O6:S6"/>
    <mergeCell ref="A266:K266"/>
    <mergeCell ref="L6:N6"/>
    <mergeCell ref="M3:N3"/>
    <mergeCell ref="A1:L3"/>
    <mergeCell ref="F6:G6"/>
    <mergeCell ref="H6:I6"/>
    <mergeCell ref="M1:N2"/>
  </mergeCells>
  <phoneticPr fontId="16" type="noConversion"/>
  <pageMargins left="0.7" right="0.7" top="0.75" bottom="0.75" header="0.3" footer="0.3"/>
  <pageSetup scale="7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9084D-B124-4E8C-B75A-4FBF2C3EF8B7}">
  <dimension ref="A1:C24"/>
  <sheetViews>
    <sheetView zoomScale="80" zoomScaleNormal="80" workbookViewId="0">
      <selection activeCell="F7" sqref="F7"/>
    </sheetView>
  </sheetViews>
  <sheetFormatPr baseColWidth="10" defaultRowHeight="15" x14ac:dyDescent="0.25"/>
  <cols>
    <col min="1" max="1" width="58.5703125" bestFit="1" customWidth="1"/>
    <col min="2" max="2" width="28.5703125" customWidth="1"/>
    <col min="3" max="3" width="19.28515625" customWidth="1"/>
  </cols>
  <sheetData>
    <row r="1" spans="1:3" x14ac:dyDescent="0.25">
      <c r="A1" s="170" t="s">
        <v>25</v>
      </c>
      <c r="B1" s="171"/>
      <c r="C1" s="176" t="s">
        <v>24</v>
      </c>
    </row>
    <row r="2" spans="1:3" x14ac:dyDescent="0.25">
      <c r="A2" s="172"/>
      <c r="B2" s="173"/>
      <c r="C2" s="177"/>
    </row>
    <row r="3" spans="1:3" ht="15.75" thickBot="1" x14ac:dyDescent="0.3">
      <c r="A3" s="174"/>
      <c r="B3" s="175"/>
      <c r="C3" s="18" t="s">
        <v>26</v>
      </c>
    </row>
    <row r="4" spans="1:3" x14ac:dyDescent="0.25">
      <c r="A4" s="111" t="s">
        <v>20</v>
      </c>
      <c r="B4" s="112" t="s">
        <v>21</v>
      </c>
      <c r="C4" s="113" t="s">
        <v>22</v>
      </c>
    </row>
    <row r="5" spans="1:3" ht="30" x14ac:dyDescent="0.25">
      <c r="A5" s="114" t="s">
        <v>343</v>
      </c>
      <c r="B5" s="115" t="s">
        <v>344</v>
      </c>
      <c r="C5" s="116" t="s">
        <v>345</v>
      </c>
    </row>
    <row r="6" spans="1:3" ht="75" x14ac:dyDescent="0.25">
      <c r="A6" s="114" t="s">
        <v>346</v>
      </c>
      <c r="B6" s="115" t="s">
        <v>347</v>
      </c>
      <c r="C6" s="116" t="s">
        <v>348</v>
      </c>
    </row>
    <row r="7" spans="1:3" ht="30" x14ac:dyDescent="0.25">
      <c r="A7" s="114" t="s">
        <v>349</v>
      </c>
      <c r="B7" s="115" t="s">
        <v>350</v>
      </c>
      <c r="C7" s="116" t="s">
        <v>351</v>
      </c>
    </row>
    <row r="8" spans="1:3" ht="30" x14ac:dyDescent="0.25">
      <c r="A8" s="114" t="s">
        <v>352</v>
      </c>
      <c r="B8" s="115" t="s">
        <v>353</v>
      </c>
      <c r="C8" s="116" t="s">
        <v>354</v>
      </c>
    </row>
    <row r="9" spans="1:3" ht="30" x14ac:dyDescent="0.25">
      <c r="A9" s="114" t="s">
        <v>355</v>
      </c>
      <c r="B9" s="115" t="s">
        <v>356</v>
      </c>
      <c r="C9" s="116" t="s">
        <v>357</v>
      </c>
    </row>
    <row r="10" spans="1:3" ht="45" x14ac:dyDescent="0.25">
      <c r="A10" s="114" t="s">
        <v>358</v>
      </c>
      <c r="B10" s="115" t="s">
        <v>359</v>
      </c>
      <c r="C10" s="116" t="s">
        <v>357</v>
      </c>
    </row>
    <row r="11" spans="1:3" ht="30" x14ac:dyDescent="0.25">
      <c r="A11" s="114" t="s">
        <v>360</v>
      </c>
      <c r="B11" s="115" t="s">
        <v>361</v>
      </c>
      <c r="C11" s="116" t="s">
        <v>362</v>
      </c>
    </row>
    <row r="12" spans="1:3" ht="45" x14ac:dyDescent="0.25">
      <c r="A12" s="114" t="s">
        <v>363</v>
      </c>
      <c r="B12" s="115" t="s">
        <v>364</v>
      </c>
      <c r="C12" s="116" t="s">
        <v>365</v>
      </c>
    </row>
    <row r="13" spans="1:3" ht="30" x14ac:dyDescent="0.25">
      <c r="A13" s="114" t="s">
        <v>366</v>
      </c>
      <c r="B13" s="115" t="s">
        <v>367</v>
      </c>
      <c r="C13" s="116" t="s">
        <v>368</v>
      </c>
    </row>
    <row r="14" spans="1:3" ht="30" x14ac:dyDescent="0.25">
      <c r="A14" s="114" t="s">
        <v>369</v>
      </c>
      <c r="B14" s="115" t="s">
        <v>370</v>
      </c>
      <c r="C14" s="116" t="s">
        <v>371</v>
      </c>
    </row>
    <row r="15" spans="1:3" ht="30" x14ac:dyDescent="0.25">
      <c r="A15" s="114" t="s">
        <v>372</v>
      </c>
      <c r="B15" s="115" t="s">
        <v>373</v>
      </c>
      <c r="C15" s="116" t="s">
        <v>371</v>
      </c>
    </row>
    <row r="16" spans="1:3" ht="30" x14ac:dyDescent="0.25">
      <c r="A16" s="114" t="s">
        <v>374</v>
      </c>
      <c r="B16" s="115" t="s">
        <v>375</v>
      </c>
      <c r="C16" s="116" t="s">
        <v>371</v>
      </c>
    </row>
    <row r="17" spans="1:3" ht="15.75" thickBot="1" x14ac:dyDescent="0.3">
      <c r="A17" s="22"/>
      <c r="B17" s="23"/>
      <c r="C17" s="24"/>
    </row>
    <row r="19" spans="1:3" x14ac:dyDescent="0.25">
      <c r="A19" s="178" t="s">
        <v>376</v>
      </c>
      <c r="B19" s="180"/>
      <c r="C19" s="180"/>
    </row>
    <row r="20" spans="1:3" x14ac:dyDescent="0.25">
      <c r="A20" s="178"/>
      <c r="B20" s="180"/>
      <c r="C20" s="180"/>
    </row>
    <row r="21" spans="1:3" x14ac:dyDescent="0.25">
      <c r="A21" s="179"/>
      <c r="B21" s="180"/>
      <c r="C21" s="180"/>
    </row>
    <row r="22" spans="1:3" x14ac:dyDescent="0.25">
      <c r="A22" s="179"/>
      <c r="B22" s="180"/>
      <c r="C22" s="180"/>
    </row>
    <row r="23" spans="1:3" x14ac:dyDescent="0.25">
      <c r="A23" s="179"/>
      <c r="B23" s="180"/>
      <c r="C23" s="180"/>
    </row>
    <row r="24" spans="1:3" x14ac:dyDescent="0.25">
      <c r="A24" s="181" t="s">
        <v>23</v>
      </c>
      <c r="B24" s="181"/>
      <c r="C24" s="181"/>
    </row>
  </sheetData>
  <mergeCells count="5">
    <mergeCell ref="A1:B3"/>
    <mergeCell ref="C1:C2"/>
    <mergeCell ref="A19:A23"/>
    <mergeCell ref="B19:C23"/>
    <mergeCell ref="A24:C2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5:R17"/>
  <sheetViews>
    <sheetView topLeftCell="E6" workbookViewId="0">
      <selection activeCell="J9" sqref="J9"/>
    </sheetView>
  </sheetViews>
  <sheetFormatPr baseColWidth="10" defaultRowHeight="15" x14ac:dyDescent="0.25"/>
  <cols>
    <col min="3" max="3" width="6.42578125" customWidth="1"/>
    <col min="4" max="4" width="11.28515625" customWidth="1"/>
    <col min="5" max="5" width="8.5703125" customWidth="1"/>
    <col min="6" max="6" width="9.5703125" customWidth="1"/>
    <col min="7" max="7" width="6.85546875" customWidth="1"/>
    <col min="8" max="8" width="9" customWidth="1"/>
    <col min="9" max="9" width="8.42578125" customWidth="1"/>
    <col min="10" max="10" width="10.42578125" customWidth="1"/>
    <col min="11" max="11" width="7.28515625" customWidth="1"/>
    <col min="12" max="12" width="11.28515625" customWidth="1"/>
    <col min="13" max="13" width="10.140625" customWidth="1"/>
    <col min="14" max="14" width="6.7109375" customWidth="1"/>
  </cols>
  <sheetData>
    <row r="5" spans="3:18" ht="24" customHeight="1" x14ac:dyDescent="0.25">
      <c r="C5" s="184" t="s">
        <v>322</v>
      </c>
      <c r="D5" s="185"/>
      <c r="E5" s="182" t="s">
        <v>321</v>
      </c>
      <c r="F5" s="182"/>
      <c r="G5" s="182"/>
      <c r="H5" s="182"/>
      <c r="I5" s="88"/>
      <c r="J5" s="88"/>
      <c r="K5" s="88"/>
      <c r="L5" s="182" t="s">
        <v>331</v>
      </c>
      <c r="M5" s="90"/>
      <c r="N5" s="90"/>
    </row>
    <row r="6" spans="3:18" ht="36.75" customHeight="1" x14ac:dyDescent="0.25">
      <c r="C6" s="186"/>
      <c r="D6" s="187"/>
      <c r="E6" s="88" t="s">
        <v>323</v>
      </c>
      <c r="F6" s="91" t="s">
        <v>332</v>
      </c>
      <c r="G6" s="91" t="s">
        <v>333</v>
      </c>
      <c r="H6" s="88" t="s">
        <v>324</v>
      </c>
      <c r="I6" s="88" t="s">
        <v>325</v>
      </c>
      <c r="J6" s="91" t="s">
        <v>332</v>
      </c>
      <c r="K6" s="91" t="s">
        <v>333</v>
      </c>
      <c r="L6" s="182"/>
      <c r="M6" s="91" t="s">
        <v>332</v>
      </c>
      <c r="N6" s="91" t="s">
        <v>333</v>
      </c>
    </row>
    <row r="7" spans="3:18" ht="48" x14ac:dyDescent="0.25">
      <c r="C7" s="89" t="s">
        <v>326</v>
      </c>
      <c r="D7" s="89" t="s">
        <v>327</v>
      </c>
      <c r="E7" s="95">
        <v>2271</v>
      </c>
      <c r="F7" s="96">
        <v>2354</v>
      </c>
      <c r="G7" s="92">
        <f>F7-E7</f>
        <v>83</v>
      </c>
      <c r="H7" s="103">
        <v>86</v>
      </c>
      <c r="I7" s="95">
        <v>1729</v>
      </c>
      <c r="J7" s="96">
        <v>1846</v>
      </c>
      <c r="K7" s="92">
        <f>J7-I7</f>
        <v>117</v>
      </c>
      <c r="L7" s="95">
        <f>E7+I7</f>
        <v>4000</v>
      </c>
      <c r="M7" s="99">
        <f>F7+J7</f>
        <v>4200</v>
      </c>
      <c r="N7" s="93">
        <f>M7-L7</f>
        <v>200</v>
      </c>
    </row>
    <row r="8" spans="3:18" ht="48" x14ac:dyDescent="0.25">
      <c r="C8" s="89" t="s">
        <v>328</v>
      </c>
      <c r="D8" s="89" t="s">
        <v>329</v>
      </c>
      <c r="E8" s="95">
        <v>1058</v>
      </c>
      <c r="F8" s="96">
        <v>1022</v>
      </c>
      <c r="G8" s="92">
        <f>F8-E8</f>
        <v>-36</v>
      </c>
      <c r="H8" s="104">
        <v>36</v>
      </c>
      <c r="I8" s="95">
        <v>1833</v>
      </c>
      <c r="J8" s="96">
        <v>1869</v>
      </c>
      <c r="K8" s="92">
        <f>J8-I8</f>
        <v>36</v>
      </c>
      <c r="L8" s="95">
        <f>E8+I8</f>
        <v>2891</v>
      </c>
      <c r="M8" s="99">
        <f>F8+J8</f>
        <v>2891</v>
      </c>
      <c r="N8" s="93">
        <f>M8-L8</f>
        <v>0</v>
      </c>
    </row>
    <row r="9" spans="3:18" ht="21.75" customHeight="1" x14ac:dyDescent="0.25">
      <c r="C9" s="183" t="s">
        <v>330</v>
      </c>
      <c r="D9" s="183"/>
      <c r="E9" s="97">
        <f>E7+E8</f>
        <v>3329</v>
      </c>
      <c r="F9" s="98">
        <f>F7+F8</f>
        <v>3376</v>
      </c>
      <c r="G9" s="94">
        <f>F9-E9</f>
        <v>47</v>
      </c>
      <c r="H9" s="88">
        <f>H7+H8</f>
        <v>122</v>
      </c>
      <c r="I9" s="97">
        <f>I7+I8</f>
        <v>3562</v>
      </c>
      <c r="J9" s="98">
        <f>J7+J8</f>
        <v>3715</v>
      </c>
      <c r="K9" s="94">
        <f>J9-I9</f>
        <v>153</v>
      </c>
      <c r="L9" s="97">
        <f>L7+L8</f>
        <v>6891</v>
      </c>
      <c r="M9" s="99">
        <f>M7+M8</f>
        <v>7091</v>
      </c>
      <c r="N9" s="93">
        <f>M9-L9</f>
        <v>200</v>
      </c>
    </row>
    <row r="10" spans="3:18" x14ac:dyDescent="0.25">
      <c r="P10" t="s">
        <v>335</v>
      </c>
    </row>
    <row r="11" spans="3:18" x14ac:dyDescent="0.25">
      <c r="P11" s="101">
        <f>I8+H8</f>
        <v>1869</v>
      </c>
    </row>
    <row r="12" spans="3:18" x14ac:dyDescent="0.25">
      <c r="P12">
        <v>1863</v>
      </c>
    </row>
    <row r="13" spans="3:18" x14ac:dyDescent="0.25">
      <c r="Q13" s="101">
        <f>P11-P12</f>
        <v>6</v>
      </c>
      <c r="R13" t="s">
        <v>336</v>
      </c>
    </row>
    <row r="15" spans="3:18" x14ac:dyDescent="0.25">
      <c r="P15">
        <v>2891</v>
      </c>
    </row>
    <row r="16" spans="3:18" x14ac:dyDescent="0.25">
      <c r="P16">
        <v>2885</v>
      </c>
    </row>
    <row r="17" spans="17:18" x14ac:dyDescent="0.25">
      <c r="Q17">
        <f>P15-P16</f>
        <v>6</v>
      </c>
      <c r="R17" t="s">
        <v>336</v>
      </c>
    </row>
  </sheetData>
  <mergeCells count="4">
    <mergeCell ref="E5:H5"/>
    <mergeCell ref="L5:L6"/>
    <mergeCell ref="C9:D9"/>
    <mergeCell ref="C5:D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6"/>
  <sheetViews>
    <sheetView workbookViewId="0">
      <selection activeCell="C1" sqref="C1:C2"/>
    </sheetView>
  </sheetViews>
  <sheetFormatPr baseColWidth="10" defaultRowHeight="15" x14ac:dyDescent="0.25"/>
  <cols>
    <col min="1" max="1" width="43.28515625" customWidth="1"/>
    <col min="2" max="2" width="48.42578125" customWidth="1"/>
    <col min="3" max="3" width="19.42578125" customWidth="1"/>
  </cols>
  <sheetData>
    <row r="1" spans="1:14" ht="24" customHeight="1" x14ac:dyDescent="0.25">
      <c r="A1" s="170" t="s">
        <v>25</v>
      </c>
      <c r="B1" s="171"/>
      <c r="C1" s="176" t="s">
        <v>24</v>
      </c>
      <c r="D1" s="9"/>
      <c r="E1" s="9"/>
      <c r="F1" s="9"/>
      <c r="G1" s="9"/>
      <c r="H1" s="9"/>
      <c r="I1" s="9"/>
      <c r="J1" s="9"/>
      <c r="K1" s="9"/>
      <c r="L1" s="10"/>
      <c r="N1" s="15"/>
    </row>
    <row r="2" spans="1:14" ht="27" customHeight="1" x14ac:dyDescent="0.25">
      <c r="A2" s="172"/>
      <c r="B2" s="173"/>
      <c r="C2" s="177"/>
      <c r="D2" s="11"/>
      <c r="E2" s="11"/>
      <c r="F2" s="11"/>
      <c r="G2" s="11"/>
      <c r="H2" s="11"/>
      <c r="I2" s="11"/>
      <c r="J2" s="11"/>
      <c r="K2" s="11"/>
      <c r="L2" s="12"/>
      <c r="N2" s="16"/>
    </row>
    <row r="3" spans="1:14" ht="35.25" customHeight="1" thickBot="1" x14ac:dyDescent="0.3">
      <c r="A3" s="174"/>
      <c r="B3" s="175"/>
      <c r="C3" s="18" t="s">
        <v>26</v>
      </c>
      <c r="D3" s="13"/>
      <c r="E3" s="13"/>
      <c r="F3" s="13"/>
      <c r="G3" s="13"/>
      <c r="H3" s="13"/>
      <c r="I3" s="13"/>
      <c r="J3" s="13"/>
      <c r="K3" s="13"/>
      <c r="L3" s="14"/>
      <c r="N3" s="17"/>
    </row>
    <row r="4" spans="1:14" ht="18.75" x14ac:dyDescent="0.3">
      <c r="A4" s="19" t="s">
        <v>20</v>
      </c>
      <c r="B4" s="2" t="s">
        <v>21</v>
      </c>
      <c r="C4" s="20" t="s">
        <v>22</v>
      </c>
    </row>
    <row r="5" spans="1:14" x14ac:dyDescent="0.25">
      <c r="A5" s="21"/>
      <c r="B5" s="1"/>
      <c r="C5" s="5"/>
    </row>
    <row r="6" spans="1:14" x14ac:dyDescent="0.25">
      <c r="A6" s="21"/>
      <c r="B6" s="1"/>
      <c r="C6" s="5"/>
    </row>
    <row r="7" spans="1:14" x14ac:dyDescent="0.25">
      <c r="A7" s="21"/>
      <c r="B7" s="1"/>
      <c r="C7" s="5"/>
    </row>
    <row r="8" spans="1:14" x14ac:dyDescent="0.25">
      <c r="A8" s="21"/>
      <c r="B8" s="1"/>
      <c r="C8" s="5"/>
    </row>
    <row r="9" spans="1:14" x14ac:dyDescent="0.25">
      <c r="A9" s="21"/>
      <c r="B9" s="1"/>
      <c r="C9" s="5"/>
    </row>
    <row r="10" spans="1:14" x14ac:dyDescent="0.25">
      <c r="A10" s="21"/>
      <c r="B10" s="1"/>
      <c r="C10" s="5"/>
    </row>
    <row r="11" spans="1:14" x14ac:dyDescent="0.25">
      <c r="A11" s="21"/>
      <c r="B11" s="1"/>
      <c r="C11" s="5"/>
    </row>
    <row r="12" spans="1:14" x14ac:dyDescent="0.25">
      <c r="A12" s="21"/>
      <c r="B12" s="1"/>
      <c r="C12" s="5"/>
    </row>
    <row r="13" spans="1:14" x14ac:dyDescent="0.25">
      <c r="A13" s="21"/>
      <c r="B13" s="1"/>
      <c r="C13" s="5"/>
    </row>
    <row r="14" spans="1:14" x14ac:dyDescent="0.25">
      <c r="A14" s="21"/>
      <c r="B14" s="1"/>
      <c r="C14" s="5"/>
    </row>
    <row r="15" spans="1:14" x14ac:dyDescent="0.25">
      <c r="A15" s="21"/>
      <c r="B15" s="1"/>
      <c r="C15" s="5"/>
    </row>
    <row r="16" spans="1:14" x14ac:dyDescent="0.25">
      <c r="A16" s="21"/>
      <c r="B16" s="1"/>
      <c r="C16" s="5"/>
    </row>
    <row r="17" spans="1:3" x14ac:dyDescent="0.25">
      <c r="A17" s="21"/>
      <c r="B17" s="1"/>
      <c r="C17" s="5"/>
    </row>
    <row r="18" spans="1:3" x14ac:dyDescent="0.25">
      <c r="A18" s="21"/>
      <c r="B18" s="1"/>
      <c r="C18" s="5"/>
    </row>
    <row r="19" spans="1:3" x14ac:dyDescent="0.25">
      <c r="A19" s="21"/>
      <c r="B19" s="1"/>
      <c r="C19" s="5"/>
    </row>
    <row r="20" spans="1:3" x14ac:dyDescent="0.25">
      <c r="A20" s="21"/>
      <c r="B20" s="1"/>
      <c r="C20" s="5"/>
    </row>
    <row r="21" spans="1:3" x14ac:dyDescent="0.25">
      <c r="A21" s="21"/>
      <c r="B21" s="1"/>
      <c r="C21" s="5"/>
    </row>
    <row r="22" spans="1:3" x14ac:dyDescent="0.25">
      <c r="A22" s="21"/>
      <c r="B22" s="1"/>
      <c r="C22" s="5"/>
    </row>
    <row r="23" spans="1:3" x14ac:dyDescent="0.25">
      <c r="A23" s="21"/>
      <c r="B23" s="1"/>
      <c r="C23" s="5"/>
    </row>
    <row r="24" spans="1:3" ht="15.75" thickBot="1" x14ac:dyDescent="0.3">
      <c r="A24" s="22"/>
      <c r="B24" s="23"/>
      <c r="C24" s="24"/>
    </row>
    <row r="26" spans="1:3" x14ac:dyDescent="0.25">
      <c r="A26" s="188" t="s">
        <v>23</v>
      </c>
      <c r="B26" s="188"/>
      <c r="C26" s="188"/>
    </row>
  </sheetData>
  <mergeCells count="3">
    <mergeCell ref="A1:B3"/>
    <mergeCell ref="A26:C26"/>
    <mergeCell ref="C1:C2"/>
  </mergeCells>
  <pageMargins left="0.7" right="0.7" top="0.75" bottom="0.75" header="0.3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DPTO</vt:lpstr>
      <vt:lpstr>RIOHACHA</vt:lpstr>
      <vt:lpstr>MAICAO</vt:lpstr>
      <vt:lpstr>URIBIA</vt:lpstr>
      <vt:lpstr>consolidado</vt:lpstr>
      <vt:lpstr>Actv CIEA</vt:lpstr>
      <vt:lpstr>metas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 Cenelia Galindo Alvarez</dc:creator>
  <cp:lastModifiedBy>Jesús Navarro Medina</cp:lastModifiedBy>
  <cp:lastPrinted>2013-09-11T20:39:57Z</cp:lastPrinted>
  <dcterms:created xsi:type="dcterms:W3CDTF">2012-07-03T21:17:52Z</dcterms:created>
  <dcterms:modified xsi:type="dcterms:W3CDTF">2025-02-18T20:45:23Z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2024-02-23T15:41:25Z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544d214f-febc-4bda-8dce-3c508b6e28ff</vt:lpwstr>
  </property>
  <property fmtid="{D5CDD505-2E9C-101B-9397-08002B2CF9AE}" pid="8" name="MSIP_Label_1299739c-ad3d-4908-806e-4d91151a6e13_ContentBits">
    <vt:lpwstr>0</vt:lpwstr>
  </property>
</Properties>
</file>