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01. SECRETARIA DE EDUCACIÓN\03. CONVENIOS\03. TIEMPO DE JUEGO\04_SECOP\"/>
    </mc:Choice>
  </mc:AlternateContent>
  <xr:revisionPtr revIDLastSave="0" documentId="8_{48D7EC73-9ABE-499B-8696-AEC065FDC2E9}" xr6:coauthVersionLast="47" xr6:coauthVersionMax="47" xr10:uidLastSave="{00000000-0000-0000-0000-000000000000}"/>
  <bookViews>
    <workbookView xWindow="-108" yWindow="-108" windowWidth="23256" windowHeight="12576" xr2:uid="{D7DDE4C9-BF2F-4194-866D-611E22631BB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18" i="1"/>
  <c r="I11" i="1"/>
  <c r="I8" i="1"/>
  <c r="H17" i="1"/>
  <c r="H16" i="1"/>
  <c r="H15" i="1"/>
  <c r="H14" i="1"/>
  <c r="H13" i="1"/>
  <c r="H12" i="1"/>
  <c r="H10" i="1"/>
  <c r="H9" i="1"/>
  <c r="H7" i="1"/>
  <c r="H6" i="1"/>
  <c r="H5" i="1"/>
  <c r="H4" i="1"/>
  <c r="J4" i="1"/>
  <c r="H48" i="1"/>
  <c r="I48" i="1"/>
  <c r="J41" i="1"/>
  <c r="I41" i="1" s="1"/>
  <c r="J40" i="1"/>
  <c r="I40" i="1" s="1"/>
  <c r="J39" i="1"/>
  <c r="I39" i="1" s="1"/>
  <c r="J38" i="1"/>
  <c r="I38" i="1" s="1"/>
  <c r="J37" i="1"/>
  <c r="I37" i="1" s="1"/>
  <c r="J34" i="1"/>
  <c r="I34" i="1" s="1"/>
  <c r="J7" i="1"/>
  <c r="J5" i="1"/>
  <c r="J36" i="1"/>
  <c r="H36" i="1" s="1"/>
  <c r="J35" i="1"/>
  <c r="J28" i="1"/>
  <c r="J27" i="1"/>
  <c r="H27" i="1" s="1"/>
  <c r="J19" i="1"/>
  <c r="J18" i="1"/>
  <c r="J17" i="1"/>
  <c r="J16" i="1"/>
  <c r="J15" i="1"/>
  <c r="J14" i="1"/>
  <c r="J13" i="1"/>
  <c r="J12" i="1"/>
  <c r="J11" i="1"/>
  <c r="J10" i="1"/>
  <c r="J9" i="1"/>
  <c r="J8" i="1"/>
  <c r="J6" i="1"/>
  <c r="J55" i="1"/>
  <c r="H42" i="1"/>
  <c r="J42" i="1" s="1"/>
  <c r="H29" i="1"/>
  <c r="J29" i="1" s="1"/>
  <c r="J26" i="1"/>
  <c r="I26" i="1" s="1"/>
  <c r="H25" i="1"/>
  <c r="J25" i="1" s="1"/>
  <c r="H24" i="1"/>
  <c r="I20" i="1" l="1"/>
  <c r="H30" i="1"/>
  <c r="H20" i="1"/>
  <c r="J47" i="1"/>
  <c r="J24" i="1"/>
  <c r="H43" i="1"/>
  <c r="J20" i="1"/>
  <c r="H54" i="1" l="1"/>
  <c r="H56" i="1" s="1"/>
  <c r="J48" i="1"/>
  <c r="I28" i="1" l="1"/>
  <c r="I30" i="1" s="1"/>
  <c r="J30" i="1"/>
  <c r="I35" i="1"/>
  <c r="I43" i="1" s="1"/>
  <c r="J43" i="1"/>
  <c r="I54" i="1" l="1"/>
  <c r="J54" i="1" s="1"/>
  <c r="I56" i="1" l="1"/>
  <c r="J56" i="1" s="1"/>
  <c r="H58" i="1" l="1"/>
  <c r="I58" i="1"/>
</calcChain>
</file>

<file path=xl/sharedStrings.xml><?xml version="1.0" encoding="utf-8"?>
<sst xmlns="http://schemas.openxmlformats.org/spreadsheetml/2006/main" count="87" uniqueCount="63">
  <si>
    <t>COSTOS DIRECTOS (EQUIPO DE TRABAJO)</t>
  </si>
  <si>
    <t>CONCEPTO</t>
  </si>
  <si>
    <t>MESES</t>
  </si>
  <si>
    <t>CANTIDAD PERSONAS</t>
  </si>
  <si>
    <t>VALOR MENSUAL</t>
  </si>
  <si>
    <t>DEDICACIÓN</t>
  </si>
  <si>
    <t>SECRETARÍA</t>
  </si>
  <si>
    <t>ASOCIADO</t>
  </si>
  <si>
    <t>TOTAL</t>
  </si>
  <si>
    <t>RECURSOS HUMANOS (Para los roles con 100% de dedicación se toma de referencia Resolución de Honorarios 2025 de la SED)</t>
  </si>
  <si>
    <t>Dirección del proyecto</t>
  </si>
  <si>
    <t>Coordinación Territorial</t>
  </si>
  <si>
    <t>Apoyo a la Coordinación Territorial</t>
  </si>
  <si>
    <t xml:space="preserve">Gerencia monitoreo y evaluación - Coordinación de gestión de conocimiento </t>
  </si>
  <si>
    <t>Investigador</t>
  </si>
  <si>
    <t>Evaluadores Junior</t>
  </si>
  <si>
    <t>Coordinación Pedagógica</t>
  </si>
  <si>
    <t>Gestores Comunitarios</t>
  </si>
  <si>
    <t>Formadores (bolsa para diferentes iniciativas) 22 entornos 2025</t>
  </si>
  <si>
    <t>Formadores (bolsa para diferentes iniciativas) 18 entornos 2024</t>
  </si>
  <si>
    <t>Enlaces Comunitarios (entornos 2025)</t>
  </si>
  <si>
    <t>Enlaces Comunitarios (entornos 2024)</t>
  </si>
  <si>
    <t>Coordinación
administrativa y
Financiera</t>
  </si>
  <si>
    <t>Apoyo administrativo
y Financiero</t>
  </si>
  <si>
    <t>Dirección de Talento Humano</t>
  </si>
  <si>
    <t>Dirección Alianzas</t>
  </si>
  <si>
    <t>SUBTOTAL COSTOS DIRECTOS (EQUIPO)</t>
  </si>
  <si>
    <t xml:space="preserve">COSTOS DIRECTOS INSUMOS Y MATERIALES	</t>
  </si>
  <si>
    <t>Unidad</t>
  </si>
  <si>
    <t>Cantidad</t>
  </si>
  <si>
    <t>VALOR UNITARIO</t>
  </si>
  <si>
    <t>Formaciones de inducción</t>
  </si>
  <si>
    <t>Indumentaria y equipo (1.000 participantes)</t>
  </si>
  <si>
    <t xml:space="preserve">Indumentaria equipo </t>
  </si>
  <si>
    <t>Kit formulación Iniciativas</t>
  </si>
  <si>
    <t>Materiales para la aplicación de instrumentos MEL</t>
  </si>
  <si>
    <t>Refrigerios participantes de los 40 entornos</t>
  </si>
  <si>
    <t>SUBTOTAL COSTOS DIRECTOS (INSUMOS Y MATERIALES)</t>
  </si>
  <si>
    <t>COSTOS DIRECTOS (ACTIVIDADES DE IMPACTO COMUNITARIO)</t>
  </si>
  <si>
    <t>Concepto</t>
  </si>
  <si>
    <t>Bolsas Iniciativas comunitarias (bienes y servicios), entornos priorizados 2025</t>
  </si>
  <si>
    <t>1</t>
  </si>
  <si>
    <t>Estrategia de Consolidación: Bolsas Iniciativas comunitarias (bienes y servicios), entornos priorizados 2024</t>
  </si>
  <si>
    <t>Eventos de intercambio de experiencias y mejores prácticas</t>
  </si>
  <si>
    <t>Diseño Estrategia, Línea gráfica, plantillas</t>
  </si>
  <si>
    <t>Parrilla Semanal (Despliegue plan táctico de contenidos, formatos y canales)</t>
  </si>
  <si>
    <t>Cubrimiento redes sociales Mensual</t>
  </si>
  <si>
    <t>Registro fotográfico, cápsulas audiovisuales Mensual</t>
  </si>
  <si>
    <t>Cortometraje</t>
  </si>
  <si>
    <t>Transporte equipo de acompañamiento metodológico y psicosocial</t>
  </si>
  <si>
    <t>10</t>
  </si>
  <si>
    <t>SUBTOTAL COSTOS DIRECTOS (ACTIVIDADES DE IMPACTO COMUNITARIO)</t>
  </si>
  <si>
    <t>COSTOS INDIRECTOS</t>
  </si>
  <si>
    <t xml:space="preserve">Cantidad </t>
  </si>
  <si>
    <t>Precio Unitario
(sin IVA)</t>
  </si>
  <si>
    <t xml:space="preserve">Costo operativo: costos asociados a equipo transversal: administrativo; comisiones por
movimientos bancarios del proyecto; estampillas </t>
  </si>
  <si>
    <t>TOTAL COSTOS INDIRECTOS</t>
  </si>
  <si>
    <t>La presente estructura de costos:</t>
  </si>
  <si>
    <t>• Incluye IVA, todos los impuestos, tasas y contribuciones de carácter nacional y/o distrital y todos los costos y gastos directos e indirectos en que incurriría el asociado durante la ejecución del convenio.
• Se remite como parte del estudio de mercado, previo a la contratación y no implica ninguna obligación de contratar.
• Tiene una vigencia de 90 dias a partir de la fecha de diligenciamiento.</t>
  </si>
  <si>
    <t>RESUMEN GENERAL</t>
  </si>
  <si>
    <t>COSTO TOTAL DEL CONTRATO</t>
  </si>
  <si>
    <t>IVA 19% (si aplica)</t>
  </si>
  <si>
    <t>VALOR TOTAL ESTRUCTURA DE 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</si>
</sst>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&quot;$&quot;* #,##0_-;\-&quot;$&quot;* #,##0_-;_-&quot;$&quot;* &quot;-&quot;_-;_-@_-"/>
    <numFmt numFmtId="166" formatCode="_-* #,##0.00_-;\-* #,##0.00_-;_-* &quot;-&quot;_-;_-@_-"/>
    <numFmt numFmtId="167" formatCode="_-&quot;$&quot;* #,##0.00_-;\-&quot;$&quot;* #,##0.00_-;_-&quot;$&quot;* &quot;-&quot;_-;_-@_-"/>
    <numFmt numFmtId="168" formatCode="[$$-240A]\ #,##0"/>
    <numFmt numFmtId="169" formatCode="0.0%"/>
    <numFmt numFmtId="170" formatCode="_-&quot;$&quot;\ * #,##0.00_-;\-&quot;$&quot;\ * #,##0.00_-;_-&quot;$&quot;\ * &quot;-&quot;_-;_-@_-"/>
    <numFmt numFmtId="171" formatCode="0.00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66" fontId="4" fillId="0" borderId="4" xfId="3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167" fontId="2" fillId="4" borderId="18" xfId="3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42" fontId="2" fillId="4" borderId="18" xfId="3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7" fillId="6" borderId="4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42" fontId="6" fillId="0" borderId="4" xfId="3" applyFont="1" applyFill="1" applyBorder="1" applyAlignment="1" applyProtection="1">
      <alignment horizontal="center" vertical="center" wrapText="1"/>
      <protection locked="0" hidden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166" fontId="3" fillId="4" borderId="25" xfId="2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8" fontId="3" fillId="0" borderId="0" xfId="0" applyNumberFormat="1" applyFont="1" applyAlignment="1" applyProtection="1">
      <alignment horizontal="right" vertical="center" wrapText="1"/>
      <protection hidden="1"/>
    </xf>
    <xf numFmtId="0" fontId="6" fillId="0" borderId="4" xfId="3" applyNumberFormat="1" applyFont="1" applyBorder="1" applyAlignment="1">
      <alignment horizontal="center" vertical="center" wrapText="1"/>
    </xf>
    <xf numFmtId="10" fontId="7" fillId="0" borderId="4" xfId="3" applyNumberFormat="1" applyFont="1" applyFill="1" applyBorder="1" applyAlignment="1">
      <alignment vertical="center"/>
    </xf>
    <xf numFmtId="167" fontId="7" fillId="0" borderId="4" xfId="3" applyNumberFormat="1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167" fontId="2" fillId="4" borderId="4" xfId="3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169" fontId="5" fillId="0" borderId="0" xfId="4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67" fontId="4" fillId="0" borderId="4" xfId="3" applyNumberFormat="1" applyFont="1" applyFill="1" applyBorder="1" applyAlignment="1">
      <alignment horizontal="center" vertical="center" wrapText="1"/>
    </xf>
    <xf numFmtId="167" fontId="3" fillId="7" borderId="4" xfId="3" applyNumberFormat="1" applyFont="1" applyFill="1" applyBorder="1" applyAlignment="1">
      <alignment horizontal="left" vertical="center" wrapText="1"/>
    </xf>
    <xf numFmtId="167" fontId="4" fillId="2" borderId="4" xfId="3" applyNumberFormat="1" applyFont="1" applyFill="1" applyBorder="1" applyAlignment="1" applyProtection="1">
      <alignment horizontal="center" vertical="center" wrapText="1"/>
      <protection locked="0" hidden="1"/>
    </xf>
    <xf numFmtId="0" fontId="3" fillId="4" borderId="25" xfId="0" applyFont="1" applyFill="1" applyBorder="1" applyAlignment="1">
      <alignment horizontal="center" vertical="center"/>
    </xf>
    <xf numFmtId="9" fontId="4" fillId="5" borderId="4" xfId="4" applyFont="1" applyFill="1" applyBorder="1" applyAlignment="1">
      <alignment horizontal="right" vertical="center" wrapText="1"/>
    </xf>
    <xf numFmtId="166" fontId="4" fillId="5" borderId="4" xfId="3" applyNumberFormat="1" applyFont="1" applyFill="1" applyBorder="1" applyAlignment="1">
      <alignment horizontal="right" vertical="center" wrapText="1"/>
    </xf>
    <xf numFmtId="43" fontId="0" fillId="0" borderId="0" xfId="1" applyFont="1"/>
    <xf numFmtId="9" fontId="0" fillId="0" borderId="0" xfId="0" applyNumberFormat="1"/>
    <xf numFmtId="9" fontId="0" fillId="0" borderId="0" xfId="4" applyFont="1"/>
    <xf numFmtId="0" fontId="4" fillId="3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164" fontId="4" fillId="5" borderId="6" xfId="0" applyNumberFormat="1" applyFont="1" applyFill="1" applyBorder="1" applyAlignment="1">
      <alignment horizontal="right"/>
    </xf>
    <xf numFmtId="164" fontId="4" fillId="3" borderId="6" xfId="0" applyNumberFormat="1" applyFont="1" applyFill="1" applyBorder="1" applyAlignment="1">
      <alignment horizontal="right"/>
    </xf>
    <xf numFmtId="0" fontId="4" fillId="3" borderId="8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170" fontId="2" fillId="4" borderId="18" xfId="3" applyNumberFormat="1" applyFont="1" applyFill="1" applyBorder="1" applyAlignment="1">
      <alignment horizontal="right" vertical="center" wrapText="1"/>
    </xf>
    <xf numFmtId="167" fontId="4" fillId="5" borderId="4" xfId="3" applyNumberFormat="1" applyFont="1" applyFill="1" applyBorder="1" applyAlignment="1">
      <alignment horizontal="center" vertical="center" wrapText="1"/>
    </xf>
    <xf numFmtId="171" fontId="0" fillId="0" borderId="0" xfId="4" applyNumberFormat="1" applyFont="1"/>
    <xf numFmtId="0" fontId="9" fillId="0" borderId="0" xfId="0" applyFont="1" applyAlignment="1">
      <alignment horizontal="justify" vertical="center"/>
    </xf>
    <xf numFmtId="167" fontId="6" fillId="5" borderId="4" xfId="3" applyNumberFormat="1" applyFont="1" applyFill="1" applyBorder="1" applyAlignment="1" applyProtection="1">
      <alignment horizontal="center" vertical="center" wrapText="1"/>
      <protection locked="0" hidden="1"/>
    </xf>
    <xf numFmtId="0" fontId="4" fillId="5" borderId="5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4" fillId="5" borderId="1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wrapText="1"/>
    </xf>
    <xf numFmtId="0" fontId="4" fillId="5" borderId="13" xfId="0" applyFont="1" applyFill="1" applyBorder="1" applyAlignment="1">
      <alignment horizontal="center" wrapText="1"/>
    </xf>
    <xf numFmtId="0" fontId="4" fillId="5" borderId="14" xfId="0" applyFont="1" applyFill="1" applyBorder="1" applyAlignment="1">
      <alignment horizontal="center" wrapText="1"/>
    </xf>
    <xf numFmtId="0" fontId="4" fillId="5" borderId="21" xfId="0" applyFont="1" applyFill="1" applyBorder="1" applyAlignment="1">
      <alignment horizont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wrapText="1"/>
    </xf>
    <xf numFmtId="0" fontId="4" fillId="5" borderId="22" xfId="0" applyFont="1" applyFill="1" applyBorder="1" applyAlignment="1">
      <alignment horizontal="center" wrapText="1"/>
    </xf>
    <xf numFmtId="0" fontId="4" fillId="5" borderId="23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5">
    <cellStyle name="Millares" xfId="1" builtinId="3"/>
    <cellStyle name="Millares [0]" xfId="2" builtinId="6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1BF6-8FE8-49F2-BF00-BFE958174C86}">
  <dimension ref="A1:L62"/>
  <sheetViews>
    <sheetView tabSelected="1" zoomScale="90" zoomScaleNormal="90" workbookViewId="0">
      <selection activeCell="I47" sqref="I47"/>
    </sheetView>
  </sheetViews>
  <sheetFormatPr baseColWidth="10" defaultColWidth="11.44140625" defaultRowHeight="14.4" x14ac:dyDescent="0.3"/>
  <cols>
    <col min="3" max="3" width="17.6640625" customWidth="1"/>
    <col min="6" max="6" width="21.33203125" customWidth="1"/>
    <col min="7" max="7" width="15.33203125" customWidth="1"/>
    <col min="8" max="8" width="19.33203125" customWidth="1"/>
    <col min="9" max="9" width="19.5546875" customWidth="1"/>
    <col min="10" max="10" width="20.6640625" customWidth="1"/>
    <col min="12" max="12" width="24.6640625" customWidth="1"/>
  </cols>
  <sheetData>
    <row r="1" spans="1:12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3"/>
    </row>
    <row r="2" spans="1:12" ht="26.4" x14ac:dyDescent="0.3">
      <c r="A2" s="64" t="s">
        <v>1</v>
      </c>
      <c r="B2" s="65"/>
      <c r="C2" s="66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2" x14ac:dyDescent="0.3">
      <c r="A3" s="67" t="s">
        <v>9</v>
      </c>
      <c r="B3" s="68"/>
      <c r="C3" s="68"/>
      <c r="D3" s="68"/>
      <c r="E3" s="68"/>
      <c r="F3" s="68"/>
      <c r="G3" s="68"/>
      <c r="H3" s="68"/>
      <c r="I3" s="68"/>
      <c r="J3" s="69"/>
    </row>
    <row r="4" spans="1:12" x14ac:dyDescent="0.3">
      <c r="A4" s="55" t="s">
        <v>10</v>
      </c>
      <c r="B4" s="56"/>
      <c r="C4" s="57"/>
      <c r="D4" s="43">
        <v>9.5</v>
      </c>
      <c r="E4" s="44">
        <v>1</v>
      </c>
      <c r="F4" s="45">
        <v>13000000</v>
      </c>
      <c r="G4" s="38">
        <v>1</v>
      </c>
      <c r="H4" s="39">
        <f t="shared" ref="H4:H17" si="0">+J4-I4</f>
        <v>55250000</v>
      </c>
      <c r="I4" s="39">
        <v>68250000</v>
      </c>
      <c r="J4" s="39">
        <f>+D4*E4*F4*G4</f>
        <v>123500000</v>
      </c>
    </row>
    <row r="5" spans="1:12" x14ac:dyDescent="0.3">
      <c r="A5" s="55" t="s">
        <v>11</v>
      </c>
      <c r="B5" s="56"/>
      <c r="C5" s="57"/>
      <c r="D5" s="43">
        <v>9.5</v>
      </c>
      <c r="E5" s="44">
        <v>2</v>
      </c>
      <c r="F5" s="45">
        <v>7000000</v>
      </c>
      <c r="G5" s="38">
        <v>1</v>
      </c>
      <c r="H5" s="39">
        <f t="shared" si="0"/>
        <v>0</v>
      </c>
      <c r="I5" s="39">
        <v>133000000</v>
      </c>
      <c r="J5" s="39">
        <f>+D5*E5*F5*G5</f>
        <v>133000000</v>
      </c>
    </row>
    <row r="6" spans="1:12" x14ac:dyDescent="0.3">
      <c r="A6" s="55" t="s">
        <v>12</v>
      </c>
      <c r="B6" s="56"/>
      <c r="C6" s="57"/>
      <c r="D6" s="43">
        <v>9.5</v>
      </c>
      <c r="E6" s="44">
        <v>1</v>
      </c>
      <c r="F6" s="45">
        <v>3636000</v>
      </c>
      <c r="G6" s="38">
        <v>1</v>
      </c>
      <c r="H6" s="39">
        <f t="shared" si="0"/>
        <v>0</v>
      </c>
      <c r="I6" s="39">
        <v>34542000</v>
      </c>
      <c r="J6" s="39">
        <f t="shared" ref="J6:J11" si="1">+D6*E6*F6*G6</f>
        <v>34542000</v>
      </c>
    </row>
    <row r="7" spans="1:12" ht="44.25" customHeight="1" x14ac:dyDescent="0.3">
      <c r="A7" s="103" t="s">
        <v>13</v>
      </c>
      <c r="B7" s="104"/>
      <c r="C7" s="105"/>
      <c r="D7" s="43">
        <v>9.5</v>
      </c>
      <c r="E7" s="44">
        <v>1</v>
      </c>
      <c r="F7" s="45">
        <v>6700000</v>
      </c>
      <c r="G7" s="38">
        <v>1</v>
      </c>
      <c r="H7" s="39">
        <f t="shared" si="0"/>
        <v>0</v>
      </c>
      <c r="I7" s="39">
        <v>63650000</v>
      </c>
      <c r="J7" s="39">
        <f>+D7*E7*F7*G7</f>
        <v>63650000</v>
      </c>
    </row>
    <row r="8" spans="1:12" ht="14.7" customHeight="1" x14ac:dyDescent="0.3">
      <c r="A8" s="55" t="s">
        <v>14</v>
      </c>
      <c r="B8" s="56"/>
      <c r="C8" s="57"/>
      <c r="D8" s="43">
        <v>9.5</v>
      </c>
      <c r="E8" s="44">
        <v>2</v>
      </c>
      <c r="F8" s="45">
        <v>4000000</v>
      </c>
      <c r="G8" s="38">
        <v>1</v>
      </c>
      <c r="H8" s="39">
        <v>0</v>
      </c>
      <c r="I8" s="39">
        <f>+J8-H8</f>
        <v>76000000</v>
      </c>
      <c r="J8" s="39">
        <f t="shared" si="1"/>
        <v>76000000</v>
      </c>
    </row>
    <row r="9" spans="1:12" x14ac:dyDescent="0.3">
      <c r="A9" s="55" t="s">
        <v>15</v>
      </c>
      <c r="B9" s="56"/>
      <c r="C9" s="57"/>
      <c r="D9" s="43">
        <v>4</v>
      </c>
      <c r="E9" s="43">
        <v>3</v>
      </c>
      <c r="F9" s="46">
        <v>3000000</v>
      </c>
      <c r="G9" s="38">
        <v>1</v>
      </c>
      <c r="H9" s="39">
        <f t="shared" si="0"/>
        <v>36000000</v>
      </c>
      <c r="I9" s="39">
        <v>0</v>
      </c>
      <c r="J9" s="39">
        <f t="shared" si="1"/>
        <v>36000000</v>
      </c>
    </row>
    <row r="10" spans="1:12" x14ac:dyDescent="0.3">
      <c r="A10" s="55" t="s">
        <v>16</v>
      </c>
      <c r="B10" s="56"/>
      <c r="C10" s="57"/>
      <c r="D10" s="43">
        <v>5</v>
      </c>
      <c r="E10" s="43">
        <v>2</v>
      </c>
      <c r="F10" s="46">
        <v>5597000</v>
      </c>
      <c r="G10" s="38">
        <v>1</v>
      </c>
      <c r="H10" s="39">
        <f t="shared" si="0"/>
        <v>0</v>
      </c>
      <c r="I10" s="39">
        <v>55970000</v>
      </c>
      <c r="J10" s="39">
        <f t="shared" si="1"/>
        <v>55970000</v>
      </c>
    </row>
    <row r="11" spans="1:12" x14ac:dyDescent="0.3">
      <c r="A11" s="55" t="s">
        <v>17</v>
      </c>
      <c r="B11" s="56"/>
      <c r="C11" s="57"/>
      <c r="D11" s="43">
        <v>9.5</v>
      </c>
      <c r="E11" s="43">
        <v>20</v>
      </c>
      <c r="F11" s="46">
        <v>6000000</v>
      </c>
      <c r="G11" s="38">
        <v>1</v>
      </c>
      <c r="H11" s="39">
        <v>798000000</v>
      </c>
      <c r="I11" s="39">
        <f>+J11-H11</f>
        <v>342000000</v>
      </c>
      <c r="J11" s="39">
        <f t="shared" si="1"/>
        <v>1140000000</v>
      </c>
    </row>
    <row r="12" spans="1:12" ht="34.950000000000003" customHeight="1" x14ac:dyDescent="0.3">
      <c r="A12" s="55" t="s">
        <v>18</v>
      </c>
      <c r="B12" s="56"/>
      <c r="C12" s="57"/>
      <c r="D12" s="43">
        <v>9</v>
      </c>
      <c r="E12" s="43">
        <v>10</v>
      </c>
      <c r="F12" s="46">
        <v>3500000</v>
      </c>
      <c r="G12" s="38">
        <v>1</v>
      </c>
      <c r="H12" s="39">
        <f t="shared" si="0"/>
        <v>315000000</v>
      </c>
      <c r="I12" s="39">
        <v>0</v>
      </c>
      <c r="J12" s="39">
        <f t="shared" ref="J12:J19" si="2">+D12*E12*F12*G12</f>
        <v>315000000</v>
      </c>
      <c r="L12" s="53"/>
    </row>
    <row r="13" spans="1:12" ht="24.6" customHeight="1" x14ac:dyDescent="0.3">
      <c r="A13" s="55" t="s">
        <v>19</v>
      </c>
      <c r="B13" s="56"/>
      <c r="C13" s="57"/>
      <c r="D13" s="43">
        <v>6</v>
      </c>
      <c r="E13" s="44">
        <v>5</v>
      </c>
      <c r="F13" s="46">
        <v>3500000</v>
      </c>
      <c r="G13" s="38">
        <v>1</v>
      </c>
      <c r="H13" s="39">
        <f t="shared" si="0"/>
        <v>105000000</v>
      </c>
      <c r="I13" s="39">
        <v>0</v>
      </c>
      <c r="J13" s="39">
        <f t="shared" si="2"/>
        <v>105000000</v>
      </c>
    </row>
    <row r="14" spans="1:12" x14ac:dyDescent="0.3">
      <c r="A14" s="55" t="s">
        <v>20</v>
      </c>
      <c r="B14" s="56"/>
      <c r="C14" s="57"/>
      <c r="D14" s="43">
        <v>6</v>
      </c>
      <c r="E14" s="44">
        <v>22</v>
      </c>
      <c r="F14" s="45">
        <v>1600000</v>
      </c>
      <c r="G14" s="38">
        <v>1</v>
      </c>
      <c r="H14" s="39">
        <f t="shared" si="0"/>
        <v>211200000</v>
      </c>
      <c r="I14" s="39">
        <v>0</v>
      </c>
      <c r="J14" s="39">
        <f t="shared" si="2"/>
        <v>211200000</v>
      </c>
    </row>
    <row r="15" spans="1:12" x14ac:dyDescent="0.3">
      <c r="A15" s="55" t="s">
        <v>21</v>
      </c>
      <c r="B15" s="56"/>
      <c r="C15" s="57"/>
      <c r="D15" s="47">
        <v>6</v>
      </c>
      <c r="E15" s="48">
        <v>9</v>
      </c>
      <c r="F15" s="45">
        <v>1600000</v>
      </c>
      <c r="G15" s="38">
        <v>1</v>
      </c>
      <c r="H15" s="39">
        <f t="shared" si="0"/>
        <v>86400000</v>
      </c>
      <c r="I15" s="39">
        <v>0</v>
      </c>
      <c r="J15" s="39">
        <f t="shared" si="2"/>
        <v>86400000</v>
      </c>
    </row>
    <row r="16" spans="1:12" x14ac:dyDescent="0.3">
      <c r="A16" s="58" t="s">
        <v>22</v>
      </c>
      <c r="B16" s="59"/>
      <c r="C16" s="60"/>
      <c r="D16" s="43">
        <v>9.5</v>
      </c>
      <c r="E16" s="48">
        <v>1</v>
      </c>
      <c r="F16" s="45">
        <v>4000000</v>
      </c>
      <c r="G16" s="38">
        <v>1</v>
      </c>
      <c r="H16" s="39">
        <f t="shared" si="0"/>
        <v>38000000</v>
      </c>
      <c r="I16" s="39">
        <v>0</v>
      </c>
      <c r="J16" s="39">
        <f t="shared" si="2"/>
        <v>38000000</v>
      </c>
    </row>
    <row r="17" spans="1:10" x14ac:dyDescent="0.3">
      <c r="A17" s="70" t="s">
        <v>23</v>
      </c>
      <c r="B17" s="71"/>
      <c r="C17" s="72"/>
      <c r="D17" s="43">
        <v>9.5</v>
      </c>
      <c r="E17" s="48">
        <v>4</v>
      </c>
      <c r="F17" s="45">
        <v>2000000</v>
      </c>
      <c r="G17" s="38">
        <v>1</v>
      </c>
      <c r="H17" s="39">
        <f t="shared" si="0"/>
        <v>57000000</v>
      </c>
      <c r="I17" s="39">
        <v>19000000</v>
      </c>
      <c r="J17" s="39">
        <f t="shared" si="2"/>
        <v>76000000</v>
      </c>
    </row>
    <row r="18" spans="1:10" x14ac:dyDescent="0.3">
      <c r="A18" s="73" t="s">
        <v>24</v>
      </c>
      <c r="B18" s="74"/>
      <c r="C18" s="75"/>
      <c r="D18" s="43">
        <v>9.5</v>
      </c>
      <c r="E18" s="48">
        <v>1</v>
      </c>
      <c r="F18" s="45">
        <v>9120000</v>
      </c>
      <c r="G18" s="38">
        <v>0.3</v>
      </c>
      <c r="H18" s="39">
        <v>0</v>
      </c>
      <c r="I18" s="39">
        <f>+J18-H18</f>
        <v>25992000</v>
      </c>
      <c r="J18" s="39">
        <f t="shared" si="2"/>
        <v>25992000</v>
      </c>
    </row>
    <row r="19" spans="1:10" x14ac:dyDescent="0.3">
      <c r="A19" s="73" t="s">
        <v>25</v>
      </c>
      <c r="B19" s="74"/>
      <c r="C19" s="75"/>
      <c r="D19" s="43">
        <v>9.5</v>
      </c>
      <c r="E19" s="48">
        <v>1</v>
      </c>
      <c r="F19" s="45">
        <v>12148000</v>
      </c>
      <c r="G19" s="38">
        <v>0.3</v>
      </c>
      <c r="H19" s="39">
        <v>0</v>
      </c>
      <c r="I19" s="39">
        <f>+J19-H19</f>
        <v>34621800</v>
      </c>
      <c r="J19" s="39">
        <f t="shared" si="2"/>
        <v>34621800</v>
      </c>
    </row>
    <row r="20" spans="1:10" x14ac:dyDescent="0.3">
      <c r="A20" s="5"/>
      <c r="B20" s="5"/>
      <c r="C20" s="6"/>
      <c r="D20" s="94" t="s">
        <v>26</v>
      </c>
      <c r="E20" s="95"/>
      <c r="F20" s="96"/>
      <c r="G20" s="11"/>
      <c r="H20" s="7">
        <f>SUM(H4:H19)</f>
        <v>1701850000</v>
      </c>
      <c r="I20" s="7">
        <f>SUM(I4:I19)</f>
        <v>853025800</v>
      </c>
      <c r="J20" s="7">
        <f>SUM(J4:J19)</f>
        <v>2554875800</v>
      </c>
    </row>
    <row r="21" spans="1:10" x14ac:dyDescent="0.3">
      <c r="A21" s="8"/>
      <c r="B21" s="8"/>
      <c r="C21" s="9"/>
      <c r="D21" s="9"/>
      <c r="E21" s="9"/>
      <c r="F21" s="9"/>
      <c r="G21" s="9"/>
      <c r="H21" s="10"/>
      <c r="I21" s="9"/>
      <c r="J21" s="10"/>
    </row>
    <row r="22" spans="1:10" x14ac:dyDescent="0.3">
      <c r="A22" s="61" t="s">
        <v>27</v>
      </c>
      <c r="B22" s="62"/>
      <c r="C22" s="62"/>
      <c r="D22" s="62"/>
      <c r="E22" s="62"/>
      <c r="F22" s="62"/>
      <c r="G22" s="62"/>
      <c r="H22" s="62"/>
      <c r="I22" s="62"/>
      <c r="J22" s="63"/>
    </row>
    <row r="23" spans="1:10" x14ac:dyDescent="0.3">
      <c r="A23" s="79" t="s">
        <v>1</v>
      </c>
      <c r="B23" s="80"/>
      <c r="C23" s="81"/>
      <c r="D23" s="1" t="s">
        <v>28</v>
      </c>
      <c r="E23" s="2" t="s">
        <v>29</v>
      </c>
      <c r="F23" s="2" t="s">
        <v>30</v>
      </c>
      <c r="G23" s="2"/>
      <c r="H23" s="2" t="s">
        <v>6</v>
      </c>
      <c r="I23" s="2" t="s">
        <v>7</v>
      </c>
      <c r="J23" s="2" t="s">
        <v>8</v>
      </c>
    </row>
    <row r="24" spans="1:10" x14ac:dyDescent="0.3">
      <c r="A24" s="82" t="s">
        <v>31</v>
      </c>
      <c r="B24" s="83"/>
      <c r="C24" s="84"/>
      <c r="D24" s="47">
        <v>1</v>
      </c>
      <c r="E24" s="48">
        <v>5</v>
      </c>
      <c r="F24" s="45">
        <v>3000000</v>
      </c>
      <c r="G24" s="49"/>
      <c r="H24" s="39">
        <f>+D24*E24*F24</f>
        <v>15000000</v>
      </c>
      <c r="I24" s="39"/>
      <c r="J24" s="39">
        <f t="shared" ref="J24:J25" si="3">H24+I24</f>
        <v>15000000</v>
      </c>
    </row>
    <row r="25" spans="1:10" ht="27.75" customHeight="1" x14ac:dyDescent="0.3">
      <c r="A25" s="82" t="s">
        <v>32</v>
      </c>
      <c r="B25" s="83"/>
      <c r="C25" s="84"/>
      <c r="D25" s="47">
        <v>1</v>
      </c>
      <c r="E25" s="48">
        <v>1000</v>
      </c>
      <c r="F25" s="45">
        <v>75000</v>
      </c>
      <c r="G25" s="49"/>
      <c r="H25" s="39">
        <f>+D25*E25*F25</f>
        <v>75000000</v>
      </c>
      <c r="I25" s="39"/>
      <c r="J25" s="39">
        <f t="shared" si="3"/>
        <v>75000000</v>
      </c>
    </row>
    <row r="26" spans="1:10" x14ac:dyDescent="0.3">
      <c r="A26" s="82" t="s">
        <v>33</v>
      </c>
      <c r="B26" s="83"/>
      <c r="C26" s="84"/>
      <c r="D26" s="47">
        <v>1</v>
      </c>
      <c r="E26" s="48">
        <v>70</v>
      </c>
      <c r="F26" s="45">
        <v>75000</v>
      </c>
      <c r="G26" s="49"/>
      <c r="H26" s="39">
        <v>0</v>
      </c>
      <c r="I26" s="39">
        <f>+J26</f>
        <v>5250000</v>
      </c>
      <c r="J26" s="39">
        <f>+D26*E26*F26</f>
        <v>5250000</v>
      </c>
    </row>
    <row r="27" spans="1:10" x14ac:dyDescent="0.3">
      <c r="A27" s="82" t="s">
        <v>34</v>
      </c>
      <c r="B27" s="83"/>
      <c r="C27" s="84"/>
      <c r="D27" s="47">
        <v>1</v>
      </c>
      <c r="E27" s="48">
        <v>20</v>
      </c>
      <c r="F27" s="45">
        <v>1500000</v>
      </c>
      <c r="G27" s="49"/>
      <c r="H27" s="39">
        <f>+J27</f>
        <v>30000000</v>
      </c>
      <c r="I27" s="39">
        <v>0</v>
      </c>
      <c r="J27" s="39">
        <f>+D27*E27*F27</f>
        <v>30000000</v>
      </c>
    </row>
    <row r="28" spans="1:10" ht="32.25" customHeight="1" x14ac:dyDescent="0.3">
      <c r="A28" s="82" t="s">
        <v>35</v>
      </c>
      <c r="B28" s="83"/>
      <c r="C28" s="84"/>
      <c r="D28" s="47">
        <v>1</v>
      </c>
      <c r="E28" s="48">
        <v>40</v>
      </c>
      <c r="F28" s="45">
        <v>500000</v>
      </c>
      <c r="G28" s="49"/>
      <c r="H28" s="39">
        <v>0</v>
      </c>
      <c r="I28" s="39">
        <f>+J28</f>
        <v>20000000</v>
      </c>
      <c r="J28" s="39">
        <f>+D28*E28*F28</f>
        <v>20000000</v>
      </c>
    </row>
    <row r="29" spans="1:10" ht="28.95" customHeight="1" x14ac:dyDescent="0.3">
      <c r="A29" s="82" t="s">
        <v>36</v>
      </c>
      <c r="B29" s="83"/>
      <c r="C29" s="85"/>
      <c r="D29" s="47">
        <v>40</v>
      </c>
      <c r="E29" s="48">
        <v>995</v>
      </c>
      <c r="F29" s="45">
        <v>7500</v>
      </c>
      <c r="G29" s="49"/>
      <c r="H29" s="39">
        <f>+D29*E29*F29</f>
        <v>298500000</v>
      </c>
      <c r="I29" s="39">
        <v>0</v>
      </c>
      <c r="J29" s="39">
        <f t="shared" ref="J29" si="4">H29+I29</f>
        <v>298500000</v>
      </c>
    </row>
    <row r="30" spans="1:10" ht="27.6" customHeight="1" x14ac:dyDescent="0.3">
      <c r="A30" s="86"/>
      <c r="B30" s="86"/>
      <c r="C30" s="87"/>
      <c r="D30" s="88" t="s">
        <v>37</v>
      </c>
      <c r="E30" s="89"/>
      <c r="F30" s="90"/>
      <c r="G30" s="11"/>
      <c r="H30" s="50">
        <f>SUM(H24:H29)</f>
        <v>418500000</v>
      </c>
      <c r="I30" s="12">
        <f>SUM(I24:I29)</f>
        <v>25250000</v>
      </c>
      <c r="J30" s="12">
        <f>SUM(J24:J29)</f>
        <v>443750000</v>
      </c>
    </row>
    <row r="31" spans="1:10" x14ac:dyDescent="0.3">
      <c r="A31" s="8"/>
      <c r="B31" s="8"/>
      <c r="C31" s="9"/>
      <c r="D31" s="9"/>
      <c r="E31" s="9"/>
      <c r="F31" s="9"/>
      <c r="G31" s="9"/>
      <c r="H31" s="9"/>
      <c r="I31" s="9"/>
      <c r="J31" s="9"/>
    </row>
    <row r="32" spans="1:10" x14ac:dyDescent="0.3">
      <c r="A32" s="91" t="s">
        <v>38</v>
      </c>
      <c r="B32" s="92"/>
      <c r="C32" s="92"/>
      <c r="D32" s="92"/>
      <c r="E32" s="92"/>
      <c r="F32" s="92"/>
      <c r="G32" s="92"/>
      <c r="H32" s="92"/>
      <c r="I32" s="92"/>
      <c r="J32" s="93"/>
    </row>
    <row r="33" spans="1:10" x14ac:dyDescent="0.3">
      <c r="A33" s="76" t="s">
        <v>39</v>
      </c>
      <c r="B33" s="77"/>
      <c r="C33" s="78"/>
      <c r="D33" s="1" t="s">
        <v>28</v>
      </c>
      <c r="E33" s="2" t="s">
        <v>29</v>
      </c>
      <c r="F33" s="2" t="s">
        <v>30</v>
      </c>
      <c r="G33" s="2"/>
      <c r="H33" s="2" t="s">
        <v>6</v>
      </c>
      <c r="I33" s="2" t="s">
        <v>7</v>
      </c>
      <c r="J33" s="15" t="s">
        <v>8</v>
      </c>
    </row>
    <row r="34" spans="1:10" ht="40.950000000000003" customHeight="1" x14ac:dyDescent="0.3">
      <c r="A34" s="82" t="s">
        <v>40</v>
      </c>
      <c r="B34" s="83"/>
      <c r="C34" s="85"/>
      <c r="D34" s="16" t="s">
        <v>41</v>
      </c>
      <c r="E34" s="17">
        <v>22</v>
      </c>
      <c r="F34" s="18">
        <v>23669698</v>
      </c>
      <c r="G34" s="18"/>
      <c r="H34" s="4">
        <v>518085056</v>
      </c>
      <c r="I34" s="39">
        <f>+J34-H34</f>
        <v>2648300</v>
      </c>
      <c r="J34" s="4">
        <f>+D34*E34*F34</f>
        <v>520733356</v>
      </c>
    </row>
    <row r="35" spans="1:10" ht="50.7" customHeight="1" x14ac:dyDescent="0.3">
      <c r="A35" s="82" t="s">
        <v>42</v>
      </c>
      <c r="B35" s="83"/>
      <c r="C35" s="85"/>
      <c r="D35" s="19" t="s">
        <v>41</v>
      </c>
      <c r="E35" s="20">
        <v>18</v>
      </c>
      <c r="F35" s="18">
        <v>10000000</v>
      </c>
      <c r="G35" s="18"/>
      <c r="H35" s="4">
        <v>180000000</v>
      </c>
      <c r="I35" s="39">
        <f>+J35-H35</f>
        <v>0</v>
      </c>
      <c r="J35" s="4">
        <f>+D35*E35*F35</f>
        <v>180000000</v>
      </c>
    </row>
    <row r="36" spans="1:10" ht="28.95" customHeight="1" x14ac:dyDescent="0.3">
      <c r="A36" s="100" t="s">
        <v>43</v>
      </c>
      <c r="B36" s="101"/>
      <c r="C36" s="102"/>
      <c r="D36" s="19" t="s">
        <v>41</v>
      </c>
      <c r="E36" s="20">
        <v>2</v>
      </c>
      <c r="F36" s="18">
        <v>10000000</v>
      </c>
      <c r="G36" s="18"/>
      <c r="H36" s="4">
        <f>+J36</f>
        <v>20000000</v>
      </c>
      <c r="I36" s="39">
        <v>0</v>
      </c>
      <c r="J36" s="4">
        <f>+D36*E36*F36</f>
        <v>20000000</v>
      </c>
    </row>
    <row r="37" spans="1:10" ht="39" customHeight="1" x14ac:dyDescent="0.3">
      <c r="A37" s="82" t="s">
        <v>44</v>
      </c>
      <c r="B37" s="83"/>
      <c r="C37" s="85"/>
      <c r="D37" s="21" t="s">
        <v>41</v>
      </c>
      <c r="E37" s="20">
        <v>1</v>
      </c>
      <c r="F37" s="18">
        <v>10000000</v>
      </c>
      <c r="G37" s="18"/>
      <c r="H37" s="4">
        <v>0</v>
      </c>
      <c r="I37" s="39">
        <f>+J37-H37</f>
        <v>10000000</v>
      </c>
      <c r="J37" s="4">
        <f>+D37*E37*F37</f>
        <v>10000000</v>
      </c>
    </row>
    <row r="38" spans="1:10" ht="32.25" customHeight="1" x14ac:dyDescent="0.3">
      <c r="A38" s="82" t="s">
        <v>45</v>
      </c>
      <c r="B38" s="83"/>
      <c r="C38" s="85"/>
      <c r="D38" s="21" t="s">
        <v>41</v>
      </c>
      <c r="E38" s="20">
        <v>40</v>
      </c>
      <c r="F38" s="18">
        <v>2000000</v>
      </c>
      <c r="G38" s="18"/>
      <c r="H38" s="4">
        <v>0</v>
      </c>
      <c r="I38" s="39">
        <f t="shared" ref="I38:I41" si="5">+J38-H38</f>
        <v>80000000</v>
      </c>
      <c r="J38" s="4">
        <f t="shared" ref="J38:J41" si="6">+D38*E38*F38</f>
        <v>80000000</v>
      </c>
    </row>
    <row r="39" spans="1:10" ht="14.4" customHeight="1" x14ac:dyDescent="0.3">
      <c r="A39" s="82" t="s">
        <v>46</v>
      </c>
      <c r="B39" s="83"/>
      <c r="C39" s="85"/>
      <c r="D39" s="21" t="s">
        <v>41</v>
      </c>
      <c r="E39" s="20">
        <v>10</v>
      </c>
      <c r="F39" s="18">
        <v>9000000</v>
      </c>
      <c r="G39" s="18"/>
      <c r="H39" s="4">
        <v>0</v>
      </c>
      <c r="I39" s="39">
        <f t="shared" si="5"/>
        <v>90000000</v>
      </c>
      <c r="J39" s="4">
        <f t="shared" si="6"/>
        <v>90000000</v>
      </c>
    </row>
    <row r="40" spans="1:10" ht="31.2" customHeight="1" x14ac:dyDescent="0.3">
      <c r="A40" s="82" t="s">
        <v>47</v>
      </c>
      <c r="B40" s="83"/>
      <c r="C40" s="85"/>
      <c r="D40" s="21" t="s">
        <v>41</v>
      </c>
      <c r="E40" s="20">
        <v>10</v>
      </c>
      <c r="F40" s="18">
        <v>10000000</v>
      </c>
      <c r="G40" s="18"/>
      <c r="H40" s="4">
        <v>10000000</v>
      </c>
      <c r="I40" s="39">
        <f t="shared" si="5"/>
        <v>90000000</v>
      </c>
      <c r="J40" s="4">
        <f t="shared" si="6"/>
        <v>100000000</v>
      </c>
    </row>
    <row r="41" spans="1:10" ht="13.2" customHeight="1" x14ac:dyDescent="0.3">
      <c r="A41" s="82" t="s">
        <v>48</v>
      </c>
      <c r="B41" s="83"/>
      <c r="C41" s="85"/>
      <c r="D41" s="21" t="s">
        <v>41</v>
      </c>
      <c r="E41" s="20">
        <v>1</v>
      </c>
      <c r="F41" s="18">
        <v>210000000</v>
      </c>
      <c r="G41" s="18"/>
      <c r="H41" s="4">
        <v>90000000</v>
      </c>
      <c r="I41" s="39">
        <f t="shared" si="5"/>
        <v>120000000</v>
      </c>
      <c r="J41" s="4">
        <f t="shared" si="6"/>
        <v>210000000</v>
      </c>
    </row>
    <row r="42" spans="1:10" ht="33" customHeight="1" x14ac:dyDescent="0.3">
      <c r="A42" s="82" t="s">
        <v>49</v>
      </c>
      <c r="B42" s="83"/>
      <c r="C42" s="85"/>
      <c r="D42" s="21" t="s">
        <v>50</v>
      </c>
      <c r="E42" s="17">
        <v>40</v>
      </c>
      <c r="F42" s="18">
        <v>50000</v>
      </c>
      <c r="G42" s="18"/>
      <c r="H42" s="4">
        <f t="shared" ref="H42" si="7">+D42*E42*F42</f>
        <v>20000000</v>
      </c>
      <c r="I42" s="39"/>
      <c r="J42" s="4">
        <f t="shared" ref="J42" si="8">H42+I42</f>
        <v>20000000</v>
      </c>
    </row>
    <row r="43" spans="1:10" x14ac:dyDescent="0.3">
      <c r="D43" s="97" t="s">
        <v>51</v>
      </c>
      <c r="E43" s="98"/>
      <c r="F43" s="98"/>
      <c r="G43" s="37"/>
      <c r="H43" s="22">
        <f>SUM(H34:H42)</f>
        <v>838085056</v>
      </c>
      <c r="I43" s="22">
        <f>SUM(I34:I42)</f>
        <v>392648300</v>
      </c>
      <c r="J43" s="22">
        <f>SUM(J34:J42)</f>
        <v>1230733356</v>
      </c>
    </row>
    <row r="44" spans="1:10" x14ac:dyDescent="0.3">
      <c r="A44" s="23"/>
      <c r="B44" s="23"/>
      <c r="C44" s="9"/>
      <c r="D44" s="9"/>
      <c r="E44" s="9"/>
      <c r="F44" s="24"/>
      <c r="G44" s="24"/>
      <c r="H44" s="24"/>
      <c r="I44" s="24"/>
      <c r="J44" s="24"/>
    </row>
    <row r="45" spans="1:10" x14ac:dyDescent="0.3">
      <c r="A45" s="99" t="s">
        <v>52</v>
      </c>
      <c r="B45" s="99"/>
      <c r="C45" s="99"/>
      <c r="D45" s="99"/>
      <c r="E45" s="99"/>
      <c r="F45" s="99"/>
      <c r="G45" s="99"/>
      <c r="H45" s="99"/>
      <c r="I45" s="99"/>
      <c r="J45" s="99"/>
    </row>
    <row r="46" spans="1:10" ht="26.4" x14ac:dyDescent="0.3">
      <c r="A46" s="106" t="s">
        <v>39</v>
      </c>
      <c r="B46" s="106"/>
      <c r="C46" s="106"/>
      <c r="D46" s="106"/>
      <c r="E46" s="15" t="s">
        <v>53</v>
      </c>
      <c r="F46" s="15" t="s">
        <v>54</v>
      </c>
      <c r="G46" s="15"/>
      <c r="H46" s="2" t="s">
        <v>6</v>
      </c>
      <c r="I46" s="2" t="s">
        <v>7</v>
      </c>
      <c r="J46" s="15" t="s">
        <v>8</v>
      </c>
    </row>
    <row r="47" spans="1:10" ht="122.25" customHeight="1" x14ac:dyDescent="0.3">
      <c r="A47" s="107" t="s">
        <v>55</v>
      </c>
      <c r="B47" s="107"/>
      <c r="C47" s="107"/>
      <c r="D47" s="107"/>
      <c r="E47" s="25">
        <v>1</v>
      </c>
      <c r="F47" s="26">
        <v>0.12</v>
      </c>
      <c r="G47" s="26"/>
      <c r="H47" s="54">
        <v>391564944</v>
      </c>
      <c r="I47" s="54">
        <v>164790186</v>
      </c>
      <c r="J47" s="27">
        <f>+H47+I47</f>
        <v>556355130</v>
      </c>
    </row>
    <row r="48" spans="1:10" ht="27" customHeight="1" x14ac:dyDescent="0.3">
      <c r="A48" s="108" t="s">
        <v>56</v>
      </c>
      <c r="B48" s="109"/>
      <c r="C48" s="109"/>
      <c r="D48" s="109"/>
      <c r="E48" s="109"/>
      <c r="F48" s="110"/>
      <c r="G48" s="28"/>
      <c r="H48" s="29">
        <f>SUM(H47:H47)</f>
        <v>391564944</v>
      </c>
      <c r="I48" s="29">
        <f>SUM(I47:I47)</f>
        <v>164790186</v>
      </c>
      <c r="J48" s="29">
        <f>SUM(J47:J47)</f>
        <v>556355130</v>
      </c>
    </row>
    <row r="49" spans="1:10" x14ac:dyDescent="0.3">
      <c r="A49" s="6"/>
      <c r="B49" s="6"/>
      <c r="C49" s="6"/>
      <c r="D49" s="30"/>
      <c r="E49" s="6"/>
      <c r="F49" s="6"/>
      <c r="G49" s="6"/>
      <c r="H49" s="31"/>
      <c r="I49" s="31"/>
      <c r="J49" s="31"/>
    </row>
    <row r="50" spans="1:10" x14ac:dyDescent="0.3">
      <c r="A50" s="32" t="s">
        <v>57</v>
      </c>
      <c r="B50" s="23"/>
      <c r="C50" s="30"/>
      <c r="D50" s="30"/>
      <c r="E50" s="30"/>
      <c r="F50" s="33"/>
      <c r="G50" s="33"/>
      <c r="H50" s="33"/>
      <c r="I50" s="33"/>
      <c r="J50" s="33"/>
    </row>
    <row r="51" spans="1:10" ht="60" customHeight="1" x14ac:dyDescent="0.3">
      <c r="A51" s="111" t="s">
        <v>58</v>
      </c>
      <c r="B51" s="112"/>
      <c r="C51" s="112"/>
      <c r="D51" s="112"/>
      <c r="E51" s="112"/>
      <c r="F51" s="112"/>
      <c r="G51" s="112"/>
      <c r="H51" s="112"/>
      <c r="I51" s="112"/>
      <c r="J51" s="113"/>
    </row>
    <row r="52" spans="1:10" x14ac:dyDescent="0.3">
      <c r="A52" s="91" t="s">
        <v>59</v>
      </c>
      <c r="B52" s="92"/>
      <c r="C52" s="92"/>
      <c r="D52" s="92"/>
      <c r="E52" s="92"/>
      <c r="F52" s="92"/>
      <c r="G52" s="92"/>
      <c r="H52" s="92"/>
      <c r="I52" s="92"/>
      <c r="J52" s="93"/>
    </row>
    <row r="53" spans="1:10" x14ac:dyDescent="0.3">
      <c r="A53" s="13"/>
      <c r="B53" s="14"/>
      <c r="C53" s="14"/>
      <c r="D53" s="14"/>
      <c r="E53" s="14"/>
      <c r="F53" s="14"/>
      <c r="G53" s="14"/>
      <c r="H53" s="2" t="s">
        <v>6</v>
      </c>
      <c r="I53" s="2" t="s">
        <v>7</v>
      </c>
      <c r="J53" s="2" t="s">
        <v>8</v>
      </c>
    </row>
    <row r="54" spans="1:10" x14ac:dyDescent="0.3">
      <c r="A54" s="67" t="s">
        <v>60</v>
      </c>
      <c r="B54" s="68"/>
      <c r="C54" s="68"/>
      <c r="D54" s="68"/>
      <c r="E54" s="68"/>
      <c r="F54" s="69"/>
      <c r="G54" s="3"/>
      <c r="H54" s="51">
        <f>+H43+H30+H20+H48</f>
        <v>3350000000</v>
      </c>
      <c r="I54" s="34">
        <f>+I20+I30+I43+I48</f>
        <v>1435714286</v>
      </c>
      <c r="J54" s="35">
        <f>H54+I54</f>
        <v>4785714286</v>
      </c>
    </row>
    <row r="55" spans="1:10" x14ac:dyDescent="0.3">
      <c r="A55" s="67" t="s">
        <v>61</v>
      </c>
      <c r="B55" s="68"/>
      <c r="C55" s="68"/>
      <c r="D55" s="68"/>
      <c r="E55" s="68"/>
      <c r="F55" s="69"/>
      <c r="G55" s="3"/>
      <c r="H55" s="51">
        <v>0</v>
      </c>
      <c r="I55" s="36">
        <v>0</v>
      </c>
      <c r="J55" s="35">
        <f>H55+I55</f>
        <v>0</v>
      </c>
    </row>
    <row r="56" spans="1:10" x14ac:dyDescent="0.3">
      <c r="A56" s="67" t="s">
        <v>62</v>
      </c>
      <c r="B56" s="68"/>
      <c r="C56" s="68"/>
      <c r="D56" s="68"/>
      <c r="E56" s="68"/>
      <c r="F56" s="69"/>
      <c r="G56" s="3"/>
      <c r="H56" s="51">
        <f>SUM(H54:H55)</f>
        <v>3350000000</v>
      </c>
      <c r="I56" s="36">
        <f>SUM(I54:I55)</f>
        <v>1435714286</v>
      </c>
      <c r="J56" s="35">
        <f>H56+I56</f>
        <v>4785714286</v>
      </c>
    </row>
    <row r="58" spans="1:10" x14ac:dyDescent="0.3">
      <c r="H58" s="52">
        <f>+H56/J56</f>
        <v>0.69999999995820894</v>
      </c>
      <c r="I58" s="52">
        <f>+I56/J56</f>
        <v>0.30000000004179106</v>
      </c>
    </row>
    <row r="59" spans="1:10" x14ac:dyDescent="0.3">
      <c r="J59" s="42"/>
    </row>
    <row r="61" spans="1:10" x14ac:dyDescent="0.3">
      <c r="H61" s="40"/>
      <c r="I61" s="41"/>
    </row>
    <row r="62" spans="1:10" x14ac:dyDescent="0.3">
      <c r="I62" s="41"/>
    </row>
  </sheetData>
  <mergeCells count="51">
    <mergeCell ref="A55:F55"/>
    <mergeCell ref="A56:F56"/>
    <mergeCell ref="A6:C6"/>
    <mergeCell ref="A7:C7"/>
    <mergeCell ref="A18:C18"/>
    <mergeCell ref="A27:C27"/>
    <mergeCell ref="A46:D46"/>
    <mergeCell ref="A47:D47"/>
    <mergeCell ref="A48:F48"/>
    <mergeCell ref="A51:J51"/>
    <mergeCell ref="A52:J52"/>
    <mergeCell ref="A54:F54"/>
    <mergeCell ref="A34:C34"/>
    <mergeCell ref="A35:C35"/>
    <mergeCell ref="A37:C37"/>
    <mergeCell ref="A42:C42"/>
    <mergeCell ref="D43:F43"/>
    <mergeCell ref="A45:J45"/>
    <mergeCell ref="A36:C36"/>
    <mergeCell ref="A38:C38"/>
    <mergeCell ref="A39:C39"/>
    <mergeCell ref="A40:C40"/>
    <mergeCell ref="A41:C41"/>
    <mergeCell ref="A17:C17"/>
    <mergeCell ref="A19:C19"/>
    <mergeCell ref="A33:C33"/>
    <mergeCell ref="A22:J22"/>
    <mergeCell ref="A23:C23"/>
    <mergeCell ref="A24:C24"/>
    <mergeCell ref="A25:C25"/>
    <mergeCell ref="A26:C26"/>
    <mergeCell ref="A28:C28"/>
    <mergeCell ref="A29:C29"/>
    <mergeCell ref="A30:C30"/>
    <mergeCell ref="D30:F30"/>
    <mergeCell ref="A32:J32"/>
    <mergeCell ref="D20:F20"/>
    <mergeCell ref="A1:J1"/>
    <mergeCell ref="A2:C2"/>
    <mergeCell ref="A3:J3"/>
    <mergeCell ref="A4:C4"/>
    <mergeCell ref="A5:C5"/>
    <mergeCell ref="A13:C13"/>
    <mergeCell ref="A14:C14"/>
    <mergeCell ref="A15:C15"/>
    <mergeCell ref="A16:C16"/>
    <mergeCell ref="A8:C8"/>
    <mergeCell ref="A9:C9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ntrato_Año xmlns="cae8ef2e-2c5a-4d42-977a-83055a012e92" xsi:nil="true"/>
    <Orden_Documento xmlns="cae8ef2e-2c5a-4d42-977a-83055a012e92" xsi:nil="true"/>
    <Fecha_Elaboracion_Documento xmlns="cae8ef2e-2c5a-4d42-977a-83055a012e92" xsi:nil="true"/>
    <Origen_1 xmlns="cae8ef2e-2c5a-4d42-977a-83055a012e92" xsi:nil="true"/>
    <Tipologia xmlns="cae8ef2e-2c5a-4d42-977a-83055a012e92" xsi:nil="true"/>
    <Estado_1 xmlns="cae8ef2e-2c5a-4d42-977a-83055a012e92" xsi:nil="true"/>
    <Descripcion_Documento xmlns="cae8ef2e-2c5a-4d42-977a-83055a012e92" xsi:nil="true"/>
    <lcf76f155ced4ddcb4097134ff3c332f xmlns="20062bd3-4354-4c48-ae21-bc9b43dfda85">
      <Terms xmlns="http://schemas.microsoft.com/office/infopath/2007/PartnerControls"/>
    </lcf76f155ced4ddcb4097134ff3c332f>
    <Pagina_Final xmlns="cae8ef2e-2c5a-4d42-977a-83055a012e92" xsi:nil="true"/>
    <Enlace_Secop xmlns="cae8ef2e-2c5a-4d42-977a-83055a012e92">
      <Url xsi:nil="true"/>
      <Description xsi:nil="true"/>
    </Enlace_Secop>
    <Fecha_Cerrado xmlns="cae8ef2e-2c5a-4d42-977a-83055a012e92" xsi:nil="true"/>
    <Pagina_Inicio xmlns="cae8ef2e-2c5a-4d42-977a-83055a012e92" xsi:nil="true"/>
    <TaxCatchAll xmlns="cae8ef2e-2c5a-4d42-977a-83055a012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4F41049442794294DED04359B3FB67" ma:contentTypeVersion="31" ma:contentTypeDescription="Crear nuevo documento." ma:contentTypeScope="" ma:versionID="0ad18798b4a3f941cf1a2a01c420eca1">
  <xsd:schema xmlns:xsd="http://www.w3.org/2001/XMLSchema" xmlns:xs="http://www.w3.org/2001/XMLSchema" xmlns:p="http://schemas.microsoft.com/office/2006/metadata/properties" xmlns:ns2="cae8ef2e-2c5a-4d42-977a-83055a012e92" xmlns:ns3="20062bd3-4354-4c48-ae21-bc9b43dfda85" targetNamespace="http://schemas.microsoft.com/office/2006/metadata/properties" ma:root="true" ma:fieldsID="62c67904cfb396169823517e887970b0" ns2:_="" ns3:_="">
    <xsd:import namespace="cae8ef2e-2c5a-4d42-977a-83055a012e92"/>
    <xsd:import namespace="20062bd3-4354-4c48-ae21-bc9b43dfda85"/>
    <xsd:element name="properties">
      <xsd:complexType>
        <xsd:sequence>
          <xsd:element name="documentManagement">
            <xsd:complexType>
              <xsd:all>
                <xsd:element ref="ns2:Orden_Documento" minOccurs="0"/>
                <xsd:element ref="ns2:Pagina_Inicio" minOccurs="0"/>
                <xsd:element ref="ns2:Pagina_Final" minOccurs="0"/>
                <xsd:element ref="ns2:Contrato_Año" minOccurs="0"/>
                <xsd:element ref="ns2:Tipologia" minOccurs="0"/>
                <xsd:element ref="ns2:Descripcion_Documento" minOccurs="0"/>
                <xsd:element ref="ns2:Origen_1" minOccurs="0"/>
                <xsd:element ref="ns2:Fecha_Elaboracion_Documento" minOccurs="0"/>
                <xsd:element ref="ns2:Estado_1" minOccurs="0"/>
                <xsd:element ref="ns2:Enlace_Secop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Location" minOccurs="0"/>
                <xsd:element ref="ns2:Fecha_Cerrad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e8ef2e-2c5a-4d42-977a-83055a012e92" elementFormDefault="qualified">
    <xsd:import namespace="http://schemas.microsoft.com/office/2006/documentManagement/types"/>
    <xsd:import namespace="http://schemas.microsoft.com/office/infopath/2007/PartnerControls"/>
    <xsd:element name="Orden_Documento" ma:index="1" nillable="true" ma:displayName="Orden_Documento" ma:description="Orden según el tramite que lleva el documento" ma:internalName="Orden_Documento" ma:readOnly="false">
      <xsd:simpleType>
        <xsd:restriction base="dms:Number"/>
      </xsd:simpleType>
    </xsd:element>
    <xsd:element name="Pagina_Inicio" ma:index="2" nillable="true" ma:displayName="Pagina_Inicio" ma:internalName="Pagina_Inicio" ma:readOnly="false">
      <xsd:simpleType>
        <xsd:restriction base="dms:Number"/>
      </xsd:simpleType>
    </xsd:element>
    <xsd:element name="Pagina_Final" ma:index="3" nillable="true" ma:displayName="Pagina_Final" ma:internalName="Pagina_Final" ma:readOnly="false">
      <xsd:simpleType>
        <xsd:restriction base="dms:Number"/>
      </xsd:simpleType>
    </xsd:element>
    <xsd:element name="Contrato_Año" ma:index="4" nillable="true" ma:displayName="Contrato_Año" ma:description="Esta columna solo es para identificar documentos y se debe incluir numero de contrato seguido de &quot;-&quot; año sin espacios, en caso de CCE los 5 o 6 dígitos de la orden seguido de &quot;-&quot; y año sin espacios" ma:internalName="Contrato_A_x00f1_o" ma:readOnly="false">
      <xsd:simpleType>
        <xsd:restriction base="dms:Text">
          <xsd:maxLength value="25"/>
        </xsd:restriction>
      </xsd:simpleType>
    </xsd:element>
    <xsd:element name="Tipologia" ma:index="5" nillable="true" ma:displayName="Tipologia" ma:description="Describe el tipo documental de acuerdo a las TRD y manual de Contratación" ma:format="Dropdown" ma:internalName="Tipologia">
      <xsd:simpleType>
        <xsd:restriction base="dms:Choice">
          <xsd:enumeration value="Acta"/>
          <xsd:enumeration value="Acto Administrativo"/>
          <xsd:enumeration value="Antecedentes Entes de Control"/>
          <xsd:enumeration value="Antecedentes Entes de Control OFC"/>
          <xsd:enumeration value="Aprobación Póliza"/>
          <xsd:enumeration value="Clausulas"/>
          <xsd:enumeration value="Certificado"/>
          <xsd:enumeration value="Certificados"/>
          <xsd:enumeration value="Circulares"/>
          <xsd:enumeration value="Constancia"/>
          <xsd:enumeration value="Contrato"/>
          <xsd:enumeration value="Convenio"/>
          <xsd:enumeration value="Correo"/>
          <xsd:enumeration value="Cuenta de cobro"/>
          <xsd:enumeration value="Declaración"/>
          <xsd:enumeration value="Decreto"/>
          <xsd:enumeration value="Documentos Inmueble para Arrendamiento"/>
          <xsd:enumeration value="Documento de identificación"/>
          <xsd:enumeration value="Documentos Personales con Soportes"/>
          <xsd:enumeration value="Documentos Entidad con Soportes"/>
          <xsd:enumeration value="Documentos Propietario para Arrendamiento"/>
          <xsd:enumeration value="Enlace"/>
          <xsd:enumeration value="Escritura"/>
          <xsd:enumeration value="Estado Financiero"/>
          <xsd:enumeration value="Factura"/>
          <xsd:enumeration value="Formato"/>
          <xsd:enumeration value="Formulario"/>
          <xsd:enumeration value="Hoja de vida"/>
          <xsd:enumeration value="Idoneidad y Experiencia con Soportes"/>
          <xsd:enumeration value="Informe"/>
          <xsd:enumeration value="Informe de Actividades con Soportes"/>
          <xsd:enumeration value="Memorando"/>
          <xsd:enumeration value="Minuta"/>
          <xsd:enumeration value="Oficio"/>
          <xsd:enumeration value="Orden de compra"/>
          <xsd:enumeration value="Planilla"/>
          <xsd:enumeration value="Póliza"/>
          <xsd:enumeration value="Remisión"/>
          <xsd:enumeration value="Reporte"/>
          <xsd:enumeration value="Propuestas"/>
          <xsd:enumeration value="Resolución"/>
          <xsd:enumeration value="Solicitud"/>
          <xsd:enumeration value="Solicitud Modificación con Soportes"/>
          <xsd:enumeration value="Soportes de Estudio"/>
          <xsd:enumeration value="Soportes Informe"/>
          <xsd:enumeration value="Soportes Modificación"/>
          <xsd:enumeration value="Vinculo"/>
        </xsd:restriction>
      </xsd:simpleType>
    </xsd:element>
    <xsd:element name="Descripcion_Documento" ma:index="6" nillable="true" ma:displayName="Descripcion_Documento" ma:description="Ingresar contenido o anexos que contenga el documento" ma:internalName="Descripcion_Documento" ma:readOnly="false">
      <xsd:simpleType>
        <xsd:restriction base="dms:Note">
          <xsd:maxLength value="255"/>
        </xsd:restriction>
      </xsd:simpleType>
    </xsd:element>
    <xsd:element name="Origen_1" ma:index="7" nillable="true" ma:displayName="Origen_Documento" ma:description="Describe el formato nativo del documento" ma:format="Dropdown" ma:internalName="Origen_1" ma:readOnly="false">
      <xsd:simpleType>
        <xsd:restriction base="dms:Choice">
          <xsd:enumeration value="Digitalizado"/>
          <xsd:enumeration value="Electrónico"/>
          <xsd:enumeration value="Físico"/>
          <xsd:enumeration value="Hibrido"/>
        </xsd:restriction>
      </xsd:simpleType>
    </xsd:element>
    <xsd:element name="Fecha_Elaboracion_Documento" ma:index="8" nillable="true" ma:displayName="Fecha_Elaboracion_Documento" ma:description="Fecha en la cual se elaboro el documento" ma:format="DateOnly" ma:internalName="Fecha_Elaboracion_Documento" ma:readOnly="false">
      <xsd:simpleType>
        <xsd:restriction base="dms:DateTime"/>
      </xsd:simpleType>
    </xsd:element>
    <xsd:element name="Estado_1" ma:index="9" nillable="true" ma:displayName="Estado_Expediente" ma:format="Dropdown" ma:hidden="true" ma:internalName="Estado_1" ma:readOnly="false">
      <xsd:simpleType>
        <xsd:restriction base="dms:Choice">
          <xsd:enumeration value="Activo"/>
          <xsd:enumeration value="Cerrado"/>
        </xsd:restriction>
      </xsd:simpleType>
    </xsd:element>
    <xsd:element name="Enlace_Secop" ma:index="10" nillable="true" ma:displayName="Enlace_Secop" ma:format="Hyperlink" ma:hidden="true" ma:internalName="Enlace_Secop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SharedWithUsers" ma:index="13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4" nillable="true" ma:displayName="Taxonomy Catch All Column" ma:hidden="true" ma:list="{a35ca7ba-d17b-4376-a9d9-ec8cf82e9d15}" ma:internalName="TaxCatchAll" ma:readOnly="false" ma:showField="CatchAllData" ma:web="cae8ef2e-2c5a-4d42-977a-83055a012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echa_Cerrado" ma:index="33" nillable="true" ma:displayName="Fecha_Cerrado" ma:description="Fecha de cerrado del expediente incluido bloqueo del mismo" ma:format="DateOnly" ma:hidden="true" ma:internalName="Fecha_Cerrado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062bd3-4354-4c48-ae21-bc9b43dfda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3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32" nillable="true" ma:displayName="Location" ma:description="" ma:hidden="true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A12F05-6ABC-48D0-AE9A-66E26F9019EA}">
  <ds:schemaRefs>
    <ds:schemaRef ds:uri="http://schemas.microsoft.com/office/2006/metadata/properties"/>
    <ds:schemaRef ds:uri="http://schemas.microsoft.com/office/infopath/2007/PartnerControls"/>
    <ds:schemaRef ds:uri="cae8ef2e-2c5a-4d42-977a-83055a012e92"/>
    <ds:schemaRef ds:uri="20062bd3-4354-4c48-ae21-bc9b43dfda85"/>
  </ds:schemaRefs>
</ds:datastoreItem>
</file>

<file path=customXml/itemProps2.xml><?xml version="1.0" encoding="utf-8"?>
<ds:datastoreItem xmlns:ds="http://schemas.openxmlformats.org/officeDocument/2006/customXml" ds:itemID="{6AF7EF67-CBF3-42F2-9B09-26B9791175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B484F2-9D35-4EB9-A143-0A20FEAA9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e8ef2e-2c5a-4d42-977a-83055a012e92"/>
    <ds:schemaRef ds:uri="20062bd3-4354-4c48-ae21-bc9b43dfda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Milena Pinzon Farfan</dc:creator>
  <cp:keywords/>
  <dc:description/>
  <cp:lastModifiedBy>WR</cp:lastModifiedBy>
  <cp:revision/>
  <dcterms:created xsi:type="dcterms:W3CDTF">2025-01-26T21:49:51Z</dcterms:created>
  <dcterms:modified xsi:type="dcterms:W3CDTF">2025-02-20T15:19:28Z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0x0101007F4F41049442794294DED04359B3FB67</vt:lpwstr>
  </property>
</Properties>
</file>